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8010681776\Downloads\5961 - Produto 4\"/>
    </mc:Choice>
  </mc:AlternateContent>
  <xr:revisionPtr revIDLastSave="0" documentId="13_ncr:1_{3CDBBD67-37FD-40E3-A90E-9CE075A83CCD}" xr6:coauthVersionLast="47" xr6:coauthVersionMax="47" xr10:uidLastSave="{00000000-0000-0000-0000-000000000000}"/>
  <bookViews>
    <workbookView xWindow="-110" yWindow="-110" windowWidth="19420" windowHeight="10300" xr2:uid="{A9950A0D-AC24-4603-A28E-ADF0E5AB911F}"/>
  </bookViews>
  <sheets>
    <sheet name="Exemplo - Relatór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H20" i="1" s="1"/>
  <c r="C6" i="1"/>
  <c r="I20" i="1" l="1"/>
  <c r="J20" i="1"/>
  <c r="C20" i="1"/>
  <c r="K20" i="1"/>
  <c r="D20" i="1"/>
  <c r="L20" i="1"/>
  <c r="E20" i="1"/>
  <c r="M20" i="1"/>
  <c r="F20" i="1"/>
  <c r="N20" i="1"/>
  <c r="G20" i="1"/>
  <c r="O20" i="1" l="1"/>
  <c r="D5" i="1" l="1"/>
  <c r="D6" i="1"/>
  <c r="C14" i="1"/>
  <c r="C23" i="1" l="1"/>
  <c r="D23" i="1" s="1"/>
  <c r="H22" i="1"/>
  <c r="H26" i="1" s="1"/>
  <c r="G22" i="1"/>
  <c r="G26" i="1" s="1"/>
  <c r="N22" i="1"/>
  <c r="N26" i="1" s="1"/>
  <c r="F22" i="1"/>
  <c r="F26" i="1" s="1"/>
  <c r="M22" i="1"/>
  <c r="M26" i="1" s="1"/>
  <c r="E22" i="1"/>
  <c r="E26" i="1" s="1"/>
  <c r="L22" i="1"/>
  <c r="L26" i="1" s="1"/>
  <c r="D22" i="1"/>
  <c r="D26" i="1" s="1"/>
  <c r="K22" i="1"/>
  <c r="K26" i="1" s="1"/>
  <c r="C22" i="1"/>
  <c r="C26" i="1" s="1"/>
  <c r="J22" i="1"/>
  <c r="J26" i="1" s="1"/>
  <c r="I22" i="1"/>
  <c r="I26" i="1" s="1"/>
  <c r="E23" i="1"/>
  <c r="L21" i="1"/>
  <c r="D21" i="1"/>
  <c r="M21" i="1"/>
  <c r="K21" i="1"/>
  <c r="C21" i="1"/>
  <c r="J21" i="1"/>
  <c r="I21" i="1"/>
  <c r="H21" i="1"/>
  <c r="G21" i="1"/>
  <c r="N21" i="1"/>
  <c r="F21" i="1"/>
  <c r="E21" i="1"/>
  <c r="D24" i="1" l="1"/>
  <c r="D28" i="1" s="1"/>
  <c r="D27" i="1"/>
  <c r="E24" i="1"/>
  <c r="E27" i="1"/>
  <c r="F23" i="1"/>
  <c r="C24" i="1"/>
  <c r="C28" i="1" s="1"/>
  <c r="C27" i="1"/>
  <c r="G23" i="1"/>
  <c r="H23" i="1" s="1"/>
  <c r="F27" i="1" l="1"/>
  <c r="F24" i="1"/>
  <c r="F28" i="1" s="1"/>
  <c r="C29" i="1"/>
  <c r="H27" i="1"/>
  <c r="H24" i="1"/>
  <c r="H28" i="1" s="1"/>
  <c r="G24" i="1"/>
  <c r="G28" i="1" s="1"/>
  <c r="G27" i="1"/>
  <c r="O21" i="1"/>
  <c r="E28" i="1"/>
  <c r="E29" i="1" s="1"/>
  <c r="D29" i="1"/>
  <c r="I23" i="1"/>
  <c r="F29" i="1" l="1"/>
  <c r="G29" i="1"/>
  <c r="I27" i="1"/>
  <c r="I24" i="1"/>
  <c r="H29" i="1"/>
  <c r="J23" i="1"/>
  <c r="I28" i="1"/>
  <c r="J27" i="1" l="1"/>
  <c r="J24" i="1"/>
  <c r="J28" i="1" s="1"/>
  <c r="I29" i="1"/>
  <c r="K23" i="1"/>
  <c r="K27" i="1" l="1"/>
  <c r="K24" i="1"/>
  <c r="J29" i="1"/>
  <c r="L23" i="1"/>
  <c r="L27" i="1" l="1"/>
  <c r="L24" i="1"/>
  <c r="L28" i="1" s="1"/>
  <c r="M23" i="1"/>
  <c r="K28" i="1"/>
  <c r="K29" i="1" s="1"/>
  <c r="M27" i="1" l="1"/>
  <c r="M24" i="1"/>
  <c r="L29" i="1"/>
  <c r="N23" i="1"/>
  <c r="N27" i="1" l="1"/>
  <c r="N24" i="1"/>
  <c r="O24" i="1" s="1"/>
  <c r="M28" i="1"/>
  <c r="N28" i="1"/>
  <c r="O23" i="1"/>
  <c r="O31" i="1" s="1"/>
  <c r="M29" i="1"/>
  <c r="O28" i="1" l="1"/>
  <c r="N29" i="1"/>
  <c r="O29" i="1" s="1"/>
  <c r="O27" i="1"/>
  <c r="O34" i="1" l="1"/>
  <c r="O26" i="1" l="1"/>
  <c r="O22" i="1"/>
  <c r="O33" i="1" l="1"/>
  <c r="O35" i="1" s="1"/>
  <c r="O36" i="1" s="1"/>
  <c r="O32" i="1"/>
</calcChain>
</file>

<file path=xl/sharedStrings.xml><?xml version="1.0" encoding="utf-8"?>
<sst xmlns="http://schemas.openxmlformats.org/spreadsheetml/2006/main" count="47" uniqueCount="47">
  <si>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</si>
  <si>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</si>
  <si>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</si>
  <si>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</si>
  <si>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</si>
  <si>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</si>
  <si>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</si>
  <si>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</si>
  <si>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</si>
  <si>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</si>
  <si>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</si>
  <si>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</si>
  <si>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</si>
  <si>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Mês</t>
  </si>
  <si>
    <t>Demanda Realizada</t>
  </si>
  <si>
    <t>Anual</t>
  </si>
  <si>
    <t>Mensal</t>
  </si>
  <si>
    <t>Demanda (Milhões PAX)</t>
  </si>
  <si>
    <t>Tarifa Remuneração (R$ por PAX)</t>
  </si>
  <si>
    <t>Tarifa Pública (R$ por PAX)</t>
  </si>
  <si>
    <t>Diferencial Tarifário (R$ por PAX)</t>
  </si>
  <si>
    <t>Tarifa</t>
  </si>
  <si>
    <t>R$</t>
  </si>
  <si>
    <t>Demanda Prevista- Banda Superior (110%)</t>
  </si>
  <si>
    <t>Demanda Prevista - Contrato (100%)</t>
  </si>
  <si>
    <t>Demanda Prevista - Mínimo (90%)</t>
  </si>
  <si>
    <t>Desvio de Demanda (Banda Superior)</t>
  </si>
  <si>
    <t>Subsídio Máximo - Banda Superior (R$ milhões)</t>
  </si>
  <si>
    <t>Premissas de Demanda</t>
  </si>
  <si>
    <t>Premissas de Tarifa</t>
  </si>
  <si>
    <t>(+) Demanda anual - Realizado (Milhões PAX)</t>
  </si>
  <si>
    <t>Simulador</t>
  </si>
  <si>
    <t>Valor Central (100%)</t>
  </si>
  <si>
    <t>Limite Superior (110%)</t>
  </si>
  <si>
    <t>Limite Interior (90%)</t>
  </si>
  <si>
    <t>Subsídio Tarifário: Máximo e Devido</t>
  </si>
  <si>
    <t>(+) Subsídio Devido - Demanda Realizada (R$ milhões)</t>
  </si>
  <si>
    <t>(-) Crédito Poder Concedente - Excesso de Demanda (R$ milhões)</t>
  </si>
  <si>
    <t>(=) Pagamento Líquido do Estado (R$ milhões) - Ano Corrente.- Subsídio Tarifário</t>
  </si>
  <si>
    <t>Demanda (Milhões de PAX)</t>
  </si>
  <si>
    <t>(=) Excesso de Demanda (Milhões PAX) - Acima do Limite Superior</t>
  </si>
  <si>
    <t>(-) Demanda anual - Limite Superior (Milhões PAX)</t>
  </si>
  <si>
    <t>(+) Crédito da Concessionária com o Poder Concedente (R$ milhões - Glosas)</t>
  </si>
  <si>
    <t>(-) Débito da Concessionária com o Poder Concedente (R$ milhões)</t>
  </si>
  <si>
    <t>Saldo a Acertar - Compartilhamento do Risco de Demanda</t>
  </si>
  <si>
    <t>(*) Obs. Por construção, o modelo considera que no mês de Fev a demanda será 120% da prevista e em Mar 90%. Esses inputs estão na linha 23. Para mudar a previsão de demanda é preciso mudar manualmente a linha 23.</t>
  </si>
  <si>
    <t>(=) Saldo de Compensação do Risco de Compartilhamento de Demanda (R$ milhões)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</si>
</sst>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theme="0"/>
      <name val="Calibri"/>
      <family val="2"/>
    </font>
    <font>
      <b/>
      <sz val="9"/>
      <color theme="4"/>
      <name val="Calibri"/>
      <family val="2"/>
    </font>
    <font>
      <i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2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6" fillId="4" borderId="3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3" fontId="6" fillId="4" borderId="2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3">
    <cellStyle name="Normal" xfId="0" builtinId="0"/>
    <cellStyle name="Normal 2" xfId="1" xr:uid="{BB209941-56BD-AC4D-BCBB-17E309EA4605}"/>
    <cellStyle name="Porcentagem 2" xfId="2" xr:uid="{604B4705-D079-7241-A4F3-EC69162CDA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A9518-A8D6-4375-A236-E9A999C8C8BF}">
  <dimension ref="B2:O63"/>
  <sheetViews>
    <sheetView showGridLines="0" tabSelected="1" topLeftCell="C10" zoomScale="125" workbookViewId="0">
      <selection activeCell="M18" sqref="M18"/>
    </sheetView>
  </sheetViews>
  <sheetFormatPr defaultColWidth="8.81640625" defaultRowHeight="14" customHeight="1" x14ac:dyDescent="0.35"/>
  <cols>
    <col min="1" max="1" width="8.81640625" style="1"/>
    <col min="2" max="2" width="66" style="1" customWidth="1"/>
    <col min="3" max="14" width="5.81640625" style="1" customWidth="1"/>
    <col min="15" max="15" width="7.453125" style="1" customWidth="1"/>
    <col min="16" max="16384" width="8.81640625" style="1"/>
  </cols>
  <sheetData>
    <row r="2" spans="2:4" ht="14" customHeight="1" x14ac:dyDescent="0.35">
      <c r="B2" s="2" t="s">
        <v>28</v>
      </c>
      <c r="C2" s="3"/>
      <c r="D2" s="3"/>
    </row>
    <row r="4" spans="2:4" ht="14" customHeight="1" x14ac:dyDescent="0.35">
      <c r="B4" s="4" t="s">
        <v>17</v>
      </c>
      <c r="C4" s="5" t="s">
        <v>15</v>
      </c>
      <c r="D4" s="5" t="s">
        <v>16</v>
      </c>
    </row>
    <row r="5" spans="2:4" ht="14" customHeight="1" x14ac:dyDescent="0.35">
      <c r="B5" s="6" t="s">
        <v>32</v>
      </c>
      <c r="C5" s="30">
        <v>164.48917025705015</v>
      </c>
      <c r="D5" s="7">
        <f>C5/12</f>
        <v>13.707430854754179</v>
      </c>
    </row>
    <row r="6" spans="2:4" ht="14" customHeight="1" x14ac:dyDescent="0.35">
      <c r="B6" s="6" t="s">
        <v>33</v>
      </c>
      <c r="C6" s="7">
        <f>C5*1.1</f>
        <v>180.93808728275519</v>
      </c>
      <c r="D6" s="7">
        <f>C6/12</f>
        <v>15.078173940229599</v>
      </c>
    </row>
    <row r="7" spans="2:4" ht="14" customHeight="1" x14ac:dyDescent="0.35">
      <c r="B7" s="6" t="s">
        <v>34</v>
      </c>
      <c r="C7" s="7">
        <f>C5*0.9</f>
        <v>148.04025323134513</v>
      </c>
      <c r="D7" s="7">
        <f>C7/12</f>
        <v>12.336687769278761</v>
      </c>
    </row>
    <row r="9" spans="2:4" ht="14" customHeight="1" x14ac:dyDescent="0.35">
      <c r="B9" s="2" t="s">
        <v>29</v>
      </c>
      <c r="C9" s="3"/>
      <c r="D9" s="3"/>
    </row>
    <row r="11" spans="2:4" ht="14" customHeight="1" x14ac:dyDescent="0.35">
      <c r="B11" s="4" t="s">
        <v>21</v>
      </c>
      <c r="C11" s="5" t="s">
        <v>22</v>
      </c>
    </row>
    <row r="12" spans="2:4" ht="14" customHeight="1" x14ac:dyDescent="0.35">
      <c r="B12" s="6" t="s">
        <v>18</v>
      </c>
      <c r="C12" s="29">
        <v>7.5</v>
      </c>
    </row>
    <row r="13" spans="2:4" ht="14" customHeight="1" x14ac:dyDescent="0.35">
      <c r="B13" s="6" t="s">
        <v>19</v>
      </c>
      <c r="C13" s="29">
        <v>4.7</v>
      </c>
    </row>
    <row r="14" spans="2:4" ht="14" customHeight="1" x14ac:dyDescent="0.35">
      <c r="B14" s="6" t="s">
        <v>20</v>
      </c>
      <c r="C14" s="19">
        <f>C12-C13</f>
        <v>2.8</v>
      </c>
    </row>
    <row r="16" spans="2:4" ht="14" customHeight="1" x14ac:dyDescent="0.35">
      <c r="B16" s="2" t="s">
        <v>31</v>
      </c>
      <c r="C16" s="3"/>
      <c r="D16" s="3"/>
    </row>
    <row r="18" spans="2:15" ht="14" customHeight="1" x14ac:dyDescent="0.35">
      <c r="B18" s="20" t="s">
        <v>13</v>
      </c>
      <c r="C18" s="21" t="s">
        <v>0</v>
      </c>
      <c r="D18" s="21" t="s">
        <v>1</v>
      </c>
      <c r="E18" s="21" t="s">
        <v>2</v>
      </c>
      <c r="F18" s="21" t="s">
        <v>3</v>
      </c>
      <c r="G18" s="21" t="s">
        <v>4</v>
      </c>
      <c r="H18" s="21" t="s">
        <v>5</v>
      </c>
      <c r="I18" s="21" t="s">
        <v>6</v>
      </c>
      <c r="J18" s="21" t="s">
        <v>7</v>
      </c>
      <c r="K18" s="21" t="s">
        <v>8</v>
      </c>
      <c r="L18" s="21" t="s">
        <v>9</v>
      </c>
      <c r="M18" s="21" t="s">
        <v>10</v>
      </c>
      <c r="N18" s="21" t="s">
        <v>11</v>
      </c>
      <c r="O18" s="21" t="s">
        <v>12</v>
      </c>
    </row>
    <row r="19" spans="2:15" ht="14" customHeight="1" x14ac:dyDescent="0.35">
      <c r="B19" s="22" t="s">
        <v>39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2:15" ht="14" customHeight="1" x14ac:dyDescent="0.35">
      <c r="B20" s="18" t="s">
        <v>25</v>
      </c>
      <c r="C20" s="10">
        <f>$D$7</f>
        <v>12.336687769278761</v>
      </c>
      <c r="D20" s="10">
        <f t="shared" ref="D20:N20" si="0">$D$7</f>
        <v>12.336687769278761</v>
      </c>
      <c r="E20" s="10">
        <f t="shared" si="0"/>
        <v>12.336687769278761</v>
      </c>
      <c r="F20" s="10">
        <f t="shared" si="0"/>
        <v>12.336687769278761</v>
      </c>
      <c r="G20" s="10">
        <f t="shared" si="0"/>
        <v>12.336687769278761</v>
      </c>
      <c r="H20" s="10">
        <f t="shared" si="0"/>
        <v>12.336687769278761</v>
      </c>
      <c r="I20" s="10">
        <f t="shared" si="0"/>
        <v>12.336687769278761</v>
      </c>
      <c r="J20" s="10">
        <f t="shared" si="0"/>
        <v>12.336687769278761</v>
      </c>
      <c r="K20" s="10">
        <f t="shared" si="0"/>
        <v>12.336687769278761</v>
      </c>
      <c r="L20" s="10">
        <f t="shared" si="0"/>
        <v>12.336687769278761</v>
      </c>
      <c r="M20" s="10">
        <f t="shared" si="0"/>
        <v>12.336687769278761</v>
      </c>
      <c r="N20" s="10">
        <f t="shared" si="0"/>
        <v>12.336687769278761</v>
      </c>
      <c r="O20" s="10">
        <f>SUM(C20:N20)</f>
        <v>148.04025323134516</v>
      </c>
    </row>
    <row r="21" spans="2:15" ht="14" customHeight="1" x14ac:dyDescent="0.35">
      <c r="B21" s="18" t="s">
        <v>24</v>
      </c>
      <c r="C21" s="10">
        <f>$D$5</f>
        <v>13.707430854754179</v>
      </c>
      <c r="D21" s="10">
        <f t="shared" ref="D21:N21" si="1">$D$5</f>
        <v>13.707430854754179</v>
      </c>
      <c r="E21" s="10">
        <f t="shared" si="1"/>
        <v>13.707430854754179</v>
      </c>
      <c r="F21" s="10">
        <f t="shared" si="1"/>
        <v>13.707430854754179</v>
      </c>
      <c r="G21" s="10">
        <f t="shared" si="1"/>
        <v>13.707430854754179</v>
      </c>
      <c r="H21" s="10">
        <f t="shared" si="1"/>
        <v>13.707430854754179</v>
      </c>
      <c r="I21" s="10">
        <f t="shared" si="1"/>
        <v>13.707430854754179</v>
      </c>
      <c r="J21" s="10">
        <f t="shared" si="1"/>
        <v>13.707430854754179</v>
      </c>
      <c r="K21" s="10">
        <f t="shared" si="1"/>
        <v>13.707430854754179</v>
      </c>
      <c r="L21" s="10">
        <f t="shared" si="1"/>
        <v>13.707430854754179</v>
      </c>
      <c r="M21" s="10">
        <f t="shared" si="1"/>
        <v>13.707430854754179</v>
      </c>
      <c r="N21" s="10">
        <f t="shared" si="1"/>
        <v>13.707430854754179</v>
      </c>
      <c r="O21" s="10">
        <f>SUM(C21:N21)</f>
        <v>164.48917025705015</v>
      </c>
    </row>
    <row r="22" spans="2:15" ht="14" customHeight="1" x14ac:dyDescent="0.35">
      <c r="B22" s="18" t="s">
        <v>23</v>
      </c>
      <c r="C22" s="10">
        <f>$D$6</f>
        <v>15.078173940229599</v>
      </c>
      <c r="D22" s="10">
        <f t="shared" ref="D22:N22" si="2">$D$6</f>
        <v>15.078173940229599</v>
      </c>
      <c r="E22" s="10">
        <f t="shared" si="2"/>
        <v>15.078173940229599</v>
      </c>
      <c r="F22" s="10">
        <f t="shared" si="2"/>
        <v>15.078173940229599</v>
      </c>
      <c r="G22" s="10">
        <f t="shared" si="2"/>
        <v>15.078173940229599</v>
      </c>
      <c r="H22" s="10">
        <f t="shared" si="2"/>
        <v>15.078173940229599</v>
      </c>
      <c r="I22" s="10">
        <f t="shared" si="2"/>
        <v>15.078173940229599</v>
      </c>
      <c r="J22" s="10">
        <f t="shared" si="2"/>
        <v>15.078173940229599</v>
      </c>
      <c r="K22" s="10">
        <f t="shared" si="2"/>
        <v>15.078173940229599</v>
      </c>
      <c r="L22" s="10">
        <f t="shared" si="2"/>
        <v>15.078173940229599</v>
      </c>
      <c r="M22" s="10">
        <f t="shared" si="2"/>
        <v>15.078173940229599</v>
      </c>
      <c r="N22" s="10">
        <f t="shared" si="2"/>
        <v>15.078173940229599</v>
      </c>
      <c r="O22" s="10">
        <f>SUM(C22:N22)</f>
        <v>180.93808728275516</v>
      </c>
    </row>
    <row r="23" spans="2:15" ht="14" customHeight="1" x14ac:dyDescent="0.35">
      <c r="B23" s="12" t="s">
        <v>14</v>
      </c>
      <c r="C23" s="25">
        <f>D6</f>
        <v>15.078173940229599</v>
      </c>
      <c r="D23" s="25">
        <f>C23*1.2</f>
        <v>18.093808728275519</v>
      </c>
      <c r="E23" s="25">
        <f>D5*0.9</f>
        <v>12.336687769278761</v>
      </c>
      <c r="F23" s="25">
        <f>C23</f>
        <v>15.078173940229599</v>
      </c>
      <c r="G23" s="25">
        <f t="shared" ref="G23:N23" si="3">F23</f>
        <v>15.078173940229599</v>
      </c>
      <c r="H23" s="25">
        <f t="shared" si="3"/>
        <v>15.078173940229599</v>
      </c>
      <c r="I23" s="25">
        <f t="shared" si="3"/>
        <v>15.078173940229599</v>
      </c>
      <c r="J23" s="25">
        <f t="shared" si="3"/>
        <v>15.078173940229599</v>
      </c>
      <c r="K23" s="25">
        <f t="shared" si="3"/>
        <v>15.078173940229599</v>
      </c>
      <c r="L23" s="25">
        <f t="shared" si="3"/>
        <v>15.078173940229599</v>
      </c>
      <c r="M23" s="25">
        <f t="shared" si="3"/>
        <v>15.078173940229599</v>
      </c>
      <c r="N23" s="25">
        <f t="shared" si="3"/>
        <v>15.078173940229599</v>
      </c>
      <c r="O23" s="25">
        <f>SUM(C23:N23)</f>
        <v>181.21223589985024</v>
      </c>
    </row>
    <row r="24" spans="2:15" ht="14" customHeight="1" x14ac:dyDescent="0.35">
      <c r="B24" s="18" t="s">
        <v>26</v>
      </c>
      <c r="C24" s="24">
        <f>C23-C22</f>
        <v>0</v>
      </c>
      <c r="D24" s="24">
        <f t="shared" ref="D24:N24" si="4">D23-D22</f>
        <v>3.0156347880459204</v>
      </c>
      <c r="E24" s="24">
        <f t="shared" si="4"/>
        <v>-2.7414861709508376</v>
      </c>
      <c r="F24" s="24">
        <f t="shared" si="4"/>
        <v>0</v>
      </c>
      <c r="G24" s="24">
        <f t="shared" si="4"/>
        <v>0</v>
      </c>
      <c r="H24" s="24">
        <f t="shared" si="4"/>
        <v>0</v>
      </c>
      <c r="I24" s="24">
        <f t="shared" si="4"/>
        <v>0</v>
      </c>
      <c r="J24" s="24">
        <f t="shared" si="4"/>
        <v>0</v>
      </c>
      <c r="K24" s="24">
        <f t="shared" si="4"/>
        <v>0</v>
      </c>
      <c r="L24" s="24">
        <f t="shared" si="4"/>
        <v>0</v>
      </c>
      <c r="M24" s="24">
        <f t="shared" si="4"/>
        <v>0</v>
      </c>
      <c r="N24" s="24">
        <f t="shared" si="4"/>
        <v>0</v>
      </c>
      <c r="O24" s="24">
        <f>SUM(C24:N24)</f>
        <v>0.27414861709508287</v>
      </c>
    </row>
    <row r="25" spans="2:15" ht="14" customHeight="1" x14ac:dyDescent="0.35">
      <c r="B25" s="22" t="s">
        <v>35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2:15" ht="14" customHeight="1" x14ac:dyDescent="0.35">
      <c r="B26" s="18" t="s">
        <v>27</v>
      </c>
      <c r="C26" s="24">
        <f>C22*$C$14</f>
        <v>42.218887032642876</v>
      </c>
      <c r="D26" s="24">
        <f t="shared" ref="D26:N26" si="5">D22*$C$14</f>
        <v>42.218887032642876</v>
      </c>
      <c r="E26" s="24">
        <f t="shared" si="5"/>
        <v>42.218887032642876</v>
      </c>
      <c r="F26" s="24">
        <f t="shared" si="5"/>
        <v>42.218887032642876</v>
      </c>
      <c r="G26" s="24">
        <f t="shared" si="5"/>
        <v>42.218887032642876</v>
      </c>
      <c r="H26" s="24">
        <f t="shared" si="5"/>
        <v>42.218887032642876</v>
      </c>
      <c r="I26" s="24">
        <f t="shared" si="5"/>
        <v>42.218887032642876</v>
      </c>
      <c r="J26" s="24">
        <f t="shared" si="5"/>
        <v>42.218887032642876</v>
      </c>
      <c r="K26" s="24">
        <f t="shared" si="5"/>
        <v>42.218887032642876</v>
      </c>
      <c r="L26" s="24">
        <f t="shared" si="5"/>
        <v>42.218887032642876</v>
      </c>
      <c r="M26" s="24">
        <f t="shared" si="5"/>
        <v>42.218887032642876</v>
      </c>
      <c r="N26" s="24">
        <f t="shared" si="5"/>
        <v>42.218887032642876</v>
      </c>
      <c r="O26" s="24">
        <f>SUM(C26:N26)</f>
        <v>506.62664439171459</v>
      </c>
    </row>
    <row r="27" spans="2:15" ht="14" customHeight="1" x14ac:dyDescent="0.35">
      <c r="B27" s="18" t="s">
        <v>36</v>
      </c>
      <c r="C27" s="24">
        <f t="shared" ref="C27:N27" si="6">IF(C23&gt;C22,C22*$C$14,IF(C23&lt;C20,C20*$C$14,C23*$C$14))</f>
        <v>42.218887032642876</v>
      </c>
      <c r="D27" s="24">
        <f t="shared" si="6"/>
        <v>42.218887032642876</v>
      </c>
      <c r="E27" s="24">
        <f t="shared" si="6"/>
        <v>34.542725753980527</v>
      </c>
      <c r="F27" s="24">
        <f t="shared" si="6"/>
        <v>42.218887032642876</v>
      </c>
      <c r="G27" s="24">
        <f t="shared" si="6"/>
        <v>42.218887032642876</v>
      </c>
      <c r="H27" s="24">
        <f t="shared" si="6"/>
        <v>42.218887032642876</v>
      </c>
      <c r="I27" s="24">
        <f t="shared" si="6"/>
        <v>42.218887032642876</v>
      </c>
      <c r="J27" s="24">
        <f t="shared" si="6"/>
        <v>42.218887032642876</v>
      </c>
      <c r="K27" s="24">
        <f t="shared" si="6"/>
        <v>42.218887032642876</v>
      </c>
      <c r="L27" s="24">
        <f t="shared" si="6"/>
        <v>42.218887032642876</v>
      </c>
      <c r="M27" s="24">
        <f t="shared" si="6"/>
        <v>42.218887032642876</v>
      </c>
      <c r="N27" s="24">
        <f t="shared" si="6"/>
        <v>42.218887032642876</v>
      </c>
      <c r="O27" s="24">
        <f>SUM(C27:N27)</f>
        <v>498.95048311305226</v>
      </c>
    </row>
    <row r="28" spans="2:15" ht="14" customHeight="1" x14ac:dyDescent="0.35">
      <c r="B28" s="18" t="s">
        <v>37</v>
      </c>
      <c r="C28" s="24">
        <f t="shared" ref="C28:N28" si="7">IF(C24&gt;0,C24*$C$13,0)</f>
        <v>0</v>
      </c>
      <c r="D28" s="24">
        <f t="shared" si="7"/>
        <v>14.173483503815827</v>
      </c>
      <c r="E28" s="24">
        <f t="shared" si="7"/>
        <v>0</v>
      </c>
      <c r="F28" s="24">
        <f t="shared" si="7"/>
        <v>0</v>
      </c>
      <c r="G28" s="24">
        <f t="shared" si="7"/>
        <v>0</v>
      </c>
      <c r="H28" s="24">
        <f t="shared" si="7"/>
        <v>0</v>
      </c>
      <c r="I28" s="24">
        <f t="shared" si="7"/>
        <v>0</v>
      </c>
      <c r="J28" s="24">
        <f t="shared" si="7"/>
        <v>0</v>
      </c>
      <c r="K28" s="24">
        <f t="shared" si="7"/>
        <v>0</v>
      </c>
      <c r="L28" s="24">
        <f t="shared" si="7"/>
        <v>0</v>
      </c>
      <c r="M28" s="24">
        <f t="shared" si="7"/>
        <v>0</v>
      </c>
      <c r="N28" s="24">
        <f t="shared" si="7"/>
        <v>0</v>
      </c>
      <c r="O28" s="24">
        <f t="shared" ref="O28" si="8">SUM(C28:N28)</f>
        <v>14.173483503815827</v>
      </c>
    </row>
    <row r="29" spans="2:15" ht="14" customHeight="1" x14ac:dyDescent="0.35">
      <c r="B29" s="9" t="s">
        <v>38</v>
      </c>
      <c r="C29" s="14">
        <f t="shared" ref="C29:N29" si="9">C27-C28</f>
        <v>42.218887032642876</v>
      </c>
      <c r="D29" s="14">
        <f t="shared" si="9"/>
        <v>28.045403528827048</v>
      </c>
      <c r="E29" s="14">
        <f t="shared" si="9"/>
        <v>34.542725753980527</v>
      </c>
      <c r="F29" s="14">
        <f t="shared" si="9"/>
        <v>42.218887032642876</v>
      </c>
      <c r="G29" s="14">
        <f t="shared" si="9"/>
        <v>42.218887032642876</v>
      </c>
      <c r="H29" s="14">
        <f t="shared" si="9"/>
        <v>42.218887032642876</v>
      </c>
      <c r="I29" s="14">
        <f t="shared" si="9"/>
        <v>42.218887032642876</v>
      </c>
      <c r="J29" s="14">
        <f t="shared" si="9"/>
        <v>42.218887032642876</v>
      </c>
      <c r="K29" s="14">
        <f t="shared" si="9"/>
        <v>42.218887032642876</v>
      </c>
      <c r="L29" s="14">
        <f t="shared" si="9"/>
        <v>42.218887032642876</v>
      </c>
      <c r="M29" s="14">
        <f t="shared" si="9"/>
        <v>42.218887032642876</v>
      </c>
      <c r="N29" s="14">
        <f t="shared" si="9"/>
        <v>42.218887032642876</v>
      </c>
      <c r="O29" s="14">
        <f>SUM(C29:N29)</f>
        <v>484.77699960923644</v>
      </c>
    </row>
    <row r="30" spans="2:15" ht="14" customHeight="1" x14ac:dyDescent="0.35">
      <c r="B30" s="22" t="s">
        <v>44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2:15" ht="14" customHeight="1" x14ac:dyDescent="0.35">
      <c r="B31" s="18" t="s">
        <v>30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7">
        <f>O23</f>
        <v>181.21223589985024</v>
      </c>
    </row>
    <row r="32" spans="2:15" ht="14" customHeight="1" x14ac:dyDescent="0.35">
      <c r="B32" s="18" t="s">
        <v>41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7">
        <f>O22</f>
        <v>180.93808728275516</v>
      </c>
    </row>
    <row r="33" spans="2:15" ht="14" customHeight="1" x14ac:dyDescent="0.35">
      <c r="B33" s="18" t="s">
        <v>40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7">
        <f>O23-O22</f>
        <v>0.27414861709507932</v>
      </c>
    </row>
    <row r="34" spans="2:15" ht="14" customHeight="1" x14ac:dyDescent="0.35">
      <c r="B34" s="18" t="s">
        <v>42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7">
        <f>O27-O29</f>
        <v>14.173483503815817</v>
      </c>
    </row>
    <row r="35" spans="2:15" ht="14" customHeight="1" x14ac:dyDescent="0.35">
      <c r="B35" s="18" t="s">
        <v>43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7">
        <f>O33*C13</f>
        <v>1.2884985003468727</v>
      </c>
    </row>
    <row r="36" spans="2:15" ht="14" customHeight="1" x14ac:dyDescent="0.35">
      <c r="B36" s="26" t="s">
        <v>46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28">
        <f>O34-O35</f>
        <v>12.884985003468945</v>
      </c>
    </row>
    <row r="37" spans="2:15" ht="14" customHeight="1" x14ac:dyDescent="0.35">
      <c r="B37" s="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/>
    </row>
    <row r="38" spans="2:15" ht="14" customHeight="1" x14ac:dyDescent="0.35">
      <c r="B38" s="9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4"/>
    </row>
    <row r="39" spans="2:15" ht="14" customHeight="1" x14ac:dyDescent="0.35">
      <c r="B39" s="31" t="s">
        <v>45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4"/>
    </row>
    <row r="40" spans="2:15" ht="14" customHeight="1" x14ac:dyDescent="0.35">
      <c r="B40" s="9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4"/>
    </row>
    <row r="41" spans="2:15" ht="14" customHeight="1" x14ac:dyDescent="0.35">
      <c r="B41" s="9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2" spans="2:15" ht="14" customHeight="1" x14ac:dyDescent="0.35">
      <c r="B42" s="9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</row>
    <row r="43" spans="2:15" ht="14" customHeight="1" x14ac:dyDescent="0.35">
      <c r="B43" s="9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4"/>
    </row>
    <row r="44" spans="2:15" ht="14" customHeight="1" x14ac:dyDescent="0.35">
      <c r="B44" s="9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4"/>
    </row>
    <row r="45" spans="2:15" ht="14" customHeight="1" x14ac:dyDescent="0.35">
      <c r="B45" s="9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4"/>
    </row>
    <row r="46" spans="2:15" ht="14" customHeight="1" x14ac:dyDescent="0.35">
      <c r="B46" s="9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4"/>
    </row>
    <row r="47" spans="2:15" ht="14" customHeight="1" x14ac:dyDescent="0.35">
      <c r="B47" s="9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4"/>
    </row>
    <row r="48" spans="2:15" ht="14" customHeight="1" x14ac:dyDescent="0.35">
      <c r="B48" s="9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4"/>
    </row>
    <row r="49" spans="2:15" ht="14" customHeight="1" x14ac:dyDescent="0.35">
      <c r="B49" s="9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4"/>
    </row>
    <row r="50" spans="2:15" ht="14" customHeight="1" x14ac:dyDescent="0.35">
      <c r="B50" s="9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4"/>
    </row>
    <row r="51" spans="2:15" ht="14" customHeight="1" x14ac:dyDescent="0.35">
      <c r="B51" s="9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4"/>
    </row>
    <row r="52" spans="2:15" ht="14" customHeight="1" x14ac:dyDescent="0.35">
      <c r="B52" s="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4"/>
    </row>
    <row r="53" spans="2:15" ht="14" customHeight="1" x14ac:dyDescent="0.35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</row>
    <row r="54" spans="2:15" ht="14" customHeight="1" x14ac:dyDescent="0.35">
      <c r="B54" s="9"/>
      <c r="C54" s="13"/>
      <c r="O54" s="15"/>
    </row>
    <row r="55" spans="2:15" ht="14" customHeight="1" x14ac:dyDescent="0.35">
      <c r="B55" s="9"/>
      <c r="C55" s="13"/>
      <c r="D55" s="16"/>
      <c r="O55" s="15"/>
    </row>
    <row r="56" spans="2:15" ht="14" customHeight="1" x14ac:dyDescent="0.35">
      <c r="B56" s="9"/>
      <c r="C56" s="16"/>
      <c r="O56" s="15"/>
    </row>
    <row r="57" spans="2:15" ht="14" customHeight="1" x14ac:dyDescent="0.35">
      <c r="B57" s="9"/>
      <c r="C57" s="8"/>
      <c r="D57" s="15"/>
      <c r="O57" s="15"/>
    </row>
    <row r="58" spans="2:15" ht="14" customHeight="1" x14ac:dyDescent="0.35">
      <c r="B58" s="9"/>
      <c r="C58" s="17"/>
      <c r="O58" s="15"/>
    </row>
    <row r="59" spans="2:15" ht="14" customHeight="1" x14ac:dyDescent="0.35">
      <c r="B59" s="9"/>
      <c r="C59" s="15"/>
      <c r="O59" s="15"/>
    </row>
    <row r="60" spans="2:15" ht="14" customHeight="1" x14ac:dyDescent="0.35">
      <c r="B60" s="18"/>
      <c r="C60" s="15"/>
      <c r="O60" s="15"/>
    </row>
    <row r="61" spans="2:15" ht="14" customHeight="1" x14ac:dyDescent="0.35">
      <c r="B61" s="18"/>
      <c r="C61" s="15"/>
      <c r="O61" s="15"/>
    </row>
    <row r="62" spans="2:15" ht="14" customHeight="1" x14ac:dyDescent="0.35">
      <c r="B62" s="8"/>
    </row>
    <row r="63" spans="2:15" ht="14" customHeight="1" x14ac:dyDescent="0.35">
      <c r="O63" s="15"/>
    </row>
  </sheetData>
  <phoneticPr fontId="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Exemplo - Relatório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Sande</dc:creator>
  <cp:lastModifiedBy>Semiramis Oliveira</cp:lastModifiedBy>
  <dcterms:created xsi:type="dcterms:W3CDTF">2025-03-25T15:08:09Z</dcterms:created>
  <dcterms:modified xsi:type="dcterms:W3CDTF">2025-03-27T19:52:59Z</dcterms:modified>
</cp:coreProperties>
</file>