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TOR\Downloads\"/>
    </mc:Choice>
  </mc:AlternateContent>
  <xr:revisionPtr revIDLastSave="0" documentId="13_ncr:1_{77FAF991-4852-46B3-AC6C-54F213B29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D87" i="1"/>
  <c r="E70" i="1"/>
  <c r="D70" i="1"/>
  <c r="E58" i="1"/>
  <c r="D49" i="1"/>
  <c r="E33" i="1" s="1"/>
  <c r="D33" i="1"/>
  <c r="E27" i="1"/>
  <c r="D27" i="1"/>
  <c r="E15" i="1"/>
  <c r="E62" i="1" s="1"/>
  <c r="D15" i="1"/>
  <c r="D62" i="1" s="1"/>
  <c r="D19" i="1" l="1"/>
  <c r="E19" i="1"/>
  <c r="D31" i="1"/>
  <c r="E31" i="1"/>
  <c r="D75" i="1"/>
  <c r="E75" i="1"/>
  <c r="D79" i="1"/>
  <c r="E79" i="1"/>
  <c r="D58" i="1"/>
  <c r="D34" i="1" l="1"/>
  <c r="D38" i="1"/>
  <c r="D37" i="1"/>
  <c r="D36" i="1"/>
  <c r="D35" i="1"/>
  <c r="D32" i="1"/>
  <c r="E37" i="1"/>
  <c r="E36" i="1"/>
  <c r="E35" i="1"/>
  <c r="E34" i="1"/>
  <c r="E32" i="1"/>
  <c r="E38" i="1"/>
  <c r="D39" i="1" l="1"/>
  <c r="E39" i="1"/>
</calcChain>
</file>

<file path=xl/sharedStrings.xml><?xml version="1.0" encoding="utf-8"?>
<sst xmlns="http://schemas.openxmlformats.org/spreadsheetml/2006/main" count="78" uniqueCount="39">
  <si>
    <t xml:space="preserve">CÁLCULO BDI </t>
  </si>
  <si>
    <t>BDI =</t>
  </si>
  <si>
    <t xml:space="preserve"> (1 + AC + S + R + G) (1 + DF) (1 + L)</t>
  </si>
  <si>
    <t>(1 - I)</t>
  </si>
  <si>
    <t>AC - administração central</t>
  </si>
  <si>
    <t>S - taxa de seguros</t>
  </si>
  <si>
    <t>R - taxa de riscos</t>
  </si>
  <si>
    <t>G - taxa de garantias</t>
  </si>
  <si>
    <t>DF - taxa de despesas financeiras</t>
  </si>
  <si>
    <t>L - taxa de lucro/remuneração</t>
  </si>
  <si>
    <t>I - taxa de incidência de impostos</t>
  </si>
  <si>
    <t>Valor do Orçamento
SEM DESONERAÇÃO</t>
  </si>
  <si>
    <t>Valor do Orçamento
COM DESONERAÇÃO</t>
  </si>
  <si>
    <t>Tipo de Obra</t>
  </si>
  <si>
    <t>CONSTRUÇÃO DE RODOVIAS E FERROVIAS (INCLUSIVE CONSERVAÇÃO)</t>
  </si>
  <si>
    <t>Parcelas do BDI</t>
  </si>
  <si>
    <t>SEM DESONERAÇÃO</t>
  </si>
  <si>
    <t>COM DESONERAÇÃO</t>
  </si>
  <si>
    <t>Administração Central</t>
  </si>
  <si>
    <t>** Impostos sobre o faturamento</t>
  </si>
  <si>
    <t>Seguro garantia</t>
  </si>
  <si>
    <t>Despesas financeiras</t>
  </si>
  <si>
    <t>Risco</t>
  </si>
  <si>
    <t>Lucro</t>
  </si>
  <si>
    <t>INSS (Lei 13161/15)</t>
  </si>
  <si>
    <t>Percentuais do BDI</t>
  </si>
  <si>
    <t>BDI DIFERENCIADO (SE HOUVER)</t>
  </si>
  <si>
    <t>SERVIÇOS COM CUSTOS ADMINISTRATIVOS MENORES</t>
  </si>
  <si>
    <t>Notas:</t>
  </si>
  <si>
    <t>1) Para enquadramento do BDI em cada tipo de obra, verificar a preponderância dos serviços</t>
  </si>
  <si>
    <t>2) ** Impostos sobre o faturamento:</t>
  </si>
  <si>
    <t>ISS</t>
  </si>
  <si>
    <t>COFINS</t>
  </si>
  <si>
    <t>PIS</t>
  </si>
  <si>
    <t>TOTAL</t>
  </si>
  <si>
    <t>3.c) Estabelecer nos editais de licitação o percentual de ISS compatível com a legislação tributária do Município onde serão prestados os serviços previstos para a obra, observando a forma de definição da base de cálculo do tributo;</t>
  </si>
  <si>
    <t>3.d) Estabelecer nos editais de licitação que o percentual de BDI apresentado pelos licitantes devem apresentar 2 (duas) casas decimais, tendo em vista uma desejável precisão dos preços oferecidos.</t>
  </si>
  <si>
    <t>CONSTRUÇÃO DE EDIFÍCIOS (NOVOS E REFORMAS)</t>
  </si>
  <si>
    <t>FORNECIMENTO DE MATERIAIS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</si>
</sst>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000"/>
    <numFmt numFmtId="166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"/>
    </font>
    <font>
      <b/>
      <sz val="20"/>
      <name val="Arial"/>
      <family val="2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0.59999389629810485"/>
        <bgColor rgb="FFB2B2B2"/>
      </patternFill>
    </fill>
  </fills>
  <borders count="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Border="0" applyProtection="0"/>
    <xf numFmtId="166" fontId="5" fillId="0" borderId="0" applyBorder="0" applyProtection="0"/>
    <xf numFmtId="0" fontId="3" fillId="0" borderId="0"/>
  </cellStyleXfs>
  <cellXfs count="45">
    <xf numFmtId="0" fontId="0" fillId="0" borderId="0" xfId="0"/>
    <xf numFmtId="0" fontId="2" fillId="0" borderId="0" xfId="1" applyFont="1"/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0" fillId="3" borderId="0" xfId="3" applyFont="1" applyFill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164" fontId="11" fillId="4" borderId="7" xfId="3" applyNumberFormat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 wrapText="1"/>
    </xf>
    <xf numFmtId="0" fontId="6" fillId="0" borderId="0" xfId="3" applyFont="1" applyAlignment="1">
      <alignment wrapText="1"/>
    </xf>
    <xf numFmtId="0" fontId="11" fillId="0" borderId="8" xfId="3" applyFont="1" applyBorder="1" applyAlignment="1">
      <alignment horizontal="center" vertical="center"/>
    </xf>
    <xf numFmtId="0" fontId="10" fillId="6" borderId="8" xfId="3" applyFont="1" applyFill="1" applyBorder="1" applyAlignment="1">
      <alignment horizontal="center" vertical="center"/>
    </xf>
    <xf numFmtId="0" fontId="11" fillId="7" borderId="8" xfId="3" applyFont="1" applyFill="1" applyBorder="1" applyAlignment="1">
      <alignment horizontal="center" vertical="center" wrapText="1"/>
    </xf>
    <xf numFmtId="0" fontId="6" fillId="0" borderId="8" xfId="3" applyFont="1" applyBorder="1"/>
    <xf numFmtId="165" fontId="6" fillId="0" borderId="8" xfId="3" applyNumberFormat="1" applyFont="1" applyBorder="1" applyAlignment="1">
      <alignment horizontal="center"/>
    </xf>
    <xf numFmtId="165" fontId="13" fillId="0" borderId="8" xfId="3" applyNumberFormat="1" applyFont="1" applyBorder="1" applyAlignment="1">
      <alignment horizontal="center"/>
    </xf>
    <xf numFmtId="0" fontId="10" fillId="6" borderId="8" xfId="3" applyFont="1" applyFill="1" applyBorder="1"/>
    <xf numFmtId="9" fontId="10" fillId="6" borderId="8" xfId="4" applyFont="1" applyFill="1" applyBorder="1" applyAlignment="1" applyProtection="1">
      <alignment horizontal="center"/>
    </xf>
    <xf numFmtId="0" fontId="12" fillId="0" borderId="8" xfId="1" applyFont="1" applyBorder="1" applyAlignment="1">
      <alignment horizontal="center" vertical="center" wrapText="1"/>
    </xf>
    <xf numFmtId="10" fontId="10" fillId="6" borderId="8" xfId="4" applyNumberFormat="1" applyFont="1" applyFill="1" applyBorder="1" applyAlignment="1" applyProtection="1">
      <alignment horizontal="center"/>
    </xf>
    <xf numFmtId="0" fontId="11" fillId="0" borderId="0" xfId="3" applyFont="1"/>
    <xf numFmtId="0" fontId="9" fillId="0" borderId="0" xfId="2" applyFont="1"/>
    <xf numFmtId="4" fontId="9" fillId="0" borderId="0" xfId="5" applyNumberFormat="1" applyFont="1" applyBorder="1" applyAlignment="1" applyProtection="1">
      <alignment horizontal="center" vertical="center"/>
    </xf>
    <xf numFmtId="0" fontId="6" fillId="0" borderId="8" xfId="3" applyFont="1" applyBorder="1" applyAlignment="1">
      <alignment horizontal="center" vertical="center"/>
    </xf>
    <xf numFmtId="9" fontId="6" fillId="5" borderId="8" xfId="4" applyFont="1" applyFill="1" applyBorder="1" applyAlignment="1" applyProtection="1">
      <alignment horizontal="center" vertical="center"/>
    </xf>
    <xf numFmtId="9" fontId="6" fillId="0" borderId="8" xfId="4" applyFont="1" applyBorder="1" applyAlignment="1" applyProtection="1">
      <alignment horizontal="center" vertical="center"/>
    </xf>
    <xf numFmtId="10" fontId="6" fillId="0" borderId="8" xfId="4" applyNumberFormat="1" applyFont="1" applyBorder="1" applyAlignment="1" applyProtection="1">
      <alignment horizontal="center" vertical="center"/>
    </xf>
    <xf numFmtId="0" fontId="11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6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</cellXfs>
  <cellStyles count="7">
    <cellStyle name="40% - Ênfase4 4 8" xfId="3" xr:uid="{9A39BD6B-AE5D-4FF5-A62E-226F66DD9369}"/>
    <cellStyle name="Normal" xfId="0" builtinId="0"/>
    <cellStyle name="Normal 11 3 2" xfId="2" xr:uid="{65DD14F4-735F-45FD-A7AC-CE7645D097FF}"/>
    <cellStyle name="Normal 29 3" xfId="1" xr:uid="{E71A39E2-45E1-479B-953F-27DDDB830880}"/>
    <cellStyle name="Normal 4 3 9" xfId="6" xr:uid="{F4418A32-A1B0-425B-8A9B-3230A93A4651}"/>
    <cellStyle name="Porcentagem 2 2 2 2 2" xfId="4" xr:uid="{9482A8BE-53D7-4A58-8C0C-BB4E7F9F9843}"/>
    <cellStyle name="Vírgula 2 2 4 2" xfId="5" xr:uid="{B8665AD2-ACAB-4861-9437-26512D307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72</xdr:row>
      <xdr:rowOff>19050</xdr:rowOff>
    </xdr:from>
    <xdr:to>
      <xdr:col>25</xdr:col>
      <xdr:colOff>180975</xdr:colOff>
      <xdr:row>95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26D140-F3E1-4716-BBBF-8502FDA4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4411325"/>
          <a:ext cx="10639425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333375</xdr:colOff>
      <xdr:row>10</xdr:row>
      <xdr:rowOff>123825</xdr:rowOff>
    </xdr:from>
    <xdr:to>
      <xdr:col>26</xdr:col>
      <xdr:colOff>152400</xdr:colOff>
      <xdr:row>30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B105B8-84DE-4CB0-9330-45FDB3AD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2609850"/>
          <a:ext cx="11401425" cy="376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504825</xdr:colOff>
      <xdr:row>54</xdr:row>
      <xdr:rowOff>47625</xdr:rowOff>
    </xdr:from>
    <xdr:to>
      <xdr:col>26</xdr:col>
      <xdr:colOff>314325</xdr:colOff>
      <xdr:row>73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361CB4B-DEA4-4B04-85CC-2F92E3C8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10067925"/>
          <a:ext cx="113919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/Desktop/Or&#231;amento%20i0%2006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ENAGEM%20S&#195;O%20PEDRO\PLANILHA%20ORCAMENTARIA_FINAL_REV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ilha1"/>
      <sheetName val="RESUMO"/>
      <sheetName val="ORÇ_ANALITICO"/>
      <sheetName val="ITENS DE MOBILIZAÇÃO"/>
      <sheetName val="MEMORIA"/>
      <sheetName val="ENCARGOS"/>
      <sheetName val="M.O.D_Alim_Transp"/>
      <sheetName val="CRONOGRAMA FISICO-FINANCEIRO"/>
      <sheetName val="ABC GRAFICO"/>
      <sheetName val="APOIO ABC"/>
      <sheetName val="TEXTOS"/>
      <sheetName val="I0 06.25"/>
      <sheetName val="ELEM0625"/>
      <sheetName val="Planilha2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/>
      <sheetData sheetId="1"/>
      <sheetData sheetId="2"/>
      <sheetData sheetId="3">
        <row r="131">
          <cell r="I131">
            <v>1512856.51</v>
          </cell>
          <cell r="K131">
            <v>1442222.21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OLETIM_EMOP"/>
      <sheetName val="MENU"/>
      <sheetName val="FORMULARIO"/>
      <sheetName val="BDI"/>
      <sheetName val="CURVA ABC"/>
      <sheetName val="CRONOGRAMA"/>
      <sheetName val="RESUMO"/>
      <sheetName val="MEMORIA_CALC"/>
      <sheetName val="MEMORIA_ADM"/>
      <sheetName val="REF0125"/>
      <sheetName val="REF0424"/>
      <sheetName val="TAB_VIAS"/>
      <sheetName val="ESCAV_DREN"/>
      <sheetName val="ORÇ_LICITAÇÃO"/>
      <sheetName val="ADM_LICITAÇÃO"/>
      <sheetName val="ENC_LICITAÇÃO"/>
      <sheetName val="MOBILIZAÇÃO"/>
      <sheetName val="COMP_DISP_FINAL"/>
      <sheetName val="RESUMO_ACOMP"/>
      <sheetName val="ORÇ_CONTRATO"/>
      <sheetName val="ADM_CONTRATO"/>
      <sheetName val="MOBILIZACAO"/>
      <sheetName val="ENC_CONTRATO"/>
      <sheetName val="I - DMT (2)"/>
      <sheetName val="DMT"/>
      <sheetName val="LISTA DE VIAS"/>
      <sheetName val="REAJUST_SICRO"/>
      <sheetName val="ELEM0424"/>
      <sheetName val="APOIO_LEV"/>
    </sheetNames>
    <sheetDataSet>
      <sheetData sheetId="0" refreshError="1"/>
      <sheetData sheetId="1" refreshError="1">
        <row r="2">
          <cell r="A2" t="str">
            <v>CONCAT(B;C;D)
NÃO EXCLUIR</v>
          </cell>
          <cell r="E2" t="str">
            <v>Administração Central</v>
          </cell>
          <cell r="F2" t="str">
            <v>** Impostos sobre o faturamento</v>
          </cell>
          <cell r="G2" t="str">
            <v>Seguro garantia</v>
          </cell>
          <cell r="H2" t="str">
            <v>Despesas financeiras</v>
          </cell>
          <cell r="I2" t="str">
            <v>Risco</v>
          </cell>
          <cell r="J2" t="str">
            <v>Lucro</v>
          </cell>
          <cell r="K2" t="str">
            <v>INSS (Lei 13161/15)</v>
          </cell>
        </row>
        <row r="4">
          <cell r="A4" t="str">
            <v>CONSTRUÇÃO DE EDIFÍCIOS (NOVOS E REFORMAS)SEM DESONERAÇÃOCusto direto acima de R$1.500.000,00</v>
          </cell>
          <cell r="E4">
            <v>0.03</v>
          </cell>
          <cell r="F4">
            <v>6.6500000000000004E-2</v>
          </cell>
          <cell r="G4">
            <v>7.0000000000000001E-3</v>
          </cell>
          <cell r="H4">
            <v>5.0000000000000001E-3</v>
          </cell>
          <cell r="I4">
            <v>8.9999999999999993E-3</v>
          </cell>
          <cell r="J4">
            <v>4.4999999999999998E-2</v>
          </cell>
        </row>
        <row r="5">
          <cell r="A5" t="str">
            <v>CONSTRUÇÃO DE EDIFÍCIOS (NOVOS E REFORMAS)SEM DESONERAÇÃOCusto direto entre R$150.000,00 e R$1.500.000,00</v>
          </cell>
          <cell r="E5">
            <v>4.4999999999999998E-2</v>
          </cell>
          <cell r="F5">
            <v>6.6500000000000004E-2</v>
          </cell>
          <cell r="G5">
            <v>0.01</v>
          </cell>
          <cell r="H5">
            <v>1.2E-2</v>
          </cell>
          <cell r="I5">
            <v>9.4999999999999998E-3</v>
          </cell>
          <cell r="J5">
            <v>0.06</v>
          </cell>
        </row>
        <row r="6">
          <cell r="A6" t="str">
            <v>CONSTRUÇÃO DE EDIFÍCIOS (NOVOS E REFORMAS)SEM DESONERAÇÃOCusto direto até R$150.000,00</v>
          </cell>
          <cell r="E6">
            <v>5.5E-2</v>
          </cell>
          <cell r="F6">
            <v>6.6500000000000004E-2</v>
          </cell>
          <cell r="G6">
            <v>1.0200000000000001E-2</v>
          </cell>
          <cell r="H6">
            <v>1.2999999999999999E-2</v>
          </cell>
          <cell r="I6">
            <v>0.01</v>
          </cell>
          <cell r="J6">
            <v>7.4999999999999997E-2</v>
          </cell>
        </row>
        <row r="7">
          <cell r="A7" t="str">
            <v>CONSTRUÇÃO DE EDIFÍCIOS (NOVOS E REFORMAS)COM DESONERAÇÃOCusto direto acima de R$1.500.000,00</v>
          </cell>
          <cell r="E7">
            <v>0.03</v>
          </cell>
          <cell r="F7">
            <v>6.6500000000000004E-2</v>
          </cell>
          <cell r="G7">
            <v>7.0000000000000001E-3</v>
          </cell>
          <cell r="H7">
            <v>5.0000000000000001E-3</v>
          </cell>
          <cell r="I7">
            <v>8.9999999999999993E-3</v>
          </cell>
          <cell r="J7">
            <v>4.4999999999999998E-2</v>
          </cell>
          <cell r="K7">
            <v>4.4999999999999998E-2</v>
          </cell>
        </row>
        <row r="8">
          <cell r="A8" t="str">
            <v>CONSTRUÇÃO DE EDIFÍCIOS (NOVOS E REFORMAS)COM DESONERAÇÃOCusto direto entre R$150.000,00 e R$1.500.000,00</v>
          </cell>
          <cell r="E8">
            <v>4.4999999999999998E-2</v>
          </cell>
          <cell r="F8">
            <v>6.6500000000000004E-2</v>
          </cell>
          <cell r="G8">
            <v>0.01</v>
          </cell>
          <cell r="H8">
            <v>1.2E-2</v>
          </cell>
          <cell r="I8">
            <v>9.4999999999999998E-3</v>
          </cell>
          <cell r="J8">
            <v>0.06</v>
          </cell>
          <cell r="K8">
            <v>4.4999999999999998E-2</v>
          </cell>
        </row>
        <row r="9">
          <cell r="A9" t="str">
            <v>CONSTRUÇÃO DE EDIFÍCIOS (NOVOS E REFORMAS)COM DESONERAÇÃOCusto direto até R$150.000,00</v>
          </cell>
          <cell r="E9">
            <v>5.5E-2</v>
          </cell>
          <cell r="F9">
            <v>6.6500000000000004E-2</v>
          </cell>
          <cell r="G9">
            <v>1.0200000000000001E-2</v>
          </cell>
          <cell r="H9">
            <v>1.2999999999999999E-2</v>
          </cell>
          <cell r="I9">
            <v>0.01</v>
          </cell>
          <cell r="J9">
            <v>7.4999999999999997E-2</v>
          </cell>
          <cell r="K9">
            <v>4.4999999999999998E-2</v>
          </cell>
        </row>
        <row r="11">
          <cell r="A11" t="str">
            <v>CONSTRUÇÃO DE RODOVIAS E FERROVIAS (INCLUSIVE CONSERVAÇÃO)SEM DESONERAÇÃOCusto direto acima de R$1.500.000,00</v>
          </cell>
          <cell r="E11">
            <v>3.7999999999999999E-2</v>
          </cell>
          <cell r="F11">
            <v>6.6500000000000004E-2</v>
          </cell>
          <cell r="G11">
            <v>3.5000000000000001E-3</v>
          </cell>
          <cell r="H11">
            <v>8.5000000000000006E-3</v>
          </cell>
          <cell r="I11">
            <v>5.0000000000000001E-3</v>
          </cell>
          <cell r="J11">
            <v>0.05</v>
          </cell>
        </row>
        <row r="12">
          <cell r="A12" t="str">
            <v>CONSTRUÇÃO DE RODOVIAS E FERROVIAS (INCLUSIVE CONSERVAÇÃO)SEM DESONERAÇÃOCusto direto entre R$150.000,00 e R$1.500.000,00</v>
          </cell>
          <cell r="E12">
            <v>4.4999999999999998E-2</v>
          </cell>
          <cell r="F12">
            <v>6.6500000000000004E-2</v>
          </cell>
          <cell r="G12">
            <v>4.4999999999999997E-3</v>
          </cell>
          <cell r="H12">
            <v>8.9999999999999993E-3</v>
          </cell>
          <cell r="I12">
            <v>5.4999999999999997E-3</v>
          </cell>
          <cell r="J12">
            <v>6.5000000000000002E-2</v>
          </cell>
        </row>
        <row r="13">
          <cell r="A13" t="str">
            <v>CONSTRUÇÃO DE RODOVIAS E FERROVIAS (INCLUSIVE CONSERVAÇÃO)SEM DESONERAÇÃOCusto direto até R$150.000,00</v>
          </cell>
          <cell r="E13">
            <v>0.05</v>
          </cell>
          <cell r="F13">
            <v>6.6500000000000004E-2</v>
          </cell>
          <cell r="G13">
            <v>7.0000000000000001E-3</v>
          </cell>
          <cell r="H13">
            <v>1.4999999999999999E-2</v>
          </cell>
          <cell r="I13">
            <v>8.0000000000000002E-3</v>
          </cell>
          <cell r="J13">
            <v>7.4999999999999997E-2</v>
          </cell>
        </row>
        <row r="14">
          <cell r="A14" t="str">
            <v>CONSTRUÇÃO DE RODOVIAS E FERROVIAS (INCLUSIVE CONSERVAÇÃO)COM DESONERAÇÃOCusto direto acima de R$1.500.000,00</v>
          </cell>
          <cell r="E14">
            <v>3.7999999999999999E-2</v>
          </cell>
          <cell r="F14">
            <v>6.6500000000000004E-2</v>
          </cell>
          <cell r="G14">
            <v>3.5000000000000001E-3</v>
          </cell>
          <cell r="H14">
            <v>8.5000000000000006E-3</v>
          </cell>
          <cell r="I14">
            <v>5.0000000000000001E-3</v>
          </cell>
          <cell r="J14">
            <v>0.05</v>
          </cell>
          <cell r="K14">
            <v>4.4999999999999998E-2</v>
          </cell>
        </row>
        <row r="15">
          <cell r="A15" t="str">
            <v>CONSTRUÇÃO DE RODOVIAS E FERROVIAS (INCLUSIVE CONSERVAÇÃO)COM DESONERAÇÃOCusto direto entre R$150.000,00 e R$1.500.000,00</v>
          </cell>
          <cell r="E15">
            <v>4.4999999999999998E-2</v>
          </cell>
          <cell r="F15">
            <v>6.6500000000000004E-2</v>
          </cell>
          <cell r="G15">
            <v>4.4999999999999997E-3</v>
          </cell>
          <cell r="H15">
            <v>8.9999999999999993E-3</v>
          </cell>
          <cell r="I15">
            <v>5.4999999999999997E-3</v>
          </cell>
          <cell r="J15">
            <v>6.5000000000000002E-2</v>
          </cell>
          <cell r="K15">
            <v>4.4999999999999998E-2</v>
          </cell>
        </row>
        <row r="16">
          <cell r="A16" t="str">
            <v>CONSTRUÇÃO DE RODOVIAS E FERROVIAS (INCLUSIVE CONSERVAÇÃO)COM DESONERAÇÃOCusto direto até R$150.000,00</v>
          </cell>
          <cell r="E16">
            <v>0.05</v>
          </cell>
          <cell r="F16">
            <v>6.6500000000000004E-2</v>
          </cell>
          <cell r="G16">
            <v>7.0000000000000001E-3</v>
          </cell>
          <cell r="H16">
            <v>1.4999999999999999E-2</v>
          </cell>
          <cell r="I16">
            <v>8.0000000000000002E-3</v>
          </cell>
          <cell r="J16">
            <v>7.4999999999999997E-2</v>
          </cell>
          <cell r="K16">
            <v>4.4999999999999998E-2</v>
          </cell>
        </row>
        <row r="18">
          <cell r="A18" t="str">
            <v>CONSTRUÇÃO DE REDES DE ABASTECIMENTO DE ÁGUA, COLETA DE ESGOTO
E CONSTRUÇÕES CORRELATASSEM DESONERAÇÃOCusto direto acima de R$1.500.000,00</v>
          </cell>
          <cell r="E18">
            <v>3.5000000000000003E-2</v>
          </cell>
          <cell r="F18">
            <v>6.6500000000000004E-2</v>
          </cell>
          <cell r="G18">
            <v>3.5000000000000001E-3</v>
          </cell>
          <cell r="H18">
            <v>7.0000000000000001E-3</v>
          </cell>
          <cell r="I18">
            <v>0.01</v>
          </cell>
          <cell r="J18">
            <v>6.5000000000000002E-2</v>
          </cell>
        </row>
        <row r="19">
          <cell r="A19" t="str">
            <v>CONSTRUÇÃO DE REDES DE ABASTECIMENTO DE ÁGUA, COLETA DE ESGOTO
E CONSTRUÇÕES CORRELATASSEM DESONERAÇÃOCusto direto entre R$150.000,00 e R$1.500.000,00</v>
          </cell>
          <cell r="E19">
            <v>0.05</v>
          </cell>
          <cell r="F19">
            <v>6.6500000000000004E-2</v>
          </cell>
          <cell r="G19">
            <v>5.0000000000000001E-3</v>
          </cell>
          <cell r="H19">
            <v>7.4999999999999997E-3</v>
          </cell>
          <cell r="I19">
            <v>1.2999999999999999E-2</v>
          </cell>
          <cell r="J19">
            <v>0.08</v>
          </cell>
        </row>
        <row r="20">
          <cell r="A20" t="str">
            <v>CONSTRUÇÃO DE REDES DE ABASTECIMENTO DE ÁGUA, COLETA DE ESGOTO
E CONSTRUÇÕES CORRELATASSEM DESONERAÇÃOCusto direto até R$150.000,00</v>
          </cell>
          <cell r="E20">
            <v>5.5E-2</v>
          </cell>
          <cell r="F20">
            <v>6.6500000000000004E-2</v>
          </cell>
          <cell r="G20">
            <v>7.0000000000000001E-3</v>
          </cell>
          <cell r="H20">
            <v>8.0000000000000002E-3</v>
          </cell>
          <cell r="I20">
            <v>1.4999999999999999E-2</v>
          </cell>
          <cell r="J20">
            <v>8.5000000000000006E-2</v>
          </cell>
        </row>
        <row r="21">
          <cell r="A21" t="str">
            <v>CONSTRUÇÃO DE REDES DE ABASTECIMENTO DE ÁGUA, COLETA DE ESGOTO
E CONSTRUÇÕES CORRELATASCOM DESONERAÇÃOCusto direto acima de R$1.500.000,00</v>
          </cell>
          <cell r="E21">
            <v>3.5000000000000003E-2</v>
          </cell>
          <cell r="F21">
            <v>6.6500000000000004E-2</v>
          </cell>
          <cell r="G21">
            <v>3.5000000000000001E-3</v>
          </cell>
          <cell r="H21">
            <v>7.0000000000000001E-3</v>
          </cell>
          <cell r="I21">
            <v>0.01</v>
          </cell>
          <cell r="J21">
            <v>6.5000000000000002E-2</v>
          </cell>
          <cell r="K21">
            <v>4.4999999999999998E-2</v>
          </cell>
        </row>
        <row r="22">
          <cell r="A22" t="str">
            <v>CONSTRUÇÃO DE REDES DE ABASTECIMENTO DE ÁGUA, COLETA DE ESGOTO
E CONSTRUÇÕES CORRELATASCOM DESONERAÇÃOCusto direto entre R$150.000,00 e R$1.500.000,00</v>
          </cell>
          <cell r="E22">
            <v>0.05</v>
          </cell>
          <cell r="F22">
            <v>6.6500000000000004E-2</v>
          </cell>
          <cell r="G22">
            <v>5.0000000000000001E-3</v>
          </cell>
          <cell r="H22">
            <v>7.4999999999999997E-3</v>
          </cell>
          <cell r="I22">
            <v>1.2999999999999999E-2</v>
          </cell>
          <cell r="J22">
            <v>0.08</v>
          </cell>
          <cell r="K22">
            <v>4.4999999999999998E-2</v>
          </cell>
        </row>
        <row r="23">
          <cell r="A23" t="str">
            <v>CONSTRUÇÃO DE REDES DE ABASTECIMENTO DE ÁGUA, COLETA DE ESGOTO
E CONSTRUÇÕES CORRELATASCOM DESONERAÇÃOCusto direto até R$150.000,00</v>
          </cell>
          <cell r="E23">
            <v>5.5E-2</v>
          </cell>
          <cell r="F23">
            <v>6.6500000000000004E-2</v>
          </cell>
          <cell r="G23">
            <v>7.0000000000000001E-3</v>
          </cell>
          <cell r="H23">
            <v>8.0000000000000002E-3</v>
          </cell>
          <cell r="I23">
            <v>1.4999999999999999E-2</v>
          </cell>
          <cell r="J23">
            <v>8.5000000000000006E-2</v>
          </cell>
          <cell r="K23">
            <v>4.4999999999999998E-2</v>
          </cell>
        </row>
        <row r="25">
          <cell r="A25" t="str">
            <v>OBRAS PORTUÁRIAS, MARÍTIMAS E FLUVIAISSEM DESONERAÇÃOCusto direto acima de R$1.500.000,00</v>
          </cell>
          <cell r="E25">
            <v>4.4999999999999998E-2</v>
          </cell>
          <cell r="F25">
            <v>6.6500000000000004E-2</v>
          </cell>
          <cell r="G25">
            <v>8.0000000000000002E-3</v>
          </cell>
          <cell r="H25">
            <v>7.0000000000000001E-3</v>
          </cell>
          <cell r="I25">
            <v>1.4999999999999999E-2</v>
          </cell>
          <cell r="J25">
            <v>6.3E-2</v>
          </cell>
        </row>
        <row r="26">
          <cell r="A26" t="str">
            <v>OBRAS PORTUÁRIAS, MARÍTIMAS E FLUVIAISSEM DESONERAÇÃOCusto direto entre R$150.000,00 e R$1.500.000,00</v>
          </cell>
          <cell r="E26">
            <v>0.05</v>
          </cell>
          <cell r="F26">
            <v>6.6500000000000004E-2</v>
          </cell>
          <cell r="G26">
            <v>1.4999999999999999E-2</v>
          </cell>
          <cell r="H26">
            <v>8.9999999999999993E-3</v>
          </cell>
          <cell r="I26">
            <v>2.5000000000000001E-2</v>
          </cell>
          <cell r="J26">
            <v>0.08</v>
          </cell>
        </row>
        <row r="27">
          <cell r="A27" t="str">
            <v>OBRAS PORTUÁRIAS, MARÍTIMAS E FLUVIAISSEM DESONERAÇÃOCusto direto até R$150.000,00</v>
          </cell>
          <cell r="E27">
            <v>0.06</v>
          </cell>
          <cell r="F27">
            <v>6.6500000000000004E-2</v>
          </cell>
          <cell r="G27">
            <v>1.4999999999999999E-2</v>
          </cell>
          <cell r="H27">
            <v>1.0999999999999999E-2</v>
          </cell>
          <cell r="I27">
            <v>3.5000000000000003E-2</v>
          </cell>
          <cell r="J27">
            <v>0.09</v>
          </cell>
        </row>
        <row r="28">
          <cell r="A28" t="str">
            <v>OBRAS PORTUÁRIAS, MARÍTIMAS E FLUVIAISCOM DESONERAÇÃOCusto direto acima de R$1.500.000,00</v>
          </cell>
          <cell r="E28">
            <v>4.4999999999999998E-2</v>
          </cell>
          <cell r="F28">
            <v>6.6500000000000004E-2</v>
          </cell>
          <cell r="G28">
            <v>8.0000000000000002E-3</v>
          </cell>
          <cell r="H28">
            <v>7.0000000000000001E-3</v>
          </cell>
          <cell r="I28">
            <v>1.4999999999999999E-2</v>
          </cell>
          <cell r="J28">
            <v>6.3E-2</v>
          </cell>
          <cell r="K28">
            <v>4.4999999999999998E-2</v>
          </cell>
        </row>
        <row r="29">
          <cell r="A29" t="str">
            <v>OBRAS PORTUÁRIAS, MARÍTIMAS E FLUVIAISCOM DESONERAÇÃOCusto direto entre R$150.000,00 e R$1.500.000,00</v>
          </cell>
          <cell r="E29">
            <v>0.05</v>
          </cell>
          <cell r="F29">
            <v>6.6500000000000004E-2</v>
          </cell>
          <cell r="G29">
            <v>1.4999999999999999E-2</v>
          </cell>
          <cell r="H29">
            <v>8.9999999999999993E-3</v>
          </cell>
          <cell r="I29">
            <v>2.5000000000000001E-2</v>
          </cell>
          <cell r="J29">
            <v>0.08</v>
          </cell>
          <cell r="K29">
            <v>4.4999999999999998E-2</v>
          </cell>
        </row>
        <row r="30">
          <cell r="A30" t="str">
            <v>OBRAS PORTUÁRIAS, MARÍTIMAS E FLUVIAISCOM DESONERAÇÃOCusto direto até R$150.000,00</v>
          </cell>
          <cell r="E30">
            <v>0.06</v>
          </cell>
          <cell r="F30">
            <v>6.6500000000000004E-2</v>
          </cell>
          <cell r="G30">
            <v>1.4999999999999999E-2</v>
          </cell>
          <cell r="H30">
            <v>1.0999999999999999E-2</v>
          </cell>
          <cell r="I30">
            <v>3.5000000000000003E-2</v>
          </cell>
          <cell r="J30">
            <v>0.09</v>
          </cell>
          <cell r="K30">
            <v>4.4999999999999998E-2</v>
          </cell>
        </row>
        <row r="32">
          <cell r="A32" t="str">
            <v>SERVIÇOS COM CUSTOS ADMINISTRATIVOS MENORESSEM DESONERAÇÃOCusto direto acima de R$1.500.000,00</v>
          </cell>
          <cell r="E32">
            <v>0.01</v>
          </cell>
          <cell r="F32">
            <v>6.6500000000000004E-2</v>
          </cell>
          <cell r="G32">
            <v>3.5000000000000001E-3</v>
          </cell>
          <cell r="H32">
            <v>5.4999999999999997E-3</v>
          </cell>
          <cell r="I32">
            <v>3.5000000000000001E-3</v>
          </cell>
          <cell r="J32">
            <v>0.03</v>
          </cell>
        </row>
        <row r="33">
          <cell r="A33" t="str">
            <v>SERVIÇOS COM CUSTOS ADMINISTRATIVOS MENORESSEM DESONERAÇÃOCusto direto entre R$150.000,00 e R$1.500.000,00</v>
          </cell>
          <cell r="E33">
            <v>2.5000000000000001E-2</v>
          </cell>
          <cell r="F33">
            <v>6.6500000000000004E-2</v>
          </cell>
          <cell r="G33">
            <v>5.4999999999999997E-3</v>
          </cell>
          <cell r="H33">
            <v>6.4999999999999997E-3</v>
          </cell>
          <cell r="I33">
            <v>4.4999999999999997E-3</v>
          </cell>
          <cell r="J33">
            <v>0.04</v>
          </cell>
        </row>
        <row r="34">
          <cell r="A34" t="str">
            <v>SERVIÇOS COM CUSTOS ADMINISTRATIVOS MENORESSEM DESONERAÇÃOCusto direto até R$150.000,00</v>
          </cell>
          <cell r="E34">
            <v>0.04</v>
          </cell>
          <cell r="F34">
            <v>6.6500000000000004E-2</v>
          </cell>
          <cell r="G34">
            <v>8.5000000000000006E-3</v>
          </cell>
          <cell r="H34">
            <v>8.9999999999999993E-3</v>
          </cell>
          <cell r="I34">
            <v>7.4999999999999997E-3</v>
          </cell>
          <cell r="J34">
            <v>5.5E-2</v>
          </cell>
        </row>
        <row r="35">
          <cell r="A35" t="str">
            <v>SERVIÇOS COM CUSTOS ADMINISTRATIVOS MENORESCOM DESONERAÇÃOCusto direto acima de R$1.500.000,00</v>
          </cell>
          <cell r="E35">
            <v>0.01</v>
          </cell>
          <cell r="F35">
            <v>6.6500000000000004E-2</v>
          </cell>
          <cell r="G35">
            <v>3.5000000000000001E-3</v>
          </cell>
          <cell r="H35">
            <v>5.4999999999999997E-3</v>
          </cell>
          <cell r="I35">
            <v>3.5000000000000001E-3</v>
          </cell>
          <cell r="J35">
            <v>0.03</v>
          </cell>
          <cell r="K35">
            <v>4.4999999999999998E-2</v>
          </cell>
        </row>
        <row r="36">
          <cell r="A36" t="str">
            <v>SERVIÇOS COM CUSTOS ADMINISTRATIVOS MENORESCOM DESONERAÇÃOCusto direto entre R$150.000,00 e R$1.500.000,00</v>
          </cell>
          <cell r="E36">
            <v>2.5000000000000001E-2</v>
          </cell>
          <cell r="F36">
            <v>6.6500000000000004E-2</v>
          </cell>
          <cell r="G36">
            <v>5.4999999999999997E-3</v>
          </cell>
          <cell r="H36">
            <v>6.4999999999999997E-3</v>
          </cell>
          <cell r="I36">
            <v>4.4999999999999997E-3</v>
          </cell>
          <cell r="J36">
            <v>0.04</v>
          </cell>
          <cell r="K36">
            <v>4.4999999999999998E-2</v>
          </cell>
        </row>
        <row r="37">
          <cell r="A37" t="str">
            <v>SERVIÇOS COM CUSTOS ADMINISTRATIVOS MENORESCOM DESONERAÇÃOCusto direto até R$150.000,00</v>
          </cell>
          <cell r="E37">
            <v>0.04</v>
          </cell>
          <cell r="F37">
            <v>6.6500000000000004E-2</v>
          </cell>
          <cell r="G37">
            <v>8.5000000000000006E-3</v>
          </cell>
          <cell r="H37">
            <v>8.9999999999999993E-3</v>
          </cell>
          <cell r="I37">
            <v>7.4999999999999997E-3</v>
          </cell>
          <cell r="J37">
            <v>5.5E-2</v>
          </cell>
          <cell r="K37">
            <v>4.4999999999999998E-2</v>
          </cell>
        </row>
        <row r="39">
          <cell r="A39" t="str">
            <v>FORNECIMENTO DE MATERIAIS E EQUIPAMENTOSSEM DESONERAÇÃOCusto direto acima de R$1.500.000,00</v>
          </cell>
          <cell r="E39">
            <v>0.01</v>
          </cell>
          <cell r="F39">
            <v>3.6499999999999998E-2</v>
          </cell>
          <cell r="G39">
            <v>3.0000000000000001E-3</v>
          </cell>
          <cell r="H39">
            <v>8.5000000000000006E-3</v>
          </cell>
          <cell r="I39">
            <v>5.4999999999999997E-3</v>
          </cell>
          <cell r="J39">
            <v>0.03</v>
          </cell>
        </row>
        <row r="40">
          <cell r="A40" t="str">
            <v>FORNECIMENTO DE MATERIAIS E EQUIPAMENTOSSEM DESONERAÇÃOCusto direto entre R$150.000,00 e R$1.500.000,00</v>
          </cell>
          <cell r="E40">
            <v>2.5000000000000001E-2</v>
          </cell>
          <cell r="F40">
            <v>3.6499999999999998E-2</v>
          </cell>
          <cell r="G40">
            <v>5.0000000000000001E-3</v>
          </cell>
          <cell r="H40">
            <v>8.5000000000000006E-3</v>
          </cell>
          <cell r="I40">
            <v>8.0000000000000002E-3</v>
          </cell>
          <cell r="J40">
            <v>0.04</v>
          </cell>
        </row>
        <row r="41">
          <cell r="A41" t="str">
            <v>FORNECIMENTO DE MATERIAIS E EQUIPAMENTOSSEM DESONERAÇÃOCusto direto até R$150.000,00</v>
          </cell>
          <cell r="E41">
            <v>3.5000000000000003E-2</v>
          </cell>
          <cell r="F41">
            <v>3.6499999999999998E-2</v>
          </cell>
          <cell r="G41">
            <v>8.0000000000000002E-3</v>
          </cell>
          <cell r="H41">
            <v>1.0999999999999999E-2</v>
          </cell>
          <cell r="I41">
            <v>8.9999999999999993E-3</v>
          </cell>
          <cell r="J41">
            <v>0.05</v>
          </cell>
        </row>
        <row r="42">
          <cell r="A42" t="str">
            <v>FORNECIMENTO DE MATERIAIS E EQUIPAMENTOSCOM DESONERAÇÃOCusto direto acima de R$1.500.000,00</v>
          </cell>
          <cell r="E42">
            <v>0.01</v>
          </cell>
          <cell r="F42">
            <v>3.6499999999999998E-2</v>
          </cell>
          <cell r="G42">
            <v>3.0000000000000001E-3</v>
          </cell>
          <cell r="H42">
            <v>8.5000000000000006E-3</v>
          </cell>
          <cell r="I42">
            <v>5.4999999999999997E-3</v>
          </cell>
          <cell r="J42">
            <v>0.03</v>
          </cell>
          <cell r="K42">
            <v>4.4999999999999998E-2</v>
          </cell>
        </row>
        <row r="43">
          <cell r="A43" t="str">
            <v>FORNECIMENTO DE MATERIAIS E EQUIPAMENTOSCOM DESONERAÇÃOCusto direto entre R$150.000,00 e R$1.500.000,00</v>
          </cell>
          <cell r="E43">
            <v>2.5000000000000001E-2</v>
          </cell>
          <cell r="F43">
            <v>3.6499999999999998E-2</v>
          </cell>
          <cell r="G43">
            <v>5.0000000000000001E-3</v>
          </cell>
          <cell r="H43">
            <v>8.5000000000000006E-3</v>
          </cell>
          <cell r="I43">
            <v>8.0000000000000002E-3</v>
          </cell>
          <cell r="J43">
            <v>0.04</v>
          </cell>
          <cell r="K43">
            <v>4.4999999999999998E-2</v>
          </cell>
        </row>
        <row r="44">
          <cell r="A44" t="str">
            <v>FORNECIMENTO DE MATERIAIS E EQUIPAMENTOSCOM DESONERAÇÃOCusto direto até R$150.000,00</v>
          </cell>
          <cell r="E44">
            <v>3.5000000000000003E-2</v>
          </cell>
          <cell r="F44">
            <v>3.6499999999999998E-2</v>
          </cell>
          <cell r="G44">
            <v>8.0000000000000002E-3</v>
          </cell>
          <cell r="H44">
            <v>1.0999999999999999E-2</v>
          </cell>
          <cell r="I44">
            <v>8.9999999999999993E-3</v>
          </cell>
          <cell r="J44">
            <v>0.05</v>
          </cell>
          <cell r="K44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1"/>
  <sheetViews>
    <sheetView tabSelected="1" workbookViewId="0">
      <selection sqref="A1:XFD91"/>
    </sheetView>
  </sheetViews>
  <sheetFormatPr defaultRowHeight="15" x14ac:dyDescent="0.25"/>
  <sheetData>
    <row r="1" spans="2:7" s="1" customFormat="1" ht="58.5" customHeight="1" thickBot="1" x14ac:dyDescent="0.25">
      <c r="B1" s="2" t="s">
        <v>0</v>
      </c>
      <c r="C1" s="3"/>
      <c r="D1" s="3"/>
      <c r="E1" s="3"/>
      <c r="F1" s="3"/>
      <c r="G1" s="4"/>
    </row>
    <row r="2" spans="2:7" s="1" customFormat="1" ht="15.75" x14ac:dyDescent="0.25">
      <c r="B2" s="5" t="s">
        <v>1</v>
      </c>
      <c r="C2" s="6" t="s">
        <v>2</v>
      </c>
      <c r="D2" s="7"/>
      <c r="F2" s="8"/>
      <c r="G2" s="9"/>
    </row>
    <row r="3" spans="2:7" s="1" customFormat="1" ht="15.75" x14ac:dyDescent="0.25">
      <c r="B3" s="5"/>
      <c r="C3" s="10" t="s">
        <v>3</v>
      </c>
      <c r="D3" s="11"/>
      <c r="F3" s="8"/>
      <c r="G3" s="9"/>
    </row>
    <row r="4" spans="2:7" s="1" customFormat="1" ht="15.75" x14ac:dyDescent="0.25">
      <c r="B4" s="12"/>
      <c r="C4" s="12"/>
      <c r="D4" s="13"/>
      <c r="F4" s="8"/>
      <c r="G4" s="9"/>
    </row>
    <row r="5" spans="2:7" s="1" customFormat="1" x14ac:dyDescent="0.2">
      <c r="B5" s="11"/>
      <c r="C5" s="14" t="s">
        <v>4</v>
      </c>
      <c r="D5" s="13"/>
      <c r="E5" s="12"/>
      <c r="F5" s="12"/>
      <c r="G5" s="9"/>
    </row>
    <row r="6" spans="2:7" s="1" customFormat="1" x14ac:dyDescent="0.2">
      <c r="B6" s="11"/>
      <c r="C6" s="14" t="s">
        <v>5</v>
      </c>
      <c r="D6" s="13"/>
      <c r="E6" s="12"/>
      <c r="F6" s="12"/>
      <c r="G6" s="9"/>
    </row>
    <row r="7" spans="2:7" s="1" customFormat="1" x14ac:dyDescent="0.2">
      <c r="B7" s="11"/>
      <c r="C7" s="14" t="s">
        <v>6</v>
      </c>
      <c r="D7" s="13"/>
      <c r="E7" s="12"/>
      <c r="F7" s="12"/>
      <c r="G7" s="9"/>
    </row>
    <row r="8" spans="2:7" s="1" customFormat="1" x14ac:dyDescent="0.2">
      <c r="B8" s="11"/>
      <c r="C8" s="14" t="s">
        <v>7</v>
      </c>
      <c r="D8" s="13"/>
      <c r="E8" s="12"/>
      <c r="F8" s="12"/>
      <c r="G8" s="9"/>
    </row>
    <row r="9" spans="2:7" s="1" customFormat="1" x14ac:dyDescent="0.2">
      <c r="B9" s="11"/>
      <c r="C9" s="14" t="s">
        <v>8</v>
      </c>
      <c r="D9" s="13"/>
      <c r="E9" s="12"/>
      <c r="F9" s="12"/>
      <c r="G9" s="9"/>
    </row>
    <row r="10" spans="2:7" s="1" customFormat="1" x14ac:dyDescent="0.2">
      <c r="B10" s="11"/>
      <c r="C10" s="14" t="s">
        <v>9</v>
      </c>
      <c r="D10" s="13"/>
      <c r="E10" s="12"/>
      <c r="F10" s="12"/>
      <c r="G10" s="9"/>
    </row>
    <row r="11" spans="2:7" s="1" customFormat="1" x14ac:dyDescent="0.2">
      <c r="B11" s="11"/>
      <c r="C11" s="14" t="s">
        <v>10</v>
      </c>
      <c r="D11" s="13"/>
      <c r="E11" s="12"/>
      <c r="F11" s="12"/>
      <c r="G11" s="9"/>
    </row>
    <row r="12" spans="2:7" s="1" customFormat="1" x14ac:dyDescent="0.2">
      <c r="B12" s="12"/>
      <c r="C12" s="12"/>
      <c r="D12" s="13"/>
      <c r="E12" s="12"/>
      <c r="F12" s="12"/>
      <c r="G12" s="9"/>
    </row>
    <row r="13" spans="2:7" s="1" customFormat="1" ht="16.5" customHeight="1" x14ac:dyDescent="0.2">
      <c r="B13" s="12"/>
      <c r="C13" s="12"/>
      <c r="D13" s="15" t="s">
        <v>11</v>
      </c>
      <c r="E13" s="16" t="s">
        <v>12</v>
      </c>
      <c r="F13" s="12"/>
      <c r="G13" s="9"/>
    </row>
    <row r="14" spans="2:7" s="1" customFormat="1" ht="15.75" customHeight="1" thickBot="1" x14ac:dyDescent="0.25">
      <c r="B14" s="12"/>
      <c r="C14" s="12"/>
      <c r="D14" s="17"/>
      <c r="E14" s="18"/>
      <c r="F14" s="12"/>
      <c r="G14" s="9"/>
    </row>
    <row r="15" spans="2:7" s="1" customFormat="1" ht="16.5" thickBot="1" x14ac:dyDescent="0.25">
      <c r="B15" s="12"/>
      <c r="C15" s="12"/>
      <c r="D15" s="19">
        <f>[1]ORÇ_ANALITICO!I131</f>
        <v>1512856.51</v>
      </c>
      <c r="E15" s="19">
        <f>[1]ORÇ_ANALITICO!K131</f>
        <v>1442222.21</v>
      </c>
      <c r="F15" s="12"/>
      <c r="G15" s="9"/>
    </row>
    <row r="16" spans="2:7" s="1" customFormat="1" x14ac:dyDescent="0.2">
      <c r="B16" s="12"/>
      <c r="F16" s="9"/>
    </row>
    <row r="17" spans="2:6" s="1" customFormat="1" ht="45" customHeight="1" x14ac:dyDescent="0.2">
      <c r="B17" s="12"/>
      <c r="C17" s="20" t="s">
        <v>13</v>
      </c>
      <c r="D17" s="21" t="s">
        <v>14</v>
      </c>
      <c r="E17" s="21"/>
      <c r="F17" s="9"/>
    </row>
    <row r="18" spans="2:6" s="1" customFormat="1" ht="15.75" customHeight="1" x14ac:dyDescent="0.2">
      <c r="B18" s="22"/>
      <c r="C18" s="23" t="s">
        <v>15</v>
      </c>
      <c r="D18" s="24" t="s">
        <v>16</v>
      </c>
      <c r="E18" s="24" t="s">
        <v>17</v>
      </c>
      <c r="F18" s="9"/>
    </row>
    <row r="19" spans="2:6" s="1" customFormat="1" ht="48.75" customHeight="1" x14ac:dyDescent="0.2">
      <c r="B19" s="22"/>
      <c r="C19" s="23"/>
      <c r="D19" s="25" t="str">
        <f>IF($D$15&lt;=150000,"Custo direto até R$150.000,00",IF(AND($D$15&gt;150000,$D$15&lt;=1500000),"Custo direto entre R$150.000,00 e R$1.500.000,00","Custo direto acima de R$1.500.000,00"))</f>
        <v>Custo direto acima de R$1.500.000,00</v>
      </c>
      <c r="E19" s="25" t="str">
        <f>IF($E$15&lt;=150000,"Custo direto até R$150.000,00",IF(AND($E$15&gt;150000,$E$15&lt;=1500000),"Custo direto entre R$150.000,00 e R$1.500.000,00","Custo direto acima de R$1.500.000,00"))</f>
        <v>Custo direto entre R$150.000,00 e R$1.500.000,00</v>
      </c>
      <c r="F19" s="9"/>
    </row>
    <row r="20" spans="2:6" s="1" customFormat="1" x14ac:dyDescent="0.2">
      <c r="B20" s="12"/>
      <c r="C20" s="26" t="s">
        <v>18</v>
      </c>
      <c r="D20" s="27">
        <v>3.7999999999999999E-2</v>
      </c>
      <c r="E20" s="27">
        <v>3.7999999999999999E-2</v>
      </c>
      <c r="F20" s="9"/>
    </row>
    <row r="21" spans="2:6" s="1" customFormat="1" x14ac:dyDescent="0.2">
      <c r="B21" s="12"/>
      <c r="C21" s="26" t="s">
        <v>19</v>
      </c>
      <c r="D21" s="28">
        <v>6.6500000000000004E-2</v>
      </c>
      <c r="E21" s="28">
        <v>6.6500000000000004E-2</v>
      </c>
      <c r="F21" s="9"/>
    </row>
    <row r="22" spans="2:6" s="1" customFormat="1" x14ac:dyDescent="0.2">
      <c r="B22" s="12"/>
      <c r="C22" s="26" t="s">
        <v>20</v>
      </c>
      <c r="D22" s="27">
        <v>3.5000000000000001E-3</v>
      </c>
      <c r="E22" s="27">
        <v>3.5000000000000001E-3</v>
      </c>
      <c r="F22" s="9"/>
    </row>
    <row r="23" spans="2:6" s="1" customFormat="1" x14ac:dyDescent="0.2">
      <c r="B23" s="12"/>
      <c r="C23" s="26" t="s">
        <v>21</v>
      </c>
      <c r="D23" s="27">
        <v>8.5000000000000006E-3</v>
      </c>
      <c r="E23" s="27">
        <v>8.5000000000000006E-3</v>
      </c>
      <c r="F23" s="9"/>
    </row>
    <row r="24" spans="2:6" s="1" customFormat="1" x14ac:dyDescent="0.2">
      <c r="B24" s="12"/>
      <c r="C24" s="26" t="s">
        <v>22</v>
      </c>
      <c r="D24" s="27">
        <v>5.0000000000000001E-3</v>
      </c>
      <c r="E24" s="27">
        <v>5.0000000000000001E-3</v>
      </c>
      <c r="F24" s="9"/>
    </row>
    <row r="25" spans="2:6" s="1" customFormat="1" x14ac:dyDescent="0.2">
      <c r="B25" s="12"/>
      <c r="C25" s="26" t="s">
        <v>23</v>
      </c>
      <c r="D25" s="27">
        <v>0.05</v>
      </c>
      <c r="E25" s="27">
        <v>0.05</v>
      </c>
      <c r="F25" s="9"/>
    </row>
    <row r="26" spans="2:6" s="1" customFormat="1" x14ac:dyDescent="0.2">
      <c r="B26" s="12"/>
      <c r="C26" s="26" t="s">
        <v>24</v>
      </c>
      <c r="D26" s="27">
        <v>0</v>
      </c>
      <c r="E26" s="27">
        <v>3.5999999999999997E-2</v>
      </c>
      <c r="F26" s="9"/>
    </row>
    <row r="27" spans="2:6" s="1" customFormat="1" ht="15.75" x14ac:dyDescent="0.25">
      <c r="B27" s="12"/>
      <c r="C27" s="29" t="s">
        <v>25</v>
      </c>
      <c r="D27" s="30">
        <f>IFERROR(ROUNDUP((1+D20+D22+D24)*(1+D23)*(1+D25)/(1-(D21+D26))-1,4),0)</f>
        <v>0.18719999999999998</v>
      </c>
      <c r="E27" s="30">
        <f>IFERROR(ROUNDDOWN((1+E20+E22+E24)*(1+E23)*(1+E25)/(1-(E21+E26))-1,4),0)</f>
        <v>0.23469999999999999</v>
      </c>
      <c r="F27" s="9"/>
    </row>
    <row r="28" spans="2:6" s="1" customFormat="1" x14ac:dyDescent="0.2">
      <c r="B28" s="12"/>
      <c r="C28" s="14"/>
      <c r="D28" s="13"/>
      <c r="E28" s="13"/>
      <c r="F28" s="9"/>
    </row>
    <row r="29" spans="2:6" s="1" customFormat="1" ht="45" hidden="1" customHeight="1" x14ac:dyDescent="0.2">
      <c r="B29" s="12"/>
      <c r="C29" s="31" t="s">
        <v>26</v>
      </c>
      <c r="D29" s="21" t="s">
        <v>27</v>
      </c>
      <c r="E29" s="21"/>
      <c r="F29" s="9"/>
    </row>
    <row r="30" spans="2:6" s="1" customFormat="1" ht="15.75" hidden="1" customHeight="1" x14ac:dyDescent="0.2">
      <c r="B30" s="22"/>
      <c r="C30" s="23" t="s">
        <v>15</v>
      </c>
      <c r="D30" s="24" t="s">
        <v>16</v>
      </c>
      <c r="E30" s="24" t="s">
        <v>17</v>
      </c>
      <c r="F30" s="9"/>
    </row>
    <row r="31" spans="2:6" s="1" customFormat="1" ht="40.5" hidden="1" customHeight="1" x14ac:dyDescent="0.2">
      <c r="B31" s="22"/>
      <c r="C31" s="23"/>
      <c r="D31" s="25" t="str">
        <f>IF($D$15&lt;=150000,"Custo direto até R$150.000,00",IF(AND($D$15&gt;150000,$D$15&lt;=1500000),"Custo direto entre R$150.000,00 e R$1.500.000,00","Custo direto acima de R$1.500.000,00"))</f>
        <v>Custo direto acima de R$1.500.000,00</v>
      </c>
      <c r="E31" s="25" t="str">
        <f>IF($E$15&lt;=150000,"Custo direto até R$150.000,00",IF(AND($E$15&gt;150000,$E$15&lt;=1500000),"Custo direto entre R$150.000,00 e R$1.500.000,00","Custo direto acima de R$1.500.000,00"))</f>
        <v>Custo direto entre R$150.000,00 e R$1.500.000,00</v>
      </c>
      <c r="F31" s="9"/>
    </row>
    <row r="32" spans="2:6" s="1" customFormat="1" hidden="1" x14ac:dyDescent="0.2">
      <c r="B32" s="12"/>
      <c r="C32" s="26" t="s">
        <v>18</v>
      </c>
      <c r="D32" s="27">
        <f>INDEX([2]BOLETIM_EMOP!$E$1:$E$65536,MATCH(_xlfn.CONCAT(D29,D30,D31),[2]BOLETIM_EMOP!$A$1:$A$65536,0))</f>
        <v>0.01</v>
      </c>
      <c r="E32" s="27">
        <f>INDEX([2]BOLETIM_EMOP!$E$1:$E$65536,MATCH(_xlfn.CONCAT(D29,E30,E31),[2]BOLETIM_EMOP!$A$1:$A$65536,0))</f>
        <v>2.5000000000000001E-2</v>
      </c>
      <c r="F32" s="9"/>
    </row>
    <row r="33" spans="2:7" s="1" customFormat="1" hidden="1" x14ac:dyDescent="0.2">
      <c r="B33" s="12"/>
      <c r="C33" s="26" t="s">
        <v>19</v>
      </c>
      <c r="D33" s="28">
        <f>IF(D29="FORNECIMENTO DE MATERIAIS E EQUIPAMENTOS",INDEX([2]BOLETIM_EMOP!$F$1:$F$65536,MATCH(_xlfn.CONCAT(D29,D30,D31),[2]BOLETIM_EMOP!$A$1:$A$65536,0)),D49)</f>
        <v>8.6500000000000007E-2</v>
      </c>
      <c r="E33" s="28">
        <f>IF(D29="FORNECIMENTO DE MATERIAIS E EQUIPAMENTOS",INDEX([2]BOLETIM_EMOP!$F$1:$F$65536,MATCH(_xlfn.CONCAT(D29,E30,E31),[2]BOLETIM_EMOP!$A$1:$A$65536,0)),D49)</f>
        <v>8.6500000000000007E-2</v>
      </c>
      <c r="F33" s="9"/>
    </row>
    <row r="34" spans="2:7" s="1" customFormat="1" hidden="1" x14ac:dyDescent="0.2">
      <c r="B34" s="12"/>
      <c r="C34" s="26" t="s">
        <v>20</v>
      </c>
      <c r="D34" s="27">
        <f>INDEX([2]BOLETIM_EMOP!$G$1:$G$65536,MATCH(_xlfn.CONCAT(D29,D30,D31),[2]BOLETIM_EMOP!$A$1:$A$65536,0))</f>
        <v>3.5000000000000001E-3</v>
      </c>
      <c r="E34" s="27">
        <f>INDEX([2]BOLETIM_EMOP!$G$1:$G$65536,MATCH(_xlfn.CONCAT(D29,E30,E31),[2]BOLETIM_EMOP!$A$1:$A$65536,0))</f>
        <v>5.4999999999999997E-3</v>
      </c>
      <c r="F34" s="9"/>
    </row>
    <row r="35" spans="2:7" s="1" customFormat="1" hidden="1" x14ac:dyDescent="0.2">
      <c r="B35" s="12"/>
      <c r="C35" s="26" t="s">
        <v>21</v>
      </c>
      <c r="D35" s="27">
        <f>INDEX([2]BOLETIM_EMOP!$H$1:$H$65536,MATCH(_xlfn.CONCAT(D29,D30,D31),[2]BOLETIM_EMOP!$A$1:$A$65536,0))</f>
        <v>5.4999999999999997E-3</v>
      </c>
      <c r="E35" s="27">
        <f>INDEX([2]BOLETIM_EMOP!$H$1:$H$65536,MATCH(_xlfn.CONCAT(D29,E30,E31),[2]BOLETIM_EMOP!$A$1:$A$65536,0))</f>
        <v>6.4999999999999997E-3</v>
      </c>
      <c r="F35" s="9"/>
    </row>
    <row r="36" spans="2:7" s="1" customFormat="1" hidden="1" x14ac:dyDescent="0.2">
      <c r="B36" s="12"/>
      <c r="C36" s="26" t="s">
        <v>22</v>
      </c>
      <c r="D36" s="27">
        <f>INDEX([2]BOLETIM_EMOP!$I$1:$I$65536,MATCH(_xlfn.CONCAT(D29,D30,D31),[2]BOLETIM_EMOP!$A$1:$A$65536,0))</f>
        <v>3.5000000000000001E-3</v>
      </c>
      <c r="E36" s="27">
        <f>INDEX([2]BOLETIM_EMOP!$I$1:$I$65536,MATCH(_xlfn.CONCAT(D29,E30,E31),[2]BOLETIM_EMOP!$A$1:$A$65536,0))</f>
        <v>4.4999999999999997E-3</v>
      </c>
      <c r="F36" s="9"/>
    </row>
    <row r="37" spans="2:7" s="1" customFormat="1" hidden="1" x14ac:dyDescent="0.2">
      <c r="B37" s="12"/>
      <c r="C37" s="26" t="s">
        <v>23</v>
      </c>
      <c r="D37" s="27">
        <f>INDEX([2]BOLETIM_EMOP!$J$1:$J$65536,MATCH(_xlfn.CONCAT(D29,D30,D31),[2]BOLETIM_EMOP!$A$1:$A$65536,0))</f>
        <v>0.03</v>
      </c>
      <c r="E37" s="27">
        <f>INDEX([2]BOLETIM_EMOP!$J$1:$J$65536,MATCH(_xlfn.CONCAT(D29,E30,E31),[2]BOLETIM_EMOP!$A$1:$A$65536,0))</f>
        <v>0.04</v>
      </c>
      <c r="F37" s="9"/>
    </row>
    <row r="38" spans="2:7" s="1" customFormat="1" hidden="1" x14ac:dyDescent="0.2">
      <c r="B38" s="12"/>
      <c r="C38" s="26" t="s">
        <v>24</v>
      </c>
      <c r="D38" s="27" t="e">
        <f>INDEX([2]BOLETIM_EMOP!$K$1:$K$65536,MATCH(_xlfn.CONCAT(D29,D30,D31),[2]BOLETIM_EMOP!$A$1:$A$65536,0))</f>
        <v>#REF!</v>
      </c>
      <c r="E38" s="27">
        <f>INDEX([2]BOLETIM_EMOP!$K$1:$K$65536,MATCH(_xlfn.CONCAT(D29,E30,E31),[2]BOLETIM_EMOP!$A$1:$A$65536,0))</f>
        <v>4.4999999999999998E-2</v>
      </c>
      <c r="F38" s="9"/>
    </row>
    <row r="39" spans="2:7" s="1" customFormat="1" ht="15.75" hidden="1" x14ac:dyDescent="0.25">
      <c r="B39" s="12"/>
      <c r="C39" s="29" t="s">
        <v>25</v>
      </c>
      <c r="D39" s="32">
        <f>IFERROR(ROUND((1+D32+D34+D36)*(1+D35)*(1+D37)/(1-(D33+D38))-1,4),0)</f>
        <v>0</v>
      </c>
      <c r="E39" s="32">
        <f>IFERROR(ROUND((1+E32+E34+E36)*(1+E35)*(1+E37)/(1-(E33+E38))-1,4),0)</f>
        <v>0.24740000000000001</v>
      </c>
      <c r="F39" s="9"/>
    </row>
    <row r="40" spans="2:7" s="1" customFormat="1" hidden="1" x14ac:dyDescent="0.2">
      <c r="B40" s="12"/>
      <c r="C40" s="14"/>
      <c r="D40" s="13"/>
      <c r="E40" s="14"/>
      <c r="F40" s="13"/>
      <c r="G40" s="9"/>
    </row>
    <row r="41" spans="2:7" s="1" customFormat="1" ht="15.75" x14ac:dyDescent="0.25">
      <c r="B41" s="33" t="s">
        <v>28</v>
      </c>
      <c r="C41" s="12"/>
      <c r="D41" s="13"/>
      <c r="E41" s="34"/>
      <c r="F41" s="35"/>
      <c r="G41" s="9"/>
    </row>
    <row r="42" spans="2:7" s="1" customFormat="1" x14ac:dyDescent="0.2">
      <c r="B42" s="12"/>
      <c r="C42" s="12"/>
      <c r="D42" s="13"/>
      <c r="E42" s="34"/>
      <c r="F42" s="35"/>
      <c r="G42" s="9"/>
    </row>
    <row r="43" spans="2:7" s="1" customFormat="1" x14ac:dyDescent="0.2">
      <c r="B43" s="12" t="s">
        <v>29</v>
      </c>
      <c r="C43" s="12"/>
      <c r="D43" s="13"/>
      <c r="E43" s="34"/>
      <c r="F43" s="35"/>
      <c r="G43" s="9"/>
    </row>
    <row r="44" spans="2:7" s="1" customFormat="1" x14ac:dyDescent="0.2">
      <c r="B44" s="12" t="s">
        <v>30</v>
      </c>
      <c r="C44" s="12"/>
      <c r="D44" s="13"/>
      <c r="E44" s="34"/>
      <c r="F44" s="35"/>
      <c r="G44" s="9"/>
    </row>
    <row r="45" spans="2:7" s="1" customFormat="1" x14ac:dyDescent="0.2">
      <c r="B45" s="12"/>
      <c r="C45" s="12"/>
      <c r="D45" s="13"/>
      <c r="E45" s="34"/>
      <c r="F45" s="35"/>
      <c r="G45" s="9"/>
    </row>
    <row r="46" spans="2:7" s="1" customFormat="1" x14ac:dyDescent="0.2">
      <c r="B46" s="12"/>
      <c r="C46" s="36" t="s">
        <v>31</v>
      </c>
      <c r="D46" s="37">
        <v>0.05</v>
      </c>
      <c r="E46" s="34"/>
      <c r="F46" s="35"/>
      <c r="G46" s="9"/>
    </row>
    <row r="47" spans="2:7" s="1" customFormat="1" x14ac:dyDescent="0.2">
      <c r="B47" s="12"/>
      <c r="C47" s="36" t="s">
        <v>32</v>
      </c>
      <c r="D47" s="38">
        <v>0.03</v>
      </c>
      <c r="E47" s="34"/>
      <c r="F47" s="35"/>
      <c r="G47" s="9"/>
    </row>
    <row r="48" spans="2:7" s="1" customFormat="1" x14ac:dyDescent="0.2">
      <c r="B48" s="12"/>
      <c r="C48" s="36" t="s">
        <v>33</v>
      </c>
      <c r="D48" s="39">
        <v>6.4999999999999997E-3</v>
      </c>
      <c r="E48" s="34"/>
      <c r="F48" s="35"/>
      <c r="G48" s="9"/>
    </row>
    <row r="49" spans="2:7" s="1" customFormat="1" ht="15.75" x14ac:dyDescent="0.2">
      <c r="B49" s="12"/>
      <c r="C49" s="40" t="s">
        <v>34</v>
      </c>
      <c r="D49" s="41">
        <f>SUM(D46:D48)</f>
        <v>8.6500000000000007E-2</v>
      </c>
      <c r="E49" s="34"/>
      <c r="F49" s="35"/>
      <c r="G49" s="9"/>
    </row>
    <row r="50" spans="2:7" s="1" customFormat="1" x14ac:dyDescent="0.2">
      <c r="B50" s="42"/>
      <c r="C50" s="9"/>
      <c r="D50" s="9"/>
      <c r="E50" s="34"/>
      <c r="F50" s="35"/>
      <c r="G50" s="9"/>
    </row>
    <row r="51" spans="2:7" s="1" customFormat="1" x14ac:dyDescent="0.2">
      <c r="B51" s="42"/>
      <c r="C51" s="9"/>
      <c r="D51" s="9"/>
      <c r="E51" s="34"/>
      <c r="F51" s="35"/>
      <c r="G51" s="9"/>
    </row>
    <row r="52" spans="2:7" s="1" customFormat="1" ht="36" customHeight="1" x14ac:dyDescent="0.2">
      <c r="B52" s="43" t="s">
        <v>35</v>
      </c>
      <c r="C52" s="43"/>
      <c r="D52" s="43"/>
      <c r="E52" s="43"/>
      <c r="F52" s="43"/>
      <c r="G52" s="43"/>
    </row>
    <row r="53" spans="2:7" s="1" customFormat="1" x14ac:dyDescent="0.2">
      <c r="B53" s="9"/>
      <c r="C53" s="9"/>
      <c r="D53" s="9"/>
      <c r="E53" s="34"/>
      <c r="F53" s="35"/>
      <c r="G53" s="9"/>
    </row>
    <row r="54" spans="2:7" s="1" customFormat="1" ht="36.75" customHeight="1" x14ac:dyDescent="0.2">
      <c r="B54" s="44" t="s">
        <v>36</v>
      </c>
      <c r="C54" s="44"/>
      <c r="D54" s="44"/>
      <c r="E54" s="44"/>
      <c r="F54" s="44"/>
      <c r="G54" s="44"/>
    </row>
    <row r="55" spans="2:7" s="1" customFormat="1" x14ac:dyDescent="0.2"/>
    <row r="56" spans="2:7" s="1" customFormat="1" x14ac:dyDescent="0.2">
      <c r="C56" s="12"/>
      <c r="D56" s="15" t="s">
        <v>11</v>
      </c>
      <c r="E56" s="16" t="s">
        <v>12</v>
      </c>
    </row>
    <row r="57" spans="2:7" s="1" customFormat="1" ht="15.75" thickBot="1" x14ac:dyDescent="0.25">
      <c r="C57" s="12"/>
      <c r="D57" s="17"/>
      <c r="E57" s="18"/>
    </row>
    <row r="58" spans="2:7" s="1" customFormat="1" ht="16.5" thickBot="1" x14ac:dyDescent="0.25">
      <c r="C58" s="12"/>
      <c r="D58" s="19">
        <f>D15</f>
        <v>1512856.51</v>
      </c>
      <c r="E58" s="19">
        <f>[1]ORÇ_ANALITICO!K131</f>
        <v>1442222.21</v>
      </c>
    </row>
    <row r="59" spans="2:7" s="1" customFormat="1" x14ac:dyDescent="0.2"/>
    <row r="60" spans="2:7" s="1" customFormat="1" ht="51.75" customHeight="1" x14ac:dyDescent="0.2">
      <c r="C60" s="20" t="s">
        <v>13</v>
      </c>
      <c r="D60" s="21" t="s">
        <v>37</v>
      </c>
      <c r="E60" s="21"/>
    </row>
    <row r="61" spans="2:7" s="1" customFormat="1" ht="15.75" x14ac:dyDescent="0.2">
      <c r="C61" s="23" t="s">
        <v>15</v>
      </c>
      <c r="D61" s="24" t="s">
        <v>16</v>
      </c>
      <c r="E61" s="24" t="s">
        <v>17</v>
      </c>
    </row>
    <row r="62" spans="2:7" s="1" customFormat="1" ht="48.75" customHeight="1" x14ac:dyDescent="0.2">
      <c r="C62" s="23"/>
      <c r="D62" s="25" t="str">
        <f>IF($D$15&lt;=150000,"Custo direto até R$150.000,00",IF(AND($D$15&gt;150000,$D$15&lt;=1500000),"Custo direto entre R$150.000,00 e R$1.500.000,00","Custo direto acima de R$1.500.000,00"))</f>
        <v>Custo direto acima de R$1.500.000,00</v>
      </c>
      <c r="E62" s="25" t="str">
        <f>IF($E$15&lt;=150000,"Custo direto até R$150.000,00",IF(AND($E$15&gt;150000,$E$15&lt;=1500000),"Custo direto entre R$150.000,00 e R$1.500.000,00","Custo direto acima de R$1.500.000,00"))</f>
        <v>Custo direto entre R$150.000,00 e R$1.500.000,00</v>
      </c>
    </row>
    <row r="63" spans="2:7" s="1" customFormat="1" x14ac:dyDescent="0.2">
      <c r="C63" s="26" t="s">
        <v>18</v>
      </c>
      <c r="D63" s="27">
        <v>0.03</v>
      </c>
      <c r="E63" s="27">
        <v>0.03</v>
      </c>
    </row>
    <row r="64" spans="2:7" s="1" customFormat="1" x14ac:dyDescent="0.2">
      <c r="C64" s="26" t="s">
        <v>19</v>
      </c>
      <c r="D64" s="28">
        <v>6.6500000000000004E-2</v>
      </c>
      <c r="E64" s="28">
        <v>6.6500000000000004E-2</v>
      </c>
    </row>
    <row r="65" spans="3:5" s="1" customFormat="1" x14ac:dyDescent="0.2">
      <c r="C65" s="26" t="s">
        <v>20</v>
      </c>
      <c r="D65" s="27">
        <v>7.0000000000000001E-3</v>
      </c>
      <c r="E65" s="27">
        <v>7.0000000000000001E-3</v>
      </c>
    </row>
    <row r="66" spans="3:5" s="1" customFormat="1" x14ac:dyDescent="0.2">
      <c r="C66" s="26" t="s">
        <v>21</v>
      </c>
      <c r="D66" s="27">
        <v>5.0000000000000001E-3</v>
      </c>
      <c r="E66" s="27">
        <v>5.0000000000000001E-3</v>
      </c>
    </row>
    <row r="67" spans="3:5" s="1" customFormat="1" x14ac:dyDescent="0.2">
      <c r="C67" s="26" t="s">
        <v>22</v>
      </c>
      <c r="D67" s="27">
        <v>8.9999999999999993E-3</v>
      </c>
      <c r="E67" s="27">
        <v>8.9999999999999993E-3</v>
      </c>
    </row>
    <row r="68" spans="3:5" s="1" customFormat="1" x14ac:dyDescent="0.2">
      <c r="C68" s="26" t="s">
        <v>23</v>
      </c>
      <c r="D68" s="27">
        <v>4.4999999999999998E-2</v>
      </c>
      <c r="E68" s="27">
        <v>4.4999999999999998E-2</v>
      </c>
    </row>
    <row r="69" spans="3:5" s="1" customFormat="1" x14ac:dyDescent="0.2">
      <c r="C69" s="26" t="s">
        <v>24</v>
      </c>
      <c r="D69" s="27">
        <v>0</v>
      </c>
      <c r="E69" s="27">
        <v>3.5999999999999997E-2</v>
      </c>
    </row>
    <row r="70" spans="3:5" s="1" customFormat="1" ht="15.75" x14ac:dyDescent="0.25">
      <c r="C70" s="29" t="s">
        <v>25</v>
      </c>
      <c r="D70" s="30">
        <f>IFERROR(ROUNDUP((1+D63+D65+D67)*(1+D66)*(1+D68)/(1-(D64+D69))-1,4),0)</f>
        <v>0.17679999999999998</v>
      </c>
      <c r="E70" s="30">
        <f>IFERROR(ROUNDDOWN((1+E63+E65+E67)*(1+E66)*(1+E68)/(1-(E64+E69))-1,4),0)</f>
        <v>0.22389999999999999</v>
      </c>
    </row>
    <row r="71" spans="3:5" s="1" customFormat="1" x14ac:dyDescent="0.2"/>
    <row r="72" spans="3:5" s="1" customFormat="1" x14ac:dyDescent="0.2"/>
    <row r="73" spans="3:5" s="1" customFormat="1" x14ac:dyDescent="0.2">
      <c r="C73" s="12"/>
      <c r="D73" s="15" t="s">
        <v>11</v>
      </c>
      <c r="E73" s="16" t="s">
        <v>12</v>
      </c>
    </row>
    <row r="74" spans="3:5" s="1" customFormat="1" ht="15.75" thickBot="1" x14ac:dyDescent="0.25">
      <c r="C74" s="12"/>
      <c r="D74" s="17"/>
      <c r="E74" s="18"/>
    </row>
    <row r="75" spans="3:5" s="1" customFormat="1" ht="16.5" thickBot="1" x14ac:dyDescent="0.25">
      <c r="C75" s="12"/>
      <c r="D75" s="19">
        <f>D15</f>
        <v>1512856.51</v>
      </c>
      <c r="E75" s="19">
        <f>E15</f>
        <v>1442222.21</v>
      </c>
    </row>
    <row r="76" spans="3:5" s="1" customFormat="1" x14ac:dyDescent="0.2"/>
    <row r="77" spans="3:5" s="1" customFormat="1" ht="51.75" customHeight="1" x14ac:dyDescent="0.2">
      <c r="C77" s="20" t="s">
        <v>13</v>
      </c>
      <c r="D77" s="21" t="s">
        <v>38</v>
      </c>
      <c r="E77" s="21"/>
    </row>
    <row r="78" spans="3:5" s="1" customFormat="1" ht="15.75" x14ac:dyDescent="0.2">
      <c r="C78" s="23" t="s">
        <v>15</v>
      </c>
      <c r="D78" s="24" t="s">
        <v>16</v>
      </c>
      <c r="E78" s="24" t="s">
        <v>17</v>
      </c>
    </row>
    <row r="79" spans="3:5" s="1" customFormat="1" ht="141.75" x14ac:dyDescent="0.2">
      <c r="C79" s="23"/>
      <c r="D79" s="25" t="str">
        <f>IF($D$15&lt;=150000,"Custo direto até R$150.000,00",IF(AND($D$15&gt;150000,$D$15&lt;=1500000),"Custo direto entre R$150.000,00 e R$1.500.000,00","Custo direto acima de R$1.500.000,00"))</f>
        <v>Custo direto acima de R$1.500.000,00</v>
      </c>
      <c r="E79" s="25" t="str">
        <f>IF($E$15&lt;=150000,"Custo direto até R$150.000,00",IF(AND($E$15&gt;150000,$E$15&lt;=1500000),"Custo direto entre R$150.000,00 e R$1.500.000,00","Custo direto acima de R$1.500.000,00"))</f>
        <v>Custo direto entre R$150.000,00 e R$1.500.000,00</v>
      </c>
    </row>
    <row r="80" spans="3:5" s="1" customFormat="1" x14ac:dyDescent="0.2">
      <c r="C80" s="26" t="s">
        <v>18</v>
      </c>
      <c r="D80" s="27">
        <v>0.01</v>
      </c>
      <c r="E80" s="27">
        <v>0.01</v>
      </c>
    </row>
    <row r="81" spans="3:5" s="1" customFormat="1" x14ac:dyDescent="0.2">
      <c r="C81" s="26" t="s">
        <v>19</v>
      </c>
      <c r="D81" s="28">
        <v>3.6499999999999998E-2</v>
      </c>
      <c r="E81" s="28">
        <v>3.6499999999999998E-2</v>
      </c>
    </row>
    <row r="82" spans="3:5" s="1" customFormat="1" x14ac:dyDescent="0.2">
      <c r="C82" s="26" t="s">
        <v>20</v>
      </c>
      <c r="D82" s="27">
        <v>3.0000000000000001E-3</v>
      </c>
      <c r="E82" s="27">
        <v>3.0000000000000001E-3</v>
      </c>
    </row>
    <row r="83" spans="3:5" s="1" customFormat="1" x14ac:dyDescent="0.2">
      <c r="C83" s="26" t="s">
        <v>21</v>
      </c>
      <c r="D83" s="27">
        <v>8.5000000000000006E-3</v>
      </c>
      <c r="E83" s="27">
        <v>8.5000000000000006E-3</v>
      </c>
    </row>
    <row r="84" spans="3:5" s="1" customFormat="1" x14ac:dyDescent="0.2">
      <c r="C84" s="26" t="s">
        <v>22</v>
      </c>
      <c r="D84" s="27">
        <v>5.4999999999999997E-3</v>
      </c>
      <c r="E84" s="27">
        <v>5.4999999999999997E-3</v>
      </c>
    </row>
    <row r="85" spans="3:5" s="1" customFormat="1" x14ac:dyDescent="0.2">
      <c r="C85" s="26" t="s">
        <v>23</v>
      </c>
      <c r="D85" s="27">
        <v>0.03</v>
      </c>
      <c r="E85" s="27">
        <v>0.03</v>
      </c>
    </row>
    <row r="86" spans="3:5" s="1" customFormat="1" x14ac:dyDescent="0.2">
      <c r="C86" s="26" t="s">
        <v>24</v>
      </c>
      <c r="D86" s="27">
        <v>0</v>
      </c>
      <c r="E86" s="27">
        <v>3.5999999999999997E-2</v>
      </c>
    </row>
    <row r="87" spans="3:5" s="1" customFormat="1" ht="15.75" x14ac:dyDescent="0.25">
      <c r="C87" s="29" t="s">
        <v>25</v>
      </c>
      <c r="D87" s="30">
        <f>IFERROR(ROUNDUP((1+D80+D82+D84)*(1+D83)*(1+D85)/(1-(D81+D86))-1,4),0)</f>
        <v>9.8100000000000007E-2</v>
      </c>
      <c r="E87" s="30">
        <f>IFERROR(ROUNDDOWN((1+E80+E82+E84)*(1+E83)*(1+E85)/(1-(E81+E86))-1,4),0)</f>
        <v>0.1406</v>
      </c>
    </row>
    <row r="88" spans="3:5" s="1" customFormat="1" x14ac:dyDescent="0.2"/>
    <row r="89" spans="3:5" s="1" customFormat="1" x14ac:dyDescent="0.2"/>
    <row r="90" spans="3:5" s="1" customFormat="1" x14ac:dyDescent="0.2"/>
    <row r="91" spans="3:5" s="1" customFormat="1" x14ac:dyDescent="0.2"/>
  </sheetData>
  <mergeCells count="18">
    <mergeCell ref="D60:E60"/>
    <mergeCell ref="C61:C62"/>
    <mergeCell ref="D73:D74"/>
    <mergeCell ref="E73:E74"/>
    <mergeCell ref="D77:E77"/>
    <mergeCell ref="C78:C79"/>
    <mergeCell ref="D29:E29"/>
    <mergeCell ref="C30:C31"/>
    <mergeCell ref="B52:G52"/>
    <mergeCell ref="B54:G54"/>
    <mergeCell ref="D56:D57"/>
    <mergeCell ref="E56:E57"/>
    <mergeCell ref="B1:G1"/>
    <mergeCell ref="B2:B3"/>
    <mergeCell ref="D13:D14"/>
    <mergeCell ref="E13:E14"/>
    <mergeCell ref="D17:E17"/>
    <mergeCell ref="C18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2015-06-05T18:19:34Z</dcterms:created>
  <dcterms:modified xsi:type="dcterms:W3CDTF">2025-08-05T14:59:51Z</dcterms:modified>
</cp:coreProperties>
</file>