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yuri.coloneze.HABITACAO\Downloads\"/>
    </mc:Choice>
  </mc:AlternateContent>
  <xr:revisionPtr revIDLastSave="0" documentId="13_ncr:1_{7432CFD9-B22E-41DE-85F6-6C963413BF84}" xr6:coauthVersionLast="47" xr6:coauthVersionMax="47" xr10:uidLastSave="{00000000-0000-0000-0000-000000000000}"/>
  <bookViews>
    <workbookView xWindow="16080" yWindow="-120" windowWidth="29040" windowHeight="15840" tabRatio="786" firstSheet="29" activeTab="34" xr2:uid="{00000000-000D-0000-FFFF-FFFF00000000}"/>
  </bookViews>
  <sheets>
    <sheet name="Quadro de Preços 1" sheetId="30" r:id="rId1"/>
    <sheet name="Quadro de Preços 1 (3)" sheetId="38" r:id="rId2"/>
    <sheet name="Quadro de Preços Frete" sheetId="37" r:id="rId3"/>
    <sheet name="Materiais Gráficos" sheetId="31" r:id="rId4"/>
    <sheet name="Planilha para vinculação" sheetId="1" r:id="rId5"/>
    <sheet name="Verba_Escritorio_Cons e limp" sheetId="2" r:id="rId6"/>
    <sheet name="Verba_Relatório" sheetId="33" r:id="rId7"/>
    <sheet name="Verba_Diagnóstico" sheetId="35" r:id="rId8"/>
    <sheet name="Verba_Pesquisa Final" sheetId="36" r:id="rId9"/>
    <sheet name="Verba_Kit Pedagogico" sheetId="4" r:id="rId10"/>
    <sheet name="Kit lanche" sheetId="5" r:id="rId11"/>
    <sheet name="Kits;Mesas e cadeiras" sheetId="34" r:id="rId12"/>
    <sheet name="Horas por ativ Articulador" sheetId="6" r:id="rId13"/>
    <sheet name="Horas por ativ. Técnico Social" sheetId="7" r:id="rId14"/>
    <sheet name="RH Corpo Fixo" sheetId="28" r:id="rId15"/>
    <sheet name="CRONOGRAMA_ALMIRANTE (512)" sheetId="8" r:id="rId16"/>
    <sheet name="CRONOGRAMA_BANCÁRIOS (252)" sheetId="9" r:id="rId17"/>
    <sheet name="CRONOGRAMA_BENJAMIN (320)" sheetId="10" r:id="rId18"/>
    <sheet name="CRONOGRAMA_CRATO (160)" sheetId="11" r:id="rId19"/>
    <sheet name="CRONOGRAMA_DIVINOMESTRE (112)" sheetId="12" r:id="rId20"/>
    <sheet name="CRONOGRAMA_DONAREGINA (344)" sheetId="13" r:id="rId21"/>
    <sheet name="CRONOGRAMA_FRANCISCO (80)" sheetId="14" r:id="rId22"/>
    <sheet name="CRONOGRAMA_JACAREZINHO (700)" sheetId="15" r:id="rId23"/>
    <sheet name="CRONOGRAMA_JARDIM (291)" sheetId="16" r:id="rId24"/>
    <sheet name="CRONOGRAMA_LIVORNO (297)" sheetId="17" r:id="rId25"/>
    <sheet name="CRONOGRAMA_POSSE (390)" sheetId="18" r:id="rId26"/>
    <sheet name="CRONOGRAMA_OSWALDOCRUZ (1080)" sheetId="19" r:id="rId27"/>
    <sheet name="CRONOGRAMA_PIOXII (336)" sheetId="20" r:id="rId28"/>
    <sheet name="CRONOGRAMA_MÉDICE (80)" sheetId="21" r:id="rId29"/>
    <sheet name="CRONOGRAMA_SANTOAMARO (227)" sheetId="22" r:id="rId30"/>
    <sheet name="CRONOGRAMA_TRENTO (297)" sheetId="23" r:id="rId31"/>
    <sheet name="CRONOGRAMA_VALDARIOSA (1500)" sheetId="24" r:id="rId32"/>
    <sheet name="CRONOGRAMA_VARESE (234)" sheetId="25" r:id="rId33"/>
    <sheet name="CRONOGRAMA_VICENTE (240)" sheetId="26" r:id="rId34"/>
    <sheet name="Cronograma Consolidado" sheetId="29" r:id="rId35"/>
  </sheets>
  <definedNames>
    <definedName name="_xlnm._FilterDatabase" localSheetId="4" hidden="1">'Planilha para vinculação'!$A$12:$F$71</definedName>
    <definedName name="_xlnm._FilterDatabase" localSheetId="9" hidden="1">'Verba_Kit Pedagogico'!$A$11:$H$20</definedName>
    <definedName name="Print_Area" localSheetId="15">'CRONOGRAMA_ALMIRANTE (512)'!$D$14:$Y$151</definedName>
    <definedName name="Print_Area" localSheetId="16">'CRONOGRAMA_BANCÁRIOS (252)'!$D$14:$Y$151</definedName>
    <definedName name="Print_Area" localSheetId="17">'CRONOGRAMA_BENJAMIN (320)'!$D$14:$Y$152</definedName>
    <definedName name="Print_Area" localSheetId="18">'CRONOGRAMA_CRATO (160)'!$D$14:$Y$151</definedName>
    <definedName name="Print_Area" localSheetId="19">'CRONOGRAMA_DIVINOMESTRE (112)'!$D$14:$Y$151</definedName>
    <definedName name="Print_Area" localSheetId="20">'CRONOGRAMA_DONAREGINA (344)'!$D$14:$Y$151</definedName>
    <definedName name="Print_Area" localSheetId="21">'CRONOGRAMA_FRANCISCO (80)'!$D$14:$Y$151</definedName>
    <definedName name="Print_Area" localSheetId="22">'CRONOGRAMA_JACAREZINHO (700)'!$D$14:$Y$151</definedName>
    <definedName name="Print_Area" localSheetId="23">'CRONOGRAMA_JARDIM (291)'!$D$14:$Y$151</definedName>
    <definedName name="Print_Area" localSheetId="24">'CRONOGRAMA_LIVORNO (297)'!$D$14:$Y$151</definedName>
    <definedName name="Print_Area" localSheetId="28">'CRONOGRAMA_MÉDICE (80)'!$D$14:$Y$151</definedName>
    <definedName name="Print_Area" localSheetId="26">'CRONOGRAMA_OSWALDOCRUZ (1080)'!$D$14:$Y$151</definedName>
    <definedName name="Print_Area" localSheetId="27">'CRONOGRAMA_PIOXII (336)'!$D$14:$Y$151</definedName>
    <definedName name="Print_Area" localSheetId="25">'CRONOGRAMA_POSSE (390)'!$D$14:$Y$151</definedName>
    <definedName name="Print_Area" localSheetId="29">'CRONOGRAMA_SANTOAMARO (227)'!$D$14:$Y$151</definedName>
    <definedName name="Print_Area" localSheetId="30">'CRONOGRAMA_TRENTO (297)'!$D$14:$Y$151</definedName>
    <definedName name="Print_Area" localSheetId="31">'CRONOGRAMA_VALDARIOSA (1500)'!$D$14:$Y$151</definedName>
    <definedName name="Print_Area" localSheetId="32">'CRONOGRAMA_VARESE (234)'!$D$14:$Y$151</definedName>
    <definedName name="Print_Area" localSheetId="33">'CRONOGRAMA_VICENTE (240)'!$D$14:$Y$151</definedName>
    <definedName name="Print_Titles" localSheetId="15">'CRONOGRAMA_ALMIRANTE (512)'!$A$14:$IV$16</definedName>
    <definedName name="Print_Titles" localSheetId="16">'CRONOGRAMA_BANCÁRIOS (252)'!$A$14:$IV$16</definedName>
    <definedName name="Print_Titles" localSheetId="17">'CRONOGRAMA_BENJAMIN (320)'!$A$14:$IV$16</definedName>
    <definedName name="Print_Titles" localSheetId="18">'CRONOGRAMA_CRATO (160)'!$A$14:$IV$16</definedName>
    <definedName name="Print_Titles" localSheetId="19">'CRONOGRAMA_DIVINOMESTRE (112)'!$A$14:$IV$16</definedName>
    <definedName name="Print_Titles" localSheetId="20">'CRONOGRAMA_DONAREGINA (344)'!$A$14:$IV$16</definedName>
    <definedName name="Print_Titles" localSheetId="21">'CRONOGRAMA_FRANCISCO (80)'!$A$14:$IV$16</definedName>
    <definedName name="Print_Titles" localSheetId="22">'CRONOGRAMA_JACAREZINHO (700)'!$A$14:$IV$16</definedName>
    <definedName name="Print_Titles" localSheetId="23">'CRONOGRAMA_JARDIM (291)'!$A$14:$IV$16</definedName>
    <definedName name="Print_Titles" localSheetId="24">'CRONOGRAMA_LIVORNO (297)'!$A$14:$IV$16</definedName>
    <definedName name="Print_Titles" localSheetId="28">'CRONOGRAMA_MÉDICE (80)'!$A$14:$IV$16</definedName>
    <definedName name="Print_Titles" localSheetId="26">'CRONOGRAMA_OSWALDOCRUZ (1080)'!$A$14:$IV$16</definedName>
    <definedName name="Print_Titles" localSheetId="27">'CRONOGRAMA_PIOXII (336)'!$A$14:$IV$16</definedName>
    <definedName name="Print_Titles" localSheetId="25">'CRONOGRAMA_POSSE (390)'!$A$14:$IV$16</definedName>
    <definedName name="Print_Titles" localSheetId="29">'CRONOGRAMA_SANTOAMARO (227)'!$A$14:$IV$16</definedName>
    <definedName name="Print_Titles" localSheetId="30">'CRONOGRAMA_TRENTO (297)'!$A$14:$IV$16</definedName>
    <definedName name="Print_Titles" localSheetId="31">'CRONOGRAMA_VALDARIOSA (1500)'!$A$14:$IV$16</definedName>
    <definedName name="Print_Titles" localSheetId="32">'CRONOGRAMA_VARESE (234)'!$A$14:$IV$16</definedName>
    <definedName name="Print_Titles" localSheetId="33">'CRONOGRAMA_VICENTE (240)'!$A$14:$IV$16</definedName>
  </definedNames>
  <calcPr calcId="191029"/>
  <extLst>
    <ext uri="GoogleSheetsCustomDataVersion2">
      <go:sheetsCustomData xmlns:go="http://customooxmlschemas.google.com/" r:id="rId36" roundtripDataChecksum="0Jus9TFsR9+ZiG0IRfbdC2/8RSxiNYPzdVXi4WD+58s="/>
    </ext>
  </extLst>
</workbook>
</file>

<file path=xl/calcChain.xml><?xml version="1.0" encoding="utf-8"?>
<calcChain xmlns="http://schemas.openxmlformats.org/spreadsheetml/2006/main">
  <c r="Y148" i="26" l="1"/>
  <c r="M148" i="26"/>
  <c r="L145" i="26"/>
  <c r="M145" i="26" s="1"/>
  <c r="Y145" i="26" s="1"/>
  <c r="L144" i="26"/>
  <c r="M144" i="26" s="1"/>
  <c r="Y144" i="26" s="1"/>
  <c r="Y148" i="25"/>
  <c r="M148" i="25"/>
  <c r="L145" i="25"/>
  <c r="M145" i="25" s="1"/>
  <c r="Y145" i="25" s="1"/>
  <c r="L144" i="25"/>
  <c r="M144" i="25" s="1"/>
  <c r="Y144" i="25" s="1"/>
  <c r="Y148" i="24"/>
  <c r="M148" i="24"/>
  <c r="M145" i="24"/>
  <c r="Y145" i="24" s="1"/>
  <c r="L145" i="24"/>
  <c r="L144" i="24"/>
  <c r="M144" i="24" s="1"/>
  <c r="Y144" i="24" s="1"/>
  <c r="Y148" i="23"/>
  <c r="M148" i="23"/>
  <c r="L145" i="23"/>
  <c r="M145" i="23" s="1"/>
  <c r="Y145" i="23" s="1"/>
  <c r="L144" i="23"/>
  <c r="M144" i="23" s="1"/>
  <c r="Y144" i="23" s="1"/>
  <c r="Y148" i="22"/>
  <c r="M148" i="22"/>
  <c r="L145" i="22"/>
  <c r="M145" i="22" s="1"/>
  <c r="Y145" i="22" s="1"/>
  <c r="L144" i="22"/>
  <c r="M144" i="22" s="1"/>
  <c r="Y144" i="22" s="1"/>
  <c r="Y148" i="21"/>
  <c r="M148" i="21"/>
  <c r="L145" i="21"/>
  <c r="M145" i="21" s="1"/>
  <c r="Y145" i="21" s="1"/>
  <c r="L144" i="21"/>
  <c r="M144" i="21" s="1"/>
  <c r="Y144" i="21" s="1"/>
  <c r="Y148" i="20"/>
  <c r="M148" i="20"/>
  <c r="L145" i="20"/>
  <c r="M145" i="20" s="1"/>
  <c r="Y145" i="20" s="1"/>
  <c r="L144" i="20"/>
  <c r="M144" i="20" s="1"/>
  <c r="Y144" i="20" s="1"/>
  <c r="Y148" i="19"/>
  <c r="M148" i="19"/>
  <c r="L145" i="19"/>
  <c r="M145" i="19" s="1"/>
  <c r="Y145" i="19" s="1"/>
  <c r="L144" i="19"/>
  <c r="M144" i="19" s="1"/>
  <c r="Y144" i="19" s="1"/>
  <c r="Y148" i="18"/>
  <c r="M148" i="18"/>
  <c r="L145" i="18"/>
  <c r="M145" i="18" s="1"/>
  <c r="Y145" i="18" s="1"/>
  <c r="L144" i="18"/>
  <c r="M144" i="18" s="1"/>
  <c r="Y144" i="18" s="1"/>
  <c r="Y148" i="17"/>
  <c r="M148" i="17"/>
  <c r="L145" i="17"/>
  <c r="M145" i="17" s="1"/>
  <c r="Y145" i="17" s="1"/>
  <c r="L144" i="17"/>
  <c r="M144" i="17" s="1"/>
  <c r="Y144" i="17" s="1"/>
  <c r="Y148" i="16"/>
  <c r="M148" i="16"/>
  <c r="L145" i="16"/>
  <c r="M145" i="16" s="1"/>
  <c r="Y145" i="16" s="1"/>
  <c r="L144" i="16"/>
  <c r="M144" i="16" s="1"/>
  <c r="Y144" i="16" s="1"/>
  <c r="Y148" i="15"/>
  <c r="M148" i="15"/>
  <c r="L145" i="15"/>
  <c r="M145" i="15" s="1"/>
  <c r="Y145" i="15" s="1"/>
  <c r="L144" i="15"/>
  <c r="M144" i="15" s="1"/>
  <c r="Y144" i="15" s="1"/>
  <c r="Y148" i="14"/>
  <c r="M148" i="14"/>
  <c r="L145" i="14"/>
  <c r="M145" i="14" s="1"/>
  <c r="Y145" i="14" s="1"/>
  <c r="L144" i="14"/>
  <c r="M144" i="14" s="1"/>
  <c r="Y144" i="14" s="1"/>
  <c r="Y148" i="13"/>
  <c r="M148" i="13"/>
  <c r="L145" i="13"/>
  <c r="M145" i="13" s="1"/>
  <c r="Y145" i="13" s="1"/>
  <c r="L144" i="13"/>
  <c r="M144" i="13" s="1"/>
  <c r="Y144" i="13" s="1"/>
  <c r="Y148" i="12"/>
  <c r="M148" i="12"/>
  <c r="L145" i="12"/>
  <c r="M145" i="12" s="1"/>
  <c r="Y145" i="12" s="1"/>
  <c r="L144" i="12"/>
  <c r="M144" i="12" s="1"/>
  <c r="Y144" i="12" s="1"/>
  <c r="Y148" i="11"/>
  <c r="M148" i="11"/>
  <c r="L145" i="11"/>
  <c r="M145" i="11" s="1"/>
  <c r="Y145" i="11" s="1"/>
  <c r="L144" i="11"/>
  <c r="M144" i="11" s="1"/>
  <c r="Y144" i="11" s="1"/>
  <c r="M149" i="10"/>
  <c r="Y149" i="10"/>
  <c r="Y148" i="8"/>
  <c r="M148" i="8"/>
  <c r="L145" i="8"/>
  <c r="M145" i="8" s="1"/>
  <c r="Y145" i="8" s="1"/>
  <c r="L144" i="8"/>
  <c r="M144" i="8" s="1"/>
  <c r="Y144" i="8" s="1"/>
  <c r="L146" i="8"/>
  <c r="M146" i="8" s="1"/>
  <c r="Y146" i="8" s="1"/>
  <c r="Y71" i="10"/>
  <c r="M146" i="10"/>
  <c r="Y146" i="10" s="1"/>
  <c r="L146" i="10"/>
  <c r="L145" i="10"/>
  <c r="M145" i="10" s="1"/>
  <c r="Y145" i="10" s="1"/>
  <c r="Y148" i="9"/>
  <c r="M148" i="9"/>
  <c r="Y145" i="9"/>
  <c r="Y144" i="9"/>
  <c r="G16" i="36"/>
  <c r="L145" i="9"/>
  <c r="M145" i="9" s="1"/>
  <c r="L144" i="9"/>
  <c r="M144" i="9" s="1"/>
  <c r="L28" i="26"/>
  <c r="M28" i="26" s="1"/>
  <c r="N28" i="26" s="1"/>
  <c r="L27" i="26"/>
  <c r="M27" i="26" s="1"/>
  <c r="N27" i="26" s="1"/>
  <c r="L28" i="25"/>
  <c r="M28" i="25" s="1"/>
  <c r="N28" i="25" s="1"/>
  <c r="L27" i="25"/>
  <c r="M27" i="25" s="1"/>
  <c r="N27" i="25" s="1"/>
  <c r="L28" i="24"/>
  <c r="M28" i="24" s="1"/>
  <c r="N28" i="24" s="1"/>
  <c r="L27" i="24"/>
  <c r="M27" i="24" s="1"/>
  <c r="N27" i="24" s="1"/>
  <c r="L28" i="23"/>
  <c r="M28" i="23" s="1"/>
  <c r="N28" i="23" s="1"/>
  <c r="L27" i="23"/>
  <c r="M27" i="23" s="1"/>
  <c r="N27" i="23" s="1"/>
  <c r="L28" i="22"/>
  <c r="M28" i="22" s="1"/>
  <c r="N28" i="22" s="1"/>
  <c r="L27" i="22"/>
  <c r="M27" i="22" s="1"/>
  <c r="N27" i="22" s="1"/>
  <c r="L28" i="21"/>
  <c r="M28" i="21" s="1"/>
  <c r="N28" i="21" s="1"/>
  <c r="L27" i="21"/>
  <c r="M27" i="21" s="1"/>
  <c r="N27" i="21" s="1"/>
  <c r="L28" i="20"/>
  <c r="M28" i="20" s="1"/>
  <c r="N28" i="20" s="1"/>
  <c r="L27" i="20"/>
  <c r="M27" i="20" s="1"/>
  <c r="N27" i="20" s="1"/>
  <c r="L28" i="19"/>
  <c r="M28" i="19" s="1"/>
  <c r="N28" i="19" s="1"/>
  <c r="L27" i="19"/>
  <c r="M27" i="19" s="1"/>
  <c r="N27" i="19" s="1"/>
  <c r="L28" i="18"/>
  <c r="M28" i="18" s="1"/>
  <c r="N28" i="18" s="1"/>
  <c r="L27" i="18"/>
  <c r="M27" i="18" s="1"/>
  <c r="N27" i="18" s="1"/>
  <c r="L28" i="17"/>
  <c r="M28" i="17" s="1"/>
  <c r="N28" i="17" s="1"/>
  <c r="L27" i="17"/>
  <c r="M27" i="17" s="1"/>
  <c r="N27" i="17" s="1"/>
  <c r="L28" i="16"/>
  <c r="M28" i="16" s="1"/>
  <c r="N28" i="16" s="1"/>
  <c r="L27" i="16"/>
  <c r="M27" i="16" s="1"/>
  <c r="N27" i="16" s="1"/>
  <c r="L28" i="15"/>
  <c r="M28" i="15" s="1"/>
  <c r="N28" i="15" s="1"/>
  <c r="L27" i="15"/>
  <c r="M27" i="15" s="1"/>
  <c r="N27" i="15" s="1"/>
  <c r="L28" i="14"/>
  <c r="M28" i="14" s="1"/>
  <c r="N28" i="14" s="1"/>
  <c r="L27" i="14"/>
  <c r="M27" i="14" s="1"/>
  <c r="N27" i="14" s="1"/>
  <c r="L28" i="13"/>
  <c r="M28" i="13" s="1"/>
  <c r="N28" i="13" s="1"/>
  <c r="L27" i="13"/>
  <c r="M27" i="13" s="1"/>
  <c r="N27" i="13" s="1"/>
  <c r="L29" i="13"/>
  <c r="M29" i="13" s="1"/>
  <c r="N29" i="13" s="1"/>
  <c r="L28" i="12"/>
  <c r="M28" i="12" s="1"/>
  <c r="N28" i="12" s="1"/>
  <c r="L27" i="12"/>
  <c r="M27" i="12" s="1"/>
  <c r="N27" i="12" s="1"/>
  <c r="L28" i="11"/>
  <c r="M28" i="11" s="1"/>
  <c r="N28" i="11" s="1"/>
  <c r="L27" i="11"/>
  <c r="M27" i="11" s="1"/>
  <c r="N27" i="11" s="1"/>
  <c r="L28" i="10"/>
  <c r="M28" i="10" s="1"/>
  <c r="N28" i="10" s="1"/>
  <c r="L27" i="10"/>
  <c r="M27" i="10" s="1"/>
  <c r="N27" i="10" s="1"/>
  <c r="L28" i="9"/>
  <c r="M28" i="9" s="1"/>
  <c r="N28" i="9" s="1"/>
  <c r="L27" i="9"/>
  <c r="M27" i="9" s="1"/>
  <c r="N27" i="9" s="1"/>
  <c r="L28" i="8"/>
  <c r="L27" i="8"/>
  <c r="M27" i="8" s="1"/>
  <c r="N27" i="8" s="1"/>
  <c r="G16" i="35"/>
  <c r="F35" i="1"/>
  <c r="F14" i="33" l="1"/>
  <c r="F13" i="33"/>
  <c r="G16" i="4"/>
  <c r="G15" i="4"/>
  <c r="G14" i="4"/>
  <c r="G13" i="4"/>
  <c r="G12" i="4"/>
  <c r="G40" i="2"/>
  <c r="G39" i="2"/>
  <c r="G38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2" i="2"/>
  <c r="G21" i="2"/>
  <c r="G20" i="2"/>
  <c r="G19" i="2"/>
  <c r="G18" i="2"/>
  <c r="G15" i="2"/>
  <c r="G14" i="2"/>
  <c r="G16" i="2"/>
  <c r="G17" i="2"/>
  <c r="G23" i="2"/>
  <c r="H29" i="2"/>
  <c r="G37" i="2"/>
  <c r="G41" i="2"/>
  <c r="G42" i="2"/>
  <c r="G43" i="2"/>
  <c r="G13" i="2"/>
  <c r="H13" i="2"/>
  <c r="F70" i="1"/>
  <c r="F69" i="1"/>
  <c r="F68" i="1"/>
  <c r="F67" i="1"/>
  <c r="F66" i="1"/>
  <c r="F65" i="1"/>
  <c r="F64" i="1"/>
  <c r="F63" i="1"/>
  <c r="F60" i="1"/>
  <c r="F59" i="1"/>
  <c r="F58" i="1"/>
  <c r="F57" i="1"/>
  <c r="F56" i="1"/>
  <c r="F54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7" i="1"/>
  <c r="F36" i="1"/>
  <c r="F34" i="1"/>
  <c r="F33" i="1"/>
  <c r="F32" i="1"/>
  <c r="F31" i="1"/>
  <c r="F30" i="1"/>
  <c r="F29" i="1"/>
  <c r="F28" i="1"/>
  <c r="F27" i="1"/>
  <c r="F26" i="1"/>
  <c r="F25" i="1"/>
  <c r="F24" i="1"/>
  <c r="F23" i="1"/>
  <c r="F20" i="1"/>
  <c r="I48" i="38" l="1"/>
  <c r="H48" i="38"/>
  <c r="G48" i="38"/>
  <c r="L21" i="26"/>
  <c r="M21" i="26" s="1"/>
  <c r="L21" i="25"/>
  <c r="M21" i="25" s="1"/>
  <c r="L21" i="24"/>
  <c r="M21" i="24" s="1"/>
  <c r="N21" i="24" s="1"/>
  <c r="L21" i="23"/>
  <c r="M21" i="23" s="1"/>
  <c r="L21" i="22"/>
  <c r="M21" i="22" s="1"/>
  <c r="L21" i="21"/>
  <c r="M21" i="21" s="1"/>
  <c r="Y21" i="21" s="1"/>
  <c r="L21" i="20"/>
  <c r="M21" i="20" s="1"/>
  <c r="L21" i="19"/>
  <c r="M21" i="19" s="1"/>
  <c r="L21" i="18"/>
  <c r="M21" i="18" s="1"/>
  <c r="L21" i="17"/>
  <c r="M21" i="17" s="1"/>
  <c r="L21" i="16"/>
  <c r="M21" i="16" s="1"/>
  <c r="L21" i="15"/>
  <c r="M21" i="15" s="1"/>
  <c r="L21" i="14"/>
  <c r="M21" i="14" s="1"/>
  <c r="L21" i="13"/>
  <c r="M21" i="13" s="1"/>
  <c r="L21" i="12"/>
  <c r="M21" i="12" s="1"/>
  <c r="L21" i="11"/>
  <c r="M21" i="11"/>
  <c r="L21" i="10"/>
  <c r="M21" i="10" s="1"/>
  <c r="L21" i="9"/>
  <c r="M21" i="9" s="1"/>
  <c r="L21" i="8"/>
  <c r="M21" i="8"/>
  <c r="Y21" i="8" s="1"/>
  <c r="L22" i="26"/>
  <c r="M22" i="26" s="1"/>
  <c r="L22" i="25"/>
  <c r="M22" i="25" s="1"/>
  <c r="L22" i="24"/>
  <c r="M22" i="24" s="1"/>
  <c r="Y22" i="24" s="1"/>
  <c r="L22" i="23"/>
  <c r="M22" i="23" s="1"/>
  <c r="L22" i="22"/>
  <c r="M22" i="22" s="1"/>
  <c r="L22" i="21"/>
  <c r="M22" i="21" s="1"/>
  <c r="L22" i="20"/>
  <c r="M22" i="20" s="1"/>
  <c r="L22" i="19"/>
  <c r="M22" i="19" s="1"/>
  <c r="L22" i="18"/>
  <c r="M22" i="18" s="1"/>
  <c r="Y22" i="18" s="1"/>
  <c r="L22" i="17"/>
  <c r="M22" i="17" s="1"/>
  <c r="Y22" i="17" s="1"/>
  <c r="L22" i="16"/>
  <c r="M22" i="16" s="1"/>
  <c r="L22" i="15"/>
  <c r="M22" i="15" s="1"/>
  <c r="L22" i="14"/>
  <c r="M22" i="14" s="1"/>
  <c r="L22" i="13"/>
  <c r="M22" i="13" s="1"/>
  <c r="L22" i="12"/>
  <c r="M22" i="12" s="1"/>
  <c r="L22" i="11"/>
  <c r="M22" i="11" s="1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28" i="37"/>
  <c r="K29" i="37"/>
  <c r="K30" i="37"/>
  <c r="K12" i="37"/>
  <c r="L78" i="26"/>
  <c r="L78" i="24"/>
  <c r="L78" i="21"/>
  <c r="L78" i="20"/>
  <c r="L78" i="18"/>
  <c r="L78" i="15"/>
  <c r="L78" i="14"/>
  <c r="L78" i="12"/>
  <c r="L78" i="9"/>
  <c r="L78" i="8"/>
  <c r="L127" i="8"/>
  <c r="L103" i="10"/>
  <c r="L127" i="11"/>
  <c r="L127" i="13"/>
  <c r="L127" i="16"/>
  <c r="L127" i="17"/>
  <c r="L127" i="19"/>
  <c r="L127" i="22"/>
  <c r="L127" i="23"/>
  <c r="L127" i="25"/>
  <c r="L102" i="26"/>
  <c r="L102" i="25"/>
  <c r="L102" i="23"/>
  <c r="L102" i="20"/>
  <c r="L102" i="19"/>
  <c r="L102" i="17"/>
  <c r="L102" i="14"/>
  <c r="L102" i="13"/>
  <c r="L102" i="11"/>
  <c r="L91" i="8"/>
  <c r="L133" i="26"/>
  <c r="L133" i="25"/>
  <c r="L133" i="24"/>
  <c r="L133" i="23"/>
  <c r="L133" i="22"/>
  <c r="L133" i="21"/>
  <c r="L133" i="20"/>
  <c r="L133" i="19"/>
  <c r="L133" i="18"/>
  <c r="L133" i="17"/>
  <c r="L133" i="16"/>
  <c r="L133" i="15"/>
  <c r="L133" i="14"/>
  <c r="L133" i="13"/>
  <c r="L133" i="12"/>
  <c r="L133" i="11"/>
  <c r="L134" i="10"/>
  <c r="L133" i="9"/>
  <c r="L133" i="8"/>
  <c r="L38" i="8"/>
  <c r="L43" i="26"/>
  <c r="L43" i="25"/>
  <c r="L43" i="24"/>
  <c r="L43" i="23"/>
  <c r="L43" i="22"/>
  <c r="L43" i="21"/>
  <c r="L43" i="20"/>
  <c r="L43" i="19"/>
  <c r="L43" i="18"/>
  <c r="L43" i="17"/>
  <c r="L43" i="16"/>
  <c r="L43" i="15"/>
  <c r="L43" i="14"/>
  <c r="L43" i="13"/>
  <c r="L43" i="12"/>
  <c r="L43" i="11"/>
  <c r="L43" i="10"/>
  <c r="L43" i="9"/>
  <c r="L43" i="8"/>
  <c r="L53" i="8"/>
  <c r="L130" i="26"/>
  <c r="L130" i="25"/>
  <c r="L130" i="24"/>
  <c r="L130" i="23"/>
  <c r="L130" i="22"/>
  <c r="L130" i="21"/>
  <c r="L130" i="20"/>
  <c r="L130" i="19"/>
  <c r="L130" i="18"/>
  <c r="L130" i="17"/>
  <c r="L130" i="16"/>
  <c r="L130" i="15"/>
  <c r="L130" i="14"/>
  <c r="L130" i="13"/>
  <c r="L130" i="12"/>
  <c r="L130" i="11"/>
  <c r="L131" i="10"/>
  <c r="L130" i="9"/>
  <c r="L130" i="8"/>
  <c r="L40" i="8"/>
  <c r="L129" i="26"/>
  <c r="L129" i="25"/>
  <c r="L129" i="24"/>
  <c r="L129" i="23"/>
  <c r="L129" i="22"/>
  <c r="L129" i="21"/>
  <c r="L129" i="20"/>
  <c r="L129" i="19"/>
  <c r="L129" i="18"/>
  <c r="L129" i="17"/>
  <c r="L129" i="16"/>
  <c r="L129" i="15"/>
  <c r="L140" i="15"/>
  <c r="L129" i="14"/>
  <c r="L129" i="13"/>
  <c r="L129" i="12"/>
  <c r="L129" i="11"/>
  <c r="L130" i="10"/>
  <c r="L129" i="9"/>
  <c r="L39" i="8"/>
  <c r="L49" i="8"/>
  <c r="L129" i="8"/>
  <c r="L42" i="8"/>
  <c r="L132" i="8"/>
  <c r="L132" i="9"/>
  <c r="L42" i="9"/>
  <c r="L133" i="10"/>
  <c r="L42" i="10"/>
  <c r="L132" i="11"/>
  <c r="L42" i="11"/>
  <c r="L132" i="12"/>
  <c r="L42" i="12"/>
  <c r="L132" i="13"/>
  <c r="L42" i="13"/>
  <c r="L132" i="14"/>
  <c r="L42" i="14"/>
  <c r="L132" i="15"/>
  <c r="L42" i="15"/>
  <c r="L132" i="16"/>
  <c r="L42" i="16"/>
  <c r="L132" i="17"/>
  <c r="L42" i="17"/>
  <c r="L132" i="18"/>
  <c r="L42" i="18"/>
  <c r="L132" i="19"/>
  <c r="L42" i="19"/>
  <c r="L132" i="20"/>
  <c r="L42" i="20"/>
  <c r="L132" i="21"/>
  <c r="L42" i="21"/>
  <c r="L132" i="22"/>
  <c r="L42" i="22"/>
  <c r="L132" i="23"/>
  <c r="L42" i="23"/>
  <c r="L132" i="24"/>
  <c r="L42" i="24"/>
  <c r="L132" i="25"/>
  <c r="L42" i="25"/>
  <c r="L132" i="26"/>
  <c r="L42" i="26"/>
  <c r="L52" i="26"/>
  <c r="L131" i="26"/>
  <c r="L41" i="26"/>
  <c r="L131" i="25"/>
  <c r="L41" i="25"/>
  <c r="L131" i="24"/>
  <c r="L41" i="24"/>
  <c r="L131" i="23"/>
  <c r="L41" i="23"/>
  <c r="L131" i="22"/>
  <c r="L41" i="22"/>
  <c r="L131" i="21"/>
  <c r="L41" i="21"/>
  <c r="L131" i="20"/>
  <c r="L41" i="20"/>
  <c r="L131" i="19"/>
  <c r="L41" i="19"/>
  <c r="L131" i="18"/>
  <c r="L41" i="18"/>
  <c r="L131" i="17"/>
  <c r="L41" i="17"/>
  <c r="L131" i="16"/>
  <c r="L41" i="16"/>
  <c r="L131" i="15"/>
  <c r="L41" i="15"/>
  <c r="L131" i="14"/>
  <c r="L41" i="14"/>
  <c r="L131" i="13"/>
  <c r="L41" i="13"/>
  <c r="L131" i="12"/>
  <c r="L41" i="12"/>
  <c r="L131" i="11"/>
  <c r="L41" i="11"/>
  <c r="L132" i="10"/>
  <c r="L41" i="10"/>
  <c r="L131" i="9"/>
  <c r="L41" i="9"/>
  <c r="L131" i="8"/>
  <c r="L41" i="8"/>
  <c r="L51" i="8"/>
  <c r="G14" i="36"/>
  <c r="G15" i="36"/>
  <c r="G13" i="36"/>
  <c r="G14" i="35"/>
  <c r="G15" i="35"/>
  <c r="G13" i="35"/>
  <c r="G14" i="33"/>
  <c r="G15" i="33" s="1"/>
  <c r="G13" i="33"/>
  <c r="I22" i="37"/>
  <c r="I23" i="37"/>
  <c r="I24" i="37"/>
  <c r="I25" i="37"/>
  <c r="I26" i="37"/>
  <c r="I27" i="37"/>
  <c r="I28" i="37"/>
  <c r="I29" i="37"/>
  <c r="I30" i="37"/>
  <c r="H22" i="37"/>
  <c r="H23" i="37"/>
  <c r="H24" i="37"/>
  <c r="H25" i="37"/>
  <c r="H26" i="37"/>
  <c r="H27" i="37"/>
  <c r="H28" i="37"/>
  <c r="H29" i="37"/>
  <c r="H30" i="37"/>
  <c r="G22" i="37"/>
  <c r="G23" i="37"/>
  <c r="G24" i="37"/>
  <c r="G25" i="37"/>
  <c r="G26" i="37"/>
  <c r="G27" i="37"/>
  <c r="G28" i="37"/>
  <c r="G29" i="37"/>
  <c r="G30" i="37"/>
  <c r="E66" i="38"/>
  <c r="E65" i="38"/>
  <c r="E64" i="38"/>
  <c r="E63" i="38"/>
  <c r="E62" i="38"/>
  <c r="E61" i="38"/>
  <c r="E60" i="38"/>
  <c r="E59" i="38"/>
  <c r="E58" i="38"/>
  <c r="E57" i="38"/>
  <c r="E56" i="38"/>
  <c r="E55" i="38"/>
  <c r="E54" i="38"/>
  <c r="E53" i="38"/>
  <c r="E52" i="38"/>
  <c r="E51" i="38"/>
  <c r="E50" i="38"/>
  <c r="I46" i="38"/>
  <c r="H46" i="38"/>
  <c r="G46" i="38"/>
  <c r="I44" i="38"/>
  <c r="H44" i="38"/>
  <c r="F15" i="1" s="1"/>
  <c r="L128" i="22" s="1"/>
  <c r="G44" i="38"/>
  <c r="I43" i="38"/>
  <c r="H43" i="38"/>
  <c r="F17" i="1" s="1"/>
  <c r="G43" i="38"/>
  <c r="I42" i="38"/>
  <c r="H42" i="38"/>
  <c r="F16" i="1" s="1"/>
  <c r="G42" i="38"/>
  <c r="I41" i="38"/>
  <c r="H41" i="38"/>
  <c r="F14" i="1" s="1"/>
  <c r="L78" i="23" s="1"/>
  <c r="G41" i="38"/>
  <c r="I40" i="38"/>
  <c r="H40" i="38"/>
  <c r="F13" i="1" s="1"/>
  <c r="G40" i="38"/>
  <c r="I39" i="38"/>
  <c r="H39" i="38"/>
  <c r="I15" i="28" s="1"/>
  <c r="G39" i="38"/>
  <c r="I38" i="38"/>
  <c r="J38" i="38" s="1"/>
  <c r="H38" i="38"/>
  <c r="I14" i="28" s="1"/>
  <c r="G38" i="38"/>
  <c r="I37" i="38"/>
  <c r="H37" i="38"/>
  <c r="G37" i="38"/>
  <c r="I36" i="38"/>
  <c r="H36" i="38"/>
  <c r="I12" i="28" s="1"/>
  <c r="G36" i="38"/>
  <c r="I35" i="38"/>
  <c r="H35" i="38"/>
  <c r="I11" i="28" s="1"/>
  <c r="G35" i="38"/>
  <c r="I34" i="38"/>
  <c r="H34" i="38"/>
  <c r="I10" i="28" s="1"/>
  <c r="J10" i="28" s="1"/>
  <c r="G34" i="38"/>
  <c r="I33" i="38"/>
  <c r="H33" i="38"/>
  <c r="I9" i="28" s="1"/>
  <c r="J9" i="28" s="1"/>
  <c r="G33" i="38"/>
  <c r="I32" i="38"/>
  <c r="H32" i="38"/>
  <c r="I8" i="28" s="1"/>
  <c r="J8" i="28" s="1"/>
  <c r="G32" i="38"/>
  <c r="I31" i="38"/>
  <c r="H31" i="38"/>
  <c r="I7" i="28" s="1"/>
  <c r="J7" i="28" s="1"/>
  <c r="G31" i="38"/>
  <c r="I30" i="38"/>
  <c r="J30" i="38" s="1"/>
  <c r="H30" i="38"/>
  <c r="I6" i="28" s="1"/>
  <c r="J6" i="28" s="1"/>
  <c r="G30" i="38"/>
  <c r="I29" i="38"/>
  <c r="H29" i="38"/>
  <c r="F22" i="1" s="1"/>
  <c r="L127" i="9" s="1"/>
  <c r="G29" i="38"/>
  <c r="I28" i="38"/>
  <c r="H28" i="38"/>
  <c r="F21" i="1" s="1"/>
  <c r="L126" i="24" s="1"/>
  <c r="G28" i="38"/>
  <c r="I26" i="38"/>
  <c r="J26" i="38" s="1"/>
  <c r="H26" i="38"/>
  <c r="G26" i="38"/>
  <c r="I24" i="38"/>
  <c r="H24" i="38"/>
  <c r="J24" i="38" s="1"/>
  <c r="G24" i="38"/>
  <c r="I23" i="38"/>
  <c r="H23" i="38"/>
  <c r="G23" i="38"/>
  <c r="I21" i="38"/>
  <c r="H21" i="38"/>
  <c r="G21" i="38"/>
  <c r="I20" i="38"/>
  <c r="H20" i="38"/>
  <c r="G20" i="38"/>
  <c r="I19" i="38"/>
  <c r="H19" i="38"/>
  <c r="J19" i="38" s="1"/>
  <c r="G19" i="38"/>
  <c r="J18" i="38"/>
  <c r="I18" i="38"/>
  <c r="H18" i="38"/>
  <c r="G18" i="38"/>
  <c r="I17" i="38"/>
  <c r="H17" i="38"/>
  <c r="G17" i="38"/>
  <c r="I16" i="38"/>
  <c r="H16" i="38"/>
  <c r="G16" i="38"/>
  <c r="I15" i="38"/>
  <c r="J15" i="38" s="1"/>
  <c r="H15" i="38"/>
  <c r="G15" i="38"/>
  <c r="I14" i="38"/>
  <c r="H14" i="38"/>
  <c r="J14" i="38" s="1"/>
  <c r="G14" i="38"/>
  <c r="I13" i="38"/>
  <c r="H13" i="38"/>
  <c r="G13" i="38"/>
  <c r="I12" i="38"/>
  <c r="J12" i="38" s="1"/>
  <c r="H12" i="38"/>
  <c r="G12" i="38"/>
  <c r="H14" i="37"/>
  <c r="I21" i="37"/>
  <c r="H21" i="37"/>
  <c r="G21" i="37"/>
  <c r="I20" i="37"/>
  <c r="H20" i="37"/>
  <c r="G20" i="37"/>
  <c r="I19" i="37"/>
  <c r="H19" i="37"/>
  <c r="G19" i="37"/>
  <c r="I18" i="37"/>
  <c r="H18" i="37"/>
  <c r="G18" i="37"/>
  <c r="I17" i="37"/>
  <c r="H17" i="37"/>
  <c r="G17" i="37"/>
  <c r="I16" i="37"/>
  <c r="H16" i="37"/>
  <c r="G16" i="37"/>
  <c r="I15" i="37"/>
  <c r="H15" i="37"/>
  <c r="G15" i="37"/>
  <c r="I14" i="37"/>
  <c r="G14" i="37"/>
  <c r="I13" i="37"/>
  <c r="H13" i="37"/>
  <c r="G13" i="37"/>
  <c r="I12" i="37"/>
  <c r="H12" i="37"/>
  <c r="G12" i="37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7" i="31"/>
  <c r="B26" i="31"/>
  <c r="H7" i="31"/>
  <c r="H8" i="31"/>
  <c r="H9" i="31"/>
  <c r="H10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7" i="31"/>
  <c r="K8" i="31"/>
  <c r="K9" i="31"/>
  <c r="K10" i="31"/>
  <c r="K11" i="31"/>
  <c r="K12" i="31"/>
  <c r="K13" i="31"/>
  <c r="K14" i="31"/>
  <c r="K15" i="31"/>
  <c r="K16" i="31"/>
  <c r="K17" i="31"/>
  <c r="K18" i="31"/>
  <c r="K19" i="31"/>
  <c r="K20" i="31"/>
  <c r="K21" i="31"/>
  <c r="K22" i="31"/>
  <c r="K23" i="31"/>
  <c r="K24" i="31"/>
  <c r="K25" i="31"/>
  <c r="K7" i="31"/>
  <c r="G26" i="34"/>
  <c r="L39" i="9"/>
  <c r="L39" i="10"/>
  <c r="L39" i="11"/>
  <c r="L39" i="12"/>
  <c r="L39" i="13"/>
  <c r="L39" i="14"/>
  <c r="L39" i="15"/>
  <c r="L39" i="16"/>
  <c r="L39" i="17"/>
  <c r="L39" i="18"/>
  <c r="L39" i="19"/>
  <c r="L39" i="20"/>
  <c r="L39" i="21"/>
  <c r="L39" i="22"/>
  <c r="L39" i="23"/>
  <c r="L39" i="24"/>
  <c r="L39" i="25"/>
  <c r="L39" i="26"/>
  <c r="L38" i="26"/>
  <c r="L38" i="25"/>
  <c r="L38" i="24"/>
  <c r="L38" i="23"/>
  <c r="L38" i="22"/>
  <c r="L38" i="21"/>
  <c r="L38" i="20"/>
  <c r="L38" i="19"/>
  <c r="L38" i="18"/>
  <c r="L38" i="17"/>
  <c r="L38" i="16"/>
  <c r="L38" i="15"/>
  <c r="L38" i="14"/>
  <c r="L38" i="13"/>
  <c r="L38" i="12"/>
  <c r="L38" i="11"/>
  <c r="L38" i="10"/>
  <c r="L38" i="9"/>
  <c r="F26" i="34"/>
  <c r="E26" i="34"/>
  <c r="D26" i="34"/>
  <c r="B26" i="34"/>
  <c r="C26" i="34"/>
  <c r="F26" i="31"/>
  <c r="G26" i="31"/>
  <c r="J26" i="31"/>
  <c r="D26" i="31"/>
  <c r="E26" i="31"/>
  <c r="C26" i="31"/>
  <c r="Y22" i="26" l="1"/>
  <c r="T22" i="26"/>
  <c r="N22" i="26"/>
  <c r="N22" i="18"/>
  <c r="T22" i="18"/>
  <c r="N22" i="17"/>
  <c r="T22" i="17"/>
  <c r="Y22" i="11"/>
  <c r="T22" i="11"/>
  <c r="N22" i="11"/>
  <c r="L128" i="11"/>
  <c r="L128" i="17"/>
  <c r="L128" i="23"/>
  <c r="L128" i="12"/>
  <c r="L128" i="18"/>
  <c r="L128" i="24"/>
  <c r="L128" i="13"/>
  <c r="L128" i="19"/>
  <c r="L128" i="25"/>
  <c r="L128" i="8"/>
  <c r="L128" i="14"/>
  <c r="L128" i="20"/>
  <c r="L128" i="26"/>
  <c r="L128" i="21"/>
  <c r="L128" i="9"/>
  <c r="L128" i="15"/>
  <c r="L129" i="10"/>
  <c r="L128" i="16"/>
  <c r="L89" i="8"/>
  <c r="L78" i="13"/>
  <c r="L78" i="19"/>
  <c r="L78" i="25"/>
  <c r="L89" i="10"/>
  <c r="L78" i="16"/>
  <c r="L78" i="22"/>
  <c r="L78" i="11"/>
  <c r="L78" i="17"/>
  <c r="J37" i="38"/>
  <c r="I13" i="28"/>
  <c r="L102" i="12"/>
  <c r="L102" i="18"/>
  <c r="L102" i="24"/>
  <c r="L127" i="24"/>
  <c r="L127" i="18"/>
  <c r="L127" i="12"/>
  <c r="L102" i="8"/>
  <c r="L102" i="15"/>
  <c r="L102" i="21"/>
  <c r="L147" i="26"/>
  <c r="L127" i="21"/>
  <c r="L127" i="15"/>
  <c r="L128" i="10"/>
  <c r="L102" i="9"/>
  <c r="L102" i="16"/>
  <c r="L102" i="22"/>
  <c r="L127" i="26"/>
  <c r="L127" i="20"/>
  <c r="L127" i="14"/>
  <c r="L126" i="8"/>
  <c r="L126" i="14"/>
  <c r="L126" i="19"/>
  <c r="L126" i="25"/>
  <c r="L126" i="12"/>
  <c r="L126" i="23"/>
  <c r="L101" i="26"/>
  <c r="L126" i="9"/>
  <c r="L126" i="15"/>
  <c r="L126" i="20"/>
  <c r="L126" i="26"/>
  <c r="L126" i="16"/>
  <c r="L126" i="21"/>
  <c r="L127" i="10"/>
  <c r="L126" i="11"/>
  <c r="L113" i="17"/>
  <c r="L126" i="22"/>
  <c r="L126" i="18"/>
  <c r="L113" i="8"/>
  <c r="L126" i="13"/>
  <c r="L126" i="17"/>
  <c r="F19" i="1"/>
  <c r="L34" i="25"/>
  <c r="L34" i="20"/>
  <c r="L34" i="14"/>
  <c r="L34" i="9"/>
  <c r="L34" i="8"/>
  <c r="L34" i="21"/>
  <c r="L34" i="15"/>
  <c r="L34" i="26"/>
  <c r="L34" i="10"/>
  <c r="L34" i="16"/>
  <c r="L34" i="22"/>
  <c r="L34" i="11"/>
  <c r="L34" i="17"/>
  <c r="L34" i="23"/>
  <c r="L34" i="12"/>
  <c r="L34" i="18"/>
  <c r="L34" i="24"/>
  <c r="L34" i="13"/>
  <c r="L34" i="19"/>
  <c r="J48" i="38"/>
  <c r="Y21" i="26"/>
  <c r="N21" i="26"/>
  <c r="Y21" i="25"/>
  <c r="N21" i="25"/>
  <c r="N22" i="24"/>
  <c r="T22" i="24"/>
  <c r="Y21" i="24"/>
  <c r="Y21" i="23"/>
  <c r="N21" i="23"/>
  <c r="Y21" i="22"/>
  <c r="N21" i="22"/>
  <c r="N21" i="21"/>
  <c r="Y21" i="20"/>
  <c r="N21" i="20"/>
  <c r="Y21" i="19"/>
  <c r="N21" i="19"/>
  <c r="Y21" i="18"/>
  <c r="N21" i="18"/>
  <c r="Y21" i="17"/>
  <c r="N21" i="17"/>
  <c r="Y21" i="16"/>
  <c r="N21" i="16"/>
  <c r="Y21" i="15"/>
  <c r="N21" i="15"/>
  <c r="Y21" i="14"/>
  <c r="N21" i="14"/>
  <c r="Y21" i="13"/>
  <c r="N21" i="13"/>
  <c r="Y21" i="12"/>
  <c r="N21" i="12"/>
  <c r="N21" i="11"/>
  <c r="Y21" i="11"/>
  <c r="Y21" i="10"/>
  <c r="N21" i="10"/>
  <c r="Y21" i="9"/>
  <c r="N21" i="9"/>
  <c r="O22" i="26"/>
  <c r="U22" i="26"/>
  <c r="P22" i="26"/>
  <c r="V22" i="26"/>
  <c r="Q22" i="26"/>
  <c r="W22" i="26"/>
  <c r="R22" i="26"/>
  <c r="X22" i="26"/>
  <c r="S22" i="26"/>
  <c r="Y22" i="25"/>
  <c r="S22" i="25"/>
  <c r="X22" i="25"/>
  <c r="R22" i="25"/>
  <c r="W22" i="25"/>
  <c r="Q22" i="25"/>
  <c r="V22" i="25"/>
  <c r="P22" i="25"/>
  <c r="T22" i="25"/>
  <c r="U22" i="25"/>
  <c r="O22" i="25"/>
  <c r="N22" i="25"/>
  <c r="O22" i="24"/>
  <c r="U22" i="24"/>
  <c r="P22" i="24"/>
  <c r="V22" i="24"/>
  <c r="Q22" i="24"/>
  <c r="W22" i="24"/>
  <c r="R22" i="24"/>
  <c r="X22" i="24"/>
  <c r="S22" i="24"/>
  <c r="Y22" i="23"/>
  <c r="S22" i="23"/>
  <c r="X22" i="23"/>
  <c r="R22" i="23"/>
  <c r="W22" i="23"/>
  <c r="Q22" i="23"/>
  <c r="V22" i="23"/>
  <c r="P22" i="23"/>
  <c r="N22" i="23"/>
  <c r="U22" i="23"/>
  <c r="O22" i="23"/>
  <c r="T22" i="23"/>
  <c r="Y22" i="22"/>
  <c r="S22" i="22"/>
  <c r="X22" i="22"/>
  <c r="R22" i="22"/>
  <c r="N22" i="22"/>
  <c r="W22" i="22"/>
  <c r="Q22" i="22"/>
  <c r="O22" i="22"/>
  <c r="V22" i="22"/>
  <c r="P22" i="22"/>
  <c r="U22" i="22"/>
  <c r="T22" i="22"/>
  <c r="Y22" i="21"/>
  <c r="S22" i="21"/>
  <c r="X22" i="21"/>
  <c r="R22" i="21"/>
  <c r="W22" i="21"/>
  <c r="Q22" i="21"/>
  <c r="V22" i="21"/>
  <c r="P22" i="21"/>
  <c r="N22" i="21"/>
  <c r="U22" i="21"/>
  <c r="O22" i="21"/>
  <c r="T22" i="21"/>
  <c r="Y22" i="20"/>
  <c r="S22" i="20"/>
  <c r="P22" i="20"/>
  <c r="X22" i="20"/>
  <c r="R22" i="20"/>
  <c r="O22" i="20"/>
  <c r="T22" i="20"/>
  <c r="W22" i="20"/>
  <c r="Q22" i="20"/>
  <c r="V22" i="20"/>
  <c r="U22" i="20"/>
  <c r="N22" i="20"/>
  <c r="Y22" i="19"/>
  <c r="S22" i="19"/>
  <c r="X22" i="19"/>
  <c r="R22" i="19"/>
  <c r="W22" i="19"/>
  <c r="Q22" i="19"/>
  <c r="V22" i="19"/>
  <c r="P22" i="19"/>
  <c r="N22" i="19"/>
  <c r="U22" i="19"/>
  <c r="O22" i="19"/>
  <c r="T22" i="19"/>
  <c r="O22" i="18"/>
  <c r="U22" i="18"/>
  <c r="P22" i="18"/>
  <c r="V22" i="18"/>
  <c r="Q22" i="18"/>
  <c r="W22" i="18"/>
  <c r="R22" i="18"/>
  <c r="X22" i="18"/>
  <c r="S22" i="18"/>
  <c r="O22" i="17"/>
  <c r="U22" i="17"/>
  <c r="P22" i="17"/>
  <c r="V22" i="17"/>
  <c r="Q22" i="17"/>
  <c r="W22" i="17"/>
  <c r="R22" i="17"/>
  <c r="X22" i="17"/>
  <c r="S22" i="17"/>
  <c r="Y22" i="16"/>
  <c r="S22" i="16"/>
  <c r="X22" i="16"/>
  <c r="R22" i="16"/>
  <c r="W22" i="16"/>
  <c r="Q22" i="16"/>
  <c r="V22" i="16"/>
  <c r="P22" i="16"/>
  <c r="N22" i="16"/>
  <c r="U22" i="16"/>
  <c r="O22" i="16"/>
  <c r="T22" i="16"/>
  <c r="Y22" i="15"/>
  <c r="S22" i="15"/>
  <c r="X22" i="15"/>
  <c r="R22" i="15"/>
  <c r="W22" i="15"/>
  <c r="Q22" i="15"/>
  <c r="V22" i="15"/>
  <c r="P22" i="15"/>
  <c r="N22" i="15"/>
  <c r="U22" i="15"/>
  <c r="O22" i="15"/>
  <c r="T22" i="15"/>
  <c r="Y22" i="14"/>
  <c r="S22" i="14"/>
  <c r="X22" i="14"/>
  <c r="R22" i="14"/>
  <c r="W22" i="14"/>
  <c r="Q22" i="14"/>
  <c r="V22" i="14"/>
  <c r="P22" i="14"/>
  <c r="N22" i="14"/>
  <c r="U22" i="14"/>
  <c r="O22" i="14"/>
  <c r="T22" i="14"/>
  <c r="Y22" i="13"/>
  <c r="S22" i="13"/>
  <c r="X22" i="13"/>
  <c r="R22" i="13"/>
  <c r="W22" i="13"/>
  <c r="Q22" i="13"/>
  <c r="N22" i="13"/>
  <c r="V22" i="13"/>
  <c r="P22" i="13"/>
  <c r="U22" i="13"/>
  <c r="O22" i="13"/>
  <c r="T22" i="13"/>
  <c r="Y22" i="12"/>
  <c r="S22" i="12"/>
  <c r="X22" i="12"/>
  <c r="R22" i="12"/>
  <c r="W22" i="12"/>
  <c r="Q22" i="12"/>
  <c r="V22" i="12"/>
  <c r="P22" i="12"/>
  <c r="N22" i="12"/>
  <c r="U22" i="12"/>
  <c r="O22" i="12"/>
  <c r="T22" i="12"/>
  <c r="O22" i="11"/>
  <c r="U22" i="11"/>
  <c r="P22" i="11"/>
  <c r="V22" i="11"/>
  <c r="Q22" i="11"/>
  <c r="W22" i="11"/>
  <c r="R22" i="11"/>
  <c r="X22" i="11"/>
  <c r="S22" i="11"/>
  <c r="N21" i="8"/>
  <c r="J29" i="37"/>
  <c r="J25" i="37"/>
  <c r="J21" i="38"/>
  <c r="J24" i="37"/>
  <c r="J33" i="38"/>
  <c r="J42" i="38"/>
  <c r="J31" i="38"/>
  <c r="J35" i="38"/>
  <c r="J44" i="38"/>
  <c r="J46" i="38"/>
  <c r="J16" i="38"/>
  <c r="J28" i="38"/>
  <c r="J39" i="38"/>
  <c r="J41" i="38"/>
  <c r="J20" i="38"/>
  <c r="J32" i="38"/>
  <c r="J43" i="38"/>
  <c r="J13" i="38"/>
  <c r="J23" i="38"/>
  <c r="J34" i="38"/>
  <c r="J36" i="38"/>
  <c r="J17" i="38"/>
  <c r="J29" i="38"/>
  <c r="J40" i="38"/>
  <c r="J30" i="37"/>
  <c r="J23" i="37"/>
  <c r="J28" i="37"/>
  <c r="J27" i="37"/>
  <c r="J26" i="37"/>
  <c r="J22" i="37"/>
  <c r="J14" i="37"/>
  <c r="J20" i="37"/>
  <c r="J17" i="37"/>
  <c r="J16" i="37"/>
  <c r="J13" i="37"/>
  <c r="J15" i="37"/>
  <c r="J19" i="37"/>
  <c r="J12" i="37"/>
  <c r="J21" i="37"/>
  <c r="J18" i="37"/>
  <c r="I26" i="31"/>
  <c r="K26" i="31"/>
  <c r="L26" i="31"/>
  <c r="H26" i="31"/>
  <c r="J44" i="30"/>
  <c r="K44" i="30" s="1"/>
  <c r="I44" i="30"/>
  <c r="H44" i="30"/>
  <c r="J43" i="30"/>
  <c r="I43" i="30"/>
  <c r="H43" i="30"/>
  <c r="J42" i="30"/>
  <c r="I42" i="30"/>
  <c r="H42" i="30"/>
  <c r="J41" i="30"/>
  <c r="I41" i="30"/>
  <c r="H41" i="30"/>
  <c r="J40" i="30"/>
  <c r="K40" i="30" s="1"/>
  <c r="I40" i="30"/>
  <c r="H40" i="30"/>
  <c r="J39" i="30"/>
  <c r="I39" i="30"/>
  <c r="H39" i="30"/>
  <c r="J38" i="30"/>
  <c r="I38" i="30"/>
  <c r="H38" i="30"/>
  <c r="J37" i="30"/>
  <c r="I37" i="30"/>
  <c r="H37" i="30"/>
  <c r="J36" i="30"/>
  <c r="K36" i="30" s="1"/>
  <c r="I36" i="30"/>
  <c r="H36" i="30"/>
  <c r="J35" i="30"/>
  <c r="I35" i="30"/>
  <c r="H35" i="30"/>
  <c r="J34" i="30"/>
  <c r="I34" i="30"/>
  <c r="H34" i="30"/>
  <c r="J33" i="30"/>
  <c r="I33" i="30"/>
  <c r="K33" i="30" s="1"/>
  <c r="H33" i="30"/>
  <c r="J32" i="30"/>
  <c r="I32" i="30"/>
  <c r="H32" i="30"/>
  <c r="J31" i="30"/>
  <c r="I31" i="30"/>
  <c r="H31" i="30"/>
  <c r="J30" i="30"/>
  <c r="I30" i="30"/>
  <c r="H30" i="30"/>
  <c r="J29" i="30"/>
  <c r="I29" i="30"/>
  <c r="K29" i="30" s="1"/>
  <c r="H29" i="30"/>
  <c r="J28" i="30"/>
  <c r="I28" i="30"/>
  <c r="H28" i="30"/>
  <c r="J27" i="30"/>
  <c r="I27" i="30"/>
  <c r="H27" i="30"/>
  <c r="J26" i="30"/>
  <c r="I26" i="30"/>
  <c r="H26" i="30"/>
  <c r="J25" i="30"/>
  <c r="I25" i="30"/>
  <c r="H25" i="30"/>
  <c r="J24" i="30"/>
  <c r="I24" i="30"/>
  <c r="H24" i="30"/>
  <c r="J23" i="30"/>
  <c r="I23" i="30"/>
  <c r="H23" i="30"/>
  <c r="J22" i="30"/>
  <c r="I22" i="30"/>
  <c r="H22" i="30"/>
  <c r="J21" i="30"/>
  <c r="I21" i="30"/>
  <c r="H21" i="30"/>
  <c r="J20" i="30"/>
  <c r="I20" i="30"/>
  <c r="K20" i="30" s="1"/>
  <c r="H20" i="30"/>
  <c r="J19" i="30"/>
  <c r="I19" i="30"/>
  <c r="H19" i="30"/>
  <c r="J18" i="30"/>
  <c r="K18" i="30" s="1"/>
  <c r="I18" i="30"/>
  <c r="H18" i="30"/>
  <c r="J17" i="30"/>
  <c r="I17" i="30"/>
  <c r="H17" i="30"/>
  <c r="J16" i="30"/>
  <c r="I16" i="30"/>
  <c r="H16" i="30"/>
  <c r="J15" i="30"/>
  <c r="I15" i="30"/>
  <c r="H15" i="30"/>
  <c r="J14" i="30"/>
  <c r="I14" i="30"/>
  <c r="H14" i="30"/>
  <c r="J13" i="30"/>
  <c r="I13" i="30"/>
  <c r="H13" i="30"/>
  <c r="J12" i="30"/>
  <c r="K12" i="30" s="1"/>
  <c r="I12" i="30"/>
  <c r="H12" i="30"/>
  <c r="J11" i="30"/>
  <c r="I11" i="30"/>
  <c r="H11" i="30"/>
  <c r="J10" i="30"/>
  <c r="I10" i="30"/>
  <c r="H10" i="30"/>
  <c r="K41" i="30" l="1"/>
  <c r="K22" i="30"/>
  <c r="K13" i="30"/>
  <c r="K24" i="30"/>
  <c r="K26" i="30"/>
  <c r="K27" i="30"/>
  <c r="K34" i="30"/>
  <c r="K21" i="30"/>
  <c r="K25" i="30"/>
  <c r="K10" i="30"/>
  <c r="K30" i="30"/>
  <c r="K42" i="30"/>
  <c r="K16" i="30"/>
  <c r="K14" i="30"/>
  <c r="K15" i="30"/>
  <c r="K19" i="30"/>
  <c r="K28" i="30"/>
  <c r="K17" i="30"/>
  <c r="K35" i="30"/>
  <c r="K39" i="30"/>
  <c r="K32" i="30"/>
  <c r="K38" i="30"/>
  <c r="K11" i="30"/>
  <c r="K23" i="30"/>
  <c r="K31" i="30"/>
  <c r="K37" i="30"/>
  <c r="K43" i="30"/>
  <c r="C37" i="6"/>
  <c r="C38" i="6"/>
  <c r="C40" i="7"/>
  <c r="C39" i="7"/>
  <c r="C38" i="7"/>
  <c r="J15" i="28" l="1"/>
  <c r="Q15" i="28" s="1"/>
  <c r="J14" i="28"/>
  <c r="R14" i="28" s="1"/>
  <c r="J13" i="28"/>
  <c r="S13" i="28" s="1"/>
  <c r="J12" i="28"/>
  <c r="T12" i="28" s="1"/>
  <c r="J11" i="28"/>
  <c r="V10" i="28"/>
  <c r="Q9" i="28"/>
  <c r="R8" i="28"/>
  <c r="K7" i="28"/>
  <c r="U11" i="28" l="1"/>
  <c r="J16" i="28"/>
  <c r="J17" i="28" s="1"/>
  <c r="M151" i="22" s="1"/>
  <c r="N10" i="28"/>
  <c r="O9" i="28"/>
  <c r="O10" i="28"/>
  <c r="R9" i="28"/>
  <c r="T10" i="28"/>
  <c r="K10" i="28"/>
  <c r="V7" i="28"/>
  <c r="U9" i="28"/>
  <c r="L9" i="28"/>
  <c r="Q10" i="28"/>
  <c r="P7" i="28"/>
  <c r="V6" i="28"/>
  <c r="O7" i="28"/>
  <c r="O6" i="28"/>
  <c r="M8" i="28"/>
  <c r="O12" i="28"/>
  <c r="O15" i="28"/>
  <c r="M7" i="28"/>
  <c r="S6" i="28"/>
  <c r="S8" i="28"/>
  <c r="U10" i="28"/>
  <c r="R12" i="28"/>
  <c r="Q13" i="28"/>
  <c r="R15" i="28"/>
  <c r="R7" i="28"/>
  <c r="L7" i="28"/>
  <c r="R6" i="28"/>
  <c r="L6" i="28"/>
  <c r="P6" i="28"/>
  <c r="L12" i="28"/>
  <c r="K13" i="28"/>
  <c r="U7" i="28"/>
  <c r="U6" i="28"/>
  <c r="M12" i="28"/>
  <c r="L13" i="28"/>
  <c r="L15" i="28"/>
  <c r="T7" i="28"/>
  <c r="N7" i="28"/>
  <c r="T6" i="28"/>
  <c r="N6" i="28"/>
  <c r="N13" i="28"/>
  <c r="S7" i="28"/>
  <c r="M6" i="28"/>
  <c r="U12" i="28"/>
  <c r="T13" i="28"/>
  <c r="U15" i="28"/>
  <c r="Q7" i="28"/>
  <c r="Q6" i="28"/>
  <c r="K6" i="28"/>
  <c r="V11" i="28"/>
  <c r="S14" i="28"/>
  <c r="N8" i="28"/>
  <c r="T8" i="28"/>
  <c r="M9" i="28"/>
  <c r="S9" i="28"/>
  <c r="L10" i="28"/>
  <c r="R10" i="28"/>
  <c r="K11" i="28"/>
  <c r="Q11" i="28"/>
  <c r="P12" i="28"/>
  <c r="V12" i="28"/>
  <c r="O13" i="28"/>
  <c r="U13" i="28"/>
  <c r="N14" i="28"/>
  <c r="T14" i="28"/>
  <c r="M15" i="28"/>
  <c r="S15" i="28"/>
  <c r="P11" i="28"/>
  <c r="M14" i="28"/>
  <c r="O8" i="28"/>
  <c r="U8" i="28"/>
  <c r="N9" i="28"/>
  <c r="T9" i="28"/>
  <c r="M10" i="28"/>
  <c r="S10" i="28"/>
  <c r="L11" i="28"/>
  <c r="R11" i="28"/>
  <c r="K12" i="28"/>
  <c r="Q12" i="28"/>
  <c r="P13" i="28"/>
  <c r="V13" i="28"/>
  <c r="O14" i="28"/>
  <c r="U14" i="28"/>
  <c r="N15" i="28"/>
  <c r="T15" i="28"/>
  <c r="S11" i="28"/>
  <c r="P14" i="28"/>
  <c r="P8" i="28"/>
  <c r="M11" i="28"/>
  <c r="K8" i="28"/>
  <c r="Q8" i="28"/>
  <c r="P9" i="28"/>
  <c r="V9" i="28"/>
  <c r="N11" i="28"/>
  <c r="T11" i="28"/>
  <c r="S12" i="28"/>
  <c r="R13" i="28"/>
  <c r="K14" i="28"/>
  <c r="Q14" i="28"/>
  <c r="P15" i="28"/>
  <c r="V15" i="28"/>
  <c r="V8" i="28"/>
  <c r="V14" i="28"/>
  <c r="L8" i="28"/>
  <c r="K9" i="28"/>
  <c r="P10" i="28"/>
  <c r="O11" i="28"/>
  <c r="N12" i="28"/>
  <c r="M13" i="28"/>
  <c r="L14" i="28"/>
  <c r="K15" i="28"/>
  <c r="M152" i="10" l="1"/>
  <c r="M151" i="13"/>
  <c r="M151" i="16"/>
  <c r="M151" i="14"/>
  <c r="M151" i="20"/>
  <c r="M151" i="23"/>
  <c r="M151" i="24"/>
  <c r="M151" i="11"/>
  <c r="M151" i="15"/>
  <c r="M151" i="21"/>
  <c r="R16" i="28"/>
  <c r="R17" i="28" s="1"/>
  <c r="U151" i="13" s="1"/>
  <c r="Q16" i="28"/>
  <c r="Q17" i="28" s="1"/>
  <c r="T151" i="14" s="1"/>
  <c r="M151" i="12"/>
  <c r="M151" i="19"/>
  <c r="M151" i="26"/>
  <c r="M151" i="25"/>
  <c r="S16" i="28"/>
  <c r="S17" i="28" s="1"/>
  <c r="V151" i="18" s="1"/>
  <c r="U16" i="28"/>
  <c r="U17" i="28" s="1"/>
  <c r="X151" i="25" s="1"/>
  <c r="M151" i="17"/>
  <c r="M151" i="8"/>
  <c r="M151" i="18"/>
  <c r="M151" i="9"/>
  <c r="K16" i="28"/>
  <c r="K17" i="28" s="1"/>
  <c r="O16" i="28"/>
  <c r="O17" i="28" s="1"/>
  <c r="N16" i="28"/>
  <c r="N17" i="28" s="1"/>
  <c r="M16" i="28"/>
  <c r="M17" i="28" s="1"/>
  <c r="L16" i="28"/>
  <c r="L17" i="28" s="1"/>
  <c r="V16" i="28"/>
  <c r="V17" i="28" s="1"/>
  <c r="P16" i="28"/>
  <c r="P17" i="28" s="1"/>
  <c r="T16" i="28"/>
  <c r="T17" i="28" s="1"/>
  <c r="U151" i="26" l="1"/>
  <c r="U151" i="18"/>
  <c r="V151" i="16"/>
  <c r="T151" i="24"/>
  <c r="T151" i="11"/>
  <c r="T151" i="8"/>
  <c r="U151" i="11"/>
  <c r="T151" i="16"/>
  <c r="X151" i="8"/>
  <c r="V151" i="17"/>
  <c r="U151" i="20"/>
  <c r="U151" i="24"/>
  <c r="V151" i="9"/>
  <c r="V151" i="23"/>
  <c r="U151" i="15"/>
  <c r="U151" i="16"/>
  <c r="V151" i="20"/>
  <c r="V151" i="15"/>
  <c r="U151" i="14"/>
  <c r="U151" i="22"/>
  <c r="V151" i="19"/>
  <c r="V151" i="12"/>
  <c r="U151" i="21"/>
  <c r="U151" i="19"/>
  <c r="V151" i="25"/>
  <c r="V151" i="24"/>
  <c r="U151" i="23"/>
  <c r="U151" i="25"/>
  <c r="T151" i="13"/>
  <c r="X151" i="14"/>
  <c r="T151" i="18"/>
  <c r="X151" i="20"/>
  <c r="T151" i="15"/>
  <c r="T151" i="19"/>
  <c r="T151" i="22"/>
  <c r="T151" i="25"/>
  <c r="T151" i="20"/>
  <c r="T151" i="9"/>
  <c r="T151" i="21"/>
  <c r="T151" i="17"/>
  <c r="T151" i="26"/>
  <c r="V151" i="14"/>
  <c r="V151" i="8"/>
  <c r="U152" i="10"/>
  <c r="U151" i="8"/>
  <c r="U151" i="17"/>
  <c r="T152" i="10"/>
  <c r="T151" i="12"/>
  <c r="T151" i="23"/>
  <c r="V151" i="13"/>
  <c r="V151" i="26"/>
  <c r="V152" i="10"/>
  <c r="U151" i="9"/>
  <c r="U151" i="12"/>
  <c r="X151" i="9"/>
  <c r="X151" i="17"/>
  <c r="X151" i="18"/>
  <c r="X151" i="16"/>
  <c r="X151" i="21"/>
  <c r="X151" i="24"/>
  <c r="X151" i="13"/>
  <c r="V151" i="11"/>
  <c r="V151" i="22"/>
  <c r="V151" i="21"/>
  <c r="X151" i="26"/>
  <c r="X151" i="11"/>
  <c r="X151" i="19"/>
  <c r="X151" i="22"/>
  <c r="X151" i="12"/>
  <c r="X151" i="23"/>
  <c r="X152" i="10"/>
  <c r="X151" i="15"/>
  <c r="S151" i="21"/>
  <c r="S151" i="15"/>
  <c r="S151" i="9"/>
  <c r="S151" i="25"/>
  <c r="S151" i="18"/>
  <c r="S151" i="26"/>
  <c r="S151" i="20"/>
  <c r="S151" i="14"/>
  <c r="S151" i="19"/>
  <c r="S151" i="13"/>
  <c r="S151" i="11"/>
  <c r="S151" i="24"/>
  <c r="S151" i="12"/>
  <c r="S151" i="17"/>
  <c r="S151" i="22"/>
  <c r="S151" i="8"/>
  <c r="S151" i="23"/>
  <c r="S152" i="10"/>
  <c r="S151" i="16"/>
  <c r="Y151" i="21"/>
  <c r="Y151" i="15"/>
  <c r="Y151" i="9"/>
  <c r="Y151" i="25"/>
  <c r="Y151" i="19"/>
  <c r="Y151" i="13"/>
  <c r="Y151" i="11"/>
  <c r="Y151" i="24"/>
  <c r="Y151" i="18"/>
  <c r="Y151" i="26"/>
  <c r="Y151" i="20"/>
  <c r="Y151" i="14"/>
  <c r="Y151" i="22"/>
  <c r="Y152" i="10"/>
  <c r="Y151" i="23"/>
  <c r="Y151" i="12"/>
  <c r="Y151" i="16"/>
  <c r="Y151" i="8"/>
  <c r="Y151" i="17"/>
  <c r="P151" i="24"/>
  <c r="P151" i="18"/>
  <c r="P151" i="12"/>
  <c r="P152" i="10"/>
  <c r="P151" i="22"/>
  <c r="P151" i="16"/>
  <c r="P151" i="8"/>
  <c r="P151" i="23"/>
  <c r="P151" i="17"/>
  <c r="P151" i="21"/>
  <c r="P151" i="15"/>
  <c r="P151" i="26"/>
  <c r="P151" i="20"/>
  <c r="P151" i="13"/>
  <c r="P151" i="9"/>
  <c r="P151" i="14"/>
  <c r="P151" i="11"/>
  <c r="P151" i="25"/>
  <c r="P151" i="19"/>
  <c r="W151" i="23"/>
  <c r="W151" i="17"/>
  <c r="W151" i="11"/>
  <c r="W151" i="15"/>
  <c r="W151" i="9"/>
  <c r="W151" i="20"/>
  <c r="W151" i="14"/>
  <c r="W151" i="22"/>
  <c r="W151" i="16"/>
  <c r="W152" i="10"/>
  <c r="W151" i="21"/>
  <c r="W151" i="26"/>
  <c r="W151" i="25"/>
  <c r="W151" i="18"/>
  <c r="W151" i="8"/>
  <c r="W151" i="19"/>
  <c r="W151" i="13"/>
  <c r="W151" i="12"/>
  <c r="W151" i="24"/>
  <c r="R151" i="22"/>
  <c r="R151" i="16"/>
  <c r="R151" i="14"/>
  <c r="R152" i="10"/>
  <c r="R151" i="21"/>
  <c r="R151" i="15"/>
  <c r="R151" i="11"/>
  <c r="R151" i="9"/>
  <c r="R151" i="26"/>
  <c r="R151" i="20"/>
  <c r="R151" i="25"/>
  <c r="R151" i="19"/>
  <c r="R151" i="13"/>
  <c r="R151" i="24"/>
  <c r="R151" i="17"/>
  <c r="R151" i="18"/>
  <c r="R151" i="23"/>
  <c r="R151" i="12"/>
  <c r="R151" i="8"/>
  <c r="N151" i="26"/>
  <c r="N151" i="20"/>
  <c r="N151" i="14"/>
  <c r="N151" i="8"/>
  <c r="N151" i="24"/>
  <c r="N151" i="12"/>
  <c r="N151" i="17"/>
  <c r="N151" i="25"/>
  <c r="N151" i="19"/>
  <c r="N151" i="13"/>
  <c r="N151" i="18"/>
  <c r="N151" i="23"/>
  <c r="N151" i="16"/>
  <c r="N151" i="11"/>
  <c r="N152" i="10"/>
  <c r="N151" i="21"/>
  <c r="N151" i="9"/>
  <c r="N151" i="15"/>
  <c r="N151" i="22"/>
  <c r="O151" i="25"/>
  <c r="O151" i="19"/>
  <c r="O151" i="13"/>
  <c r="O151" i="23"/>
  <c r="O151" i="16"/>
  <c r="O151" i="24"/>
  <c r="O151" i="18"/>
  <c r="O151" i="12"/>
  <c r="O151" i="8"/>
  <c r="O151" i="17"/>
  <c r="O151" i="22"/>
  <c r="O151" i="20"/>
  <c r="O151" i="26"/>
  <c r="O151" i="21"/>
  <c r="O151" i="11"/>
  <c r="O151" i="9"/>
  <c r="O151" i="14"/>
  <c r="O152" i="10"/>
  <c r="O151" i="15"/>
  <c r="Q151" i="23"/>
  <c r="Q151" i="17"/>
  <c r="Q151" i="11"/>
  <c r="Q151" i="14"/>
  <c r="Q151" i="22"/>
  <c r="Q151" i="16"/>
  <c r="Q152" i="10"/>
  <c r="Q151" i="21"/>
  <c r="Q151" i="15"/>
  <c r="Q151" i="9"/>
  <c r="Q151" i="26"/>
  <c r="Q151" i="20"/>
  <c r="Q151" i="25"/>
  <c r="Q151" i="24"/>
  <c r="Q151" i="18"/>
  <c r="Q151" i="12"/>
  <c r="Q151" i="19"/>
  <c r="Q151" i="8"/>
  <c r="Q151" i="13"/>
  <c r="M147" i="26"/>
  <c r="Y147" i="26" s="1"/>
  <c r="L146" i="26"/>
  <c r="M146" i="26" s="1"/>
  <c r="Y146" i="26" s="1"/>
  <c r="Y141" i="26"/>
  <c r="X141" i="26"/>
  <c r="W141" i="26"/>
  <c r="V141" i="26"/>
  <c r="U141" i="26"/>
  <c r="T141" i="26"/>
  <c r="S141" i="26"/>
  <c r="Q141" i="26"/>
  <c r="P141" i="26"/>
  <c r="O141" i="26"/>
  <c r="N141" i="26"/>
  <c r="L140" i="26"/>
  <c r="M140" i="26" s="1"/>
  <c r="R140" i="26" s="1"/>
  <c r="L139" i="26"/>
  <c r="M139" i="26" s="1"/>
  <c r="R139" i="26" s="1"/>
  <c r="L138" i="26"/>
  <c r="M138" i="26" s="1"/>
  <c r="R138" i="26" s="1"/>
  <c r="L137" i="26"/>
  <c r="M137" i="26" s="1"/>
  <c r="Y136" i="26"/>
  <c r="X136" i="26"/>
  <c r="W136" i="26"/>
  <c r="V136" i="26"/>
  <c r="U136" i="26"/>
  <c r="T136" i="26"/>
  <c r="S136" i="26"/>
  <c r="R136" i="26"/>
  <c r="Q136" i="26"/>
  <c r="O136" i="26"/>
  <c r="N136" i="26"/>
  <c r="M133" i="26"/>
  <c r="P133" i="26" s="1"/>
  <c r="M132" i="26"/>
  <c r="P132" i="26" s="1"/>
  <c r="M131" i="26"/>
  <c r="P131" i="26" s="1"/>
  <c r="M130" i="26"/>
  <c r="P130" i="26" s="1"/>
  <c r="M129" i="26"/>
  <c r="P129" i="26" s="1"/>
  <c r="M128" i="26"/>
  <c r="P128" i="26" s="1"/>
  <c r="M127" i="26"/>
  <c r="P127" i="26" s="1"/>
  <c r="M126" i="26"/>
  <c r="P126" i="26" s="1"/>
  <c r="Y123" i="26"/>
  <c r="X123" i="26"/>
  <c r="W123" i="26"/>
  <c r="U123" i="26"/>
  <c r="T123" i="26"/>
  <c r="S123" i="26"/>
  <c r="R123" i="26"/>
  <c r="Q123" i="26"/>
  <c r="P123" i="26"/>
  <c r="N123" i="26"/>
  <c r="L122" i="26"/>
  <c r="M122" i="26" s="1"/>
  <c r="L121" i="26"/>
  <c r="M121" i="26" s="1"/>
  <c r="V121" i="26" s="1"/>
  <c r="L120" i="26"/>
  <c r="M120" i="26" s="1"/>
  <c r="L119" i="26"/>
  <c r="M119" i="26" s="1"/>
  <c r="V119" i="26" s="1"/>
  <c r="L118" i="26"/>
  <c r="M118" i="26" s="1"/>
  <c r="V118" i="26" s="1"/>
  <c r="L115" i="26"/>
  <c r="M115" i="26" s="1"/>
  <c r="V115" i="26" s="1"/>
  <c r="L114" i="26"/>
  <c r="M114" i="26" s="1"/>
  <c r="O114" i="26" s="1"/>
  <c r="L113" i="26"/>
  <c r="M113" i="26" s="1"/>
  <c r="L112" i="26"/>
  <c r="M112" i="26" s="1"/>
  <c r="V112" i="26" s="1"/>
  <c r="Y111" i="26"/>
  <c r="X111" i="26"/>
  <c r="W111" i="26"/>
  <c r="V111" i="26"/>
  <c r="U111" i="26"/>
  <c r="S111" i="26"/>
  <c r="R111" i="26"/>
  <c r="Q111" i="26"/>
  <c r="P111" i="26"/>
  <c r="O111" i="26"/>
  <c r="L110" i="26"/>
  <c r="M110" i="26" s="1"/>
  <c r="N110" i="26" s="1"/>
  <c r="L109" i="26"/>
  <c r="M109" i="26" s="1"/>
  <c r="L108" i="26"/>
  <c r="M108" i="26" s="1"/>
  <c r="N108" i="26" s="1"/>
  <c r="L107" i="26"/>
  <c r="M107" i="26" s="1"/>
  <c r="N107" i="26" s="1"/>
  <c r="L106" i="26"/>
  <c r="M106" i="26" s="1"/>
  <c r="L103" i="26"/>
  <c r="M103" i="26" s="1"/>
  <c r="M102" i="26"/>
  <c r="N102" i="26" s="1"/>
  <c r="M101" i="26"/>
  <c r="L100" i="26"/>
  <c r="M100" i="26" s="1"/>
  <c r="Y99" i="26"/>
  <c r="X99" i="26"/>
  <c r="V99" i="26"/>
  <c r="U99" i="26"/>
  <c r="T99" i="26"/>
  <c r="S99" i="26"/>
  <c r="Q99" i="26"/>
  <c r="P99" i="26"/>
  <c r="O99" i="26"/>
  <c r="N99" i="26"/>
  <c r="L98" i="26"/>
  <c r="M98" i="26" s="1"/>
  <c r="W98" i="26" s="1"/>
  <c r="L97" i="26"/>
  <c r="M97" i="26" s="1"/>
  <c r="W97" i="26" s="1"/>
  <c r="L96" i="26"/>
  <c r="M96" i="26" s="1"/>
  <c r="W96" i="26" s="1"/>
  <c r="L95" i="26"/>
  <c r="M95" i="26" s="1"/>
  <c r="R95" i="26" s="1"/>
  <c r="Y94" i="26"/>
  <c r="X94" i="26"/>
  <c r="W94" i="26"/>
  <c r="U94" i="26"/>
  <c r="T94" i="26"/>
  <c r="S94" i="26"/>
  <c r="R94" i="26"/>
  <c r="Q94" i="26"/>
  <c r="O94" i="26"/>
  <c r="N94" i="26"/>
  <c r="L93" i="26"/>
  <c r="M93" i="26" s="1"/>
  <c r="L92" i="26"/>
  <c r="M92" i="26" s="1"/>
  <c r="P92" i="26" s="1"/>
  <c r="L91" i="26"/>
  <c r="M91" i="26" s="1"/>
  <c r="V91" i="26" s="1"/>
  <c r="L90" i="26"/>
  <c r="M90" i="26" s="1"/>
  <c r="P90" i="26" s="1"/>
  <c r="L89" i="26"/>
  <c r="M89" i="26" s="1"/>
  <c r="V89" i="26" s="1"/>
  <c r="Y88" i="26"/>
  <c r="X88" i="26"/>
  <c r="W88" i="26"/>
  <c r="V88" i="26"/>
  <c r="T88" i="26"/>
  <c r="S88" i="26"/>
  <c r="R88" i="26"/>
  <c r="Q88" i="26"/>
  <c r="P88" i="26"/>
  <c r="N88" i="26"/>
  <c r="L87" i="26"/>
  <c r="M87" i="26" s="1"/>
  <c r="L86" i="26"/>
  <c r="M86" i="26" s="1"/>
  <c r="U86" i="26" s="1"/>
  <c r="L84" i="26"/>
  <c r="M84" i="26" s="1"/>
  <c r="U84" i="26" s="1"/>
  <c r="L83" i="26"/>
  <c r="M83" i="26" s="1"/>
  <c r="U83" i="26" s="1"/>
  <c r="L81" i="26"/>
  <c r="M81" i="26" s="1"/>
  <c r="U81" i="26" s="1"/>
  <c r="L80" i="26"/>
  <c r="M80" i="26" s="1"/>
  <c r="L79" i="26"/>
  <c r="M79" i="26" s="1"/>
  <c r="U79" i="26" s="1"/>
  <c r="M78" i="26"/>
  <c r="U78" i="26" s="1"/>
  <c r="L74" i="26"/>
  <c r="M74" i="26" s="1"/>
  <c r="L73" i="26"/>
  <c r="M73" i="26" s="1"/>
  <c r="U73" i="26" s="1"/>
  <c r="L72" i="26"/>
  <c r="M72" i="26" s="1"/>
  <c r="L70" i="26"/>
  <c r="M70" i="26" s="1"/>
  <c r="X70" i="26" s="1"/>
  <c r="L69" i="26"/>
  <c r="M69" i="26" s="1"/>
  <c r="L68" i="26"/>
  <c r="M68" i="26" s="1"/>
  <c r="L67" i="26"/>
  <c r="M67" i="26" s="1"/>
  <c r="L66" i="26"/>
  <c r="M66" i="26" s="1"/>
  <c r="L64" i="26"/>
  <c r="M64" i="26" s="1"/>
  <c r="L63" i="26"/>
  <c r="M63" i="26" s="1"/>
  <c r="L62" i="26"/>
  <c r="M62" i="26" s="1"/>
  <c r="V62" i="26" s="1"/>
  <c r="Y61" i="26"/>
  <c r="X61" i="26"/>
  <c r="W61" i="26"/>
  <c r="V61" i="26"/>
  <c r="U61" i="26"/>
  <c r="T61" i="26"/>
  <c r="S61" i="26"/>
  <c r="R61" i="26"/>
  <c r="Q61" i="26"/>
  <c r="O61" i="26"/>
  <c r="N61" i="26"/>
  <c r="L60" i="26"/>
  <c r="M60" i="26" s="1"/>
  <c r="L59" i="26"/>
  <c r="M59" i="26" s="1"/>
  <c r="P59" i="26" s="1"/>
  <c r="Y58" i="26"/>
  <c r="W58" i="26"/>
  <c r="U58" i="26"/>
  <c r="S58" i="26"/>
  <c r="Q58" i="26"/>
  <c r="O58" i="26"/>
  <c r="L57" i="26"/>
  <c r="M57" i="26" s="1"/>
  <c r="P57" i="26" s="1"/>
  <c r="L56" i="26"/>
  <c r="M56" i="26" s="1"/>
  <c r="R56" i="26" s="1"/>
  <c r="L53" i="26"/>
  <c r="M53" i="26" s="1"/>
  <c r="M52" i="26"/>
  <c r="T52" i="26" s="1"/>
  <c r="L51" i="26"/>
  <c r="M51" i="26" s="1"/>
  <c r="Y51" i="26" s="1"/>
  <c r="L50" i="26"/>
  <c r="M50" i="26" s="1"/>
  <c r="V50" i="26" s="1"/>
  <c r="L49" i="26"/>
  <c r="M49" i="26" s="1"/>
  <c r="R49" i="26" s="1"/>
  <c r="L48" i="26"/>
  <c r="M48" i="26" s="1"/>
  <c r="R48" i="26" s="1"/>
  <c r="L47" i="26"/>
  <c r="M47" i="26" s="1"/>
  <c r="T47" i="26" s="1"/>
  <c r="L46" i="26"/>
  <c r="M46" i="26" s="1"/>
  <c r="S46" i="26" s="1"/>
  <c r="Y45" i="26"/>
  <c r="X45" i="26"/>
  <c r="W45" i="26"/>
  <c r="V45" i="26"/>
  <c r="U45" i="26"/>
  <c r="T45" i="26"/>
  <c r="S45" i="26"/>
  <c r="R45" i="26"/>
  <c r="P45" i="26"/>
  <c r="N45" i="26"/>
  <c r="M43" i="26"/>
  <c r="O43" i="26" s="1"/>
  <c r="M42" i="26"/>
  <c r="O42" i="26" s="1"/>
  <c r="M41" i="26"/>
  <c r="O41" i="26" s="1"/>
  <c r="L40" i="26"/>
  <c r="M40" i="26" s="1"/>
  <c r="O40" i="26" s="1"/>
  <c r="M39" i="26"/>
  <c r="O39" i="26" s="1"/>
  <c r="M38" i="26"/>
  <c r="O38" i="26" s="1"/>
  <c r="L37" i="26"/>
  <c r="M37" i="26" s="1"/>
  <c r="O37" i="26" s="1"/>
  <c r="L36" i="26"/>
  <c r="M36" i="26" s="1"/>
  <c r="O36" i="26" s="1"/>
  <c r="L33" i="26"/>
  <c r="M33" i="26" s="1"/>
  <c r="L32" i="26"/>
  <c r="M32" i="26" s="1"/>
  <c r="U32" i="26" s="1"/>
  <c r="L30" i="26"/>
  <c r="M30" i="26" s="1"/>
  <c r="N30" i="26" s="1"/>
  <c r="L29" i="26"/>
  <c r="M29" i="26" s="1"/>
  <c r="L25" i="26"/>
  <c r="M25" i="26" s="1"/>
  <c r="N25" i="26" s="1"/>
  <c r="L24" i="26"/>
  <c r="M24" i="26" s="1"/>
  <c r="L20" i="26"/>
  <c r="M20" i="26" s="1"/>
  <c r="X20" i="26" s="1"/>
  <c r="L19" i="26"/>
  <c r="M19" i="26" s="1"/>
  <c r="T19" i="26" s="1"/>
  <c r="L18" i="26"/>
  <c r="M18" i="26" s="1"/>
  <c r="L147" i="25"/>
  <c r="M147" i="25" s="1"/>
  <c r="Y147" i="25" s="1"/>
  <c r="L146" i="25"/>
  <c r="M146" i="25" s="1"/>
  <c r="Y146" i="25" s="1"/>
  <c r="Y141" i="25"/>
  <c r="X141" i="25"/>
  <c r="W141" i="25"/>
  <c r="V141" i="25"/>
  <c r="U141" i="25"/>
  <c r="T141" i="25"/>
  <c r="S141" i="25"/>
  <c r="Q141" i="25"/>
  <c r="P141" i="25"/>
  <c r="O141" i="25"/>
  <c r="N141" i="25"/>
  <c r="L140" i="25"/>
  <c r="M140" i="25" s="1"/>
  <c r="R140" i="25" s="1"/>
  <c r="L139" i="25"/>
  <c r="M139" i="25" s="1"/>
  <c r="R139" i="25" s="1"/>
  <c r="L138" i="25"/>
  <c r="M138" i="25" s="1"/>
  <c r="R138" i="25" s="1"/>
  <c r="L137" i="25"/>
  <c r="M137" i="25" s="1"/>
  <c r="Y136" i="25"/>
  <c r="X136" i="25"/>
  <c r="W136" i="25"/>
  <c r="V136" i="25"/>
  <c r="U136" i="25"/>
  <c r="T136" i="25"/>
  <c r="S136" i="25"/>
  <c r="R136" i="25"/>
  <c r="Q136" i="25"/>
  <c r="O136" i="25"/>
  <c r="N136" i="25"/>
  <c r="M133" i="25"/>
  <c r="P133" i="25" s="1"/>
  <c r="M132" i="25"/>
  <c r="P132" i="25" s="1"/>
  <c r="M131" i="25"/>
  <c r="P131" i="25" s="1"/>
  <c r="M130" i="25"/>
  <c r="P130" i="25" s="1"/>
  <c r="M129" i="25"/>
  <c r="P129" i="25" s="1"/>
  <c r="M128" i="25"/>
  <c r="P128" i="25" s="1"/>
  <c r="M127" i="25"/>
  <c r="P127" i="25" s="1"/>
  <c r="M126" i="25"/>
  <c r="Y123" i="25"/>
  <c r="X123" i="25"/>
  <c r="W123" i="25"/>
  <c r="U123" i="25"/>
  <c r="T123" i="25"/>
  <c r="S123" i="25"/>
  <c r="R123" i="25"/>
  <c r="Q123" i="25"/>
  <c r="P123" i="25"/>
  <c r="N123" i="25"/>
  <c r="L122" i="25"/>
  <c r="M122" i="25" s="1"/>
  <c r="O122" i="25" s="1"/>
  <c r="L121" i="25"/>
  <c r="M121" i="25" s="1"/>
  <c r="L120" i="25"/>
  <c r="M120" i="25" s="1"/>
  <c r="L119" i="25"/>
  <c r="M119" i="25" s="1"/>
  <c r="L118" i="25"/>
  <c r="M118" i="25" s="1"/>
  <c r="V118" i="25" s="1"/>
  <c r="L115" i="25"/>
  <c r="M115" i="25" s="1"/>
  <c r="V115" i="25" s="1"/>
  <c r="L114" i="25"/>
  <c r="M114" i="25" s="1"/>
  <c r="L113" i="25"/>
  <c r="M113" i="25" s="1"/>
  <c r="O113" i="25" s="1"/>
  <c r="L112" i="25"/>
  <c r="M112" i="25" s="1"/>
  <c r="O112" i="25" s="1"/>
  <c r="Y111" i="25"/>
  <c r="X111" i="25"/>
  <c r="W111" i="25"/>
  <c r="V111" i="25"/>
  <c r="U111" i="25"/>
  <c r="S111" i="25"/>
  <c r="R111" i="25"/>
  <c r="Q111" i="25"/>
  <c r="P111" i="25"/>
  <c r="O111" i="25"/>
  <c r="L110" i="25"/>
  <c r="M110" i="25" s="1"/>
  <c r="L109" i="25"/>
  <c r="M109" i="25" s="1"/>
  <c r="L108" i="25"/>
  <c r="M108" i="25" s="1"/>
  <c r="T108" i="25" s="1"/>
  <c r="L107" i="25"/>
  <c r="M107" i="25" s="1"/>
  <c r="T107" i="25" s="1"/>
  <c r="L106" i="25"/>
  <c r="M106" i="25" s="1"/>
  <c r="T106" i="25" s="1"/>
  <c r="L103" i="25"/>
  <c r="M103" i="25" s="1"/>
  <c r="M102" i="25"/>
  <c r="T102" i="25" s="1"/>
  <c r="L101" i="25"/>
  <c r="M101" i="25" s="1"/>
  <c r="T101" i="25" s="1"/>
  <c r="L100" i="25"/>
  <c r="M100" i="25" s="1"/>
  <c r="Y99" i="25"/>
  <c r="X99" i="25"/>
  <c r="V99" i="25"/>
  <c r="U99" i="25"/>
  <c r="T99" i="25"/>
  <c r="S99" i="25"/>
  <c r="Q99" i="25"/>
  <c r="P99" i="25"/>
  <c r="O99" i="25"/>
  <c r="N99" i="25"/>
  <c r="L98" i="25"/>
  <c r="M98" i="25" s="1"/>
  <c r="L97" i="25"/>
  <c r="M97" i="25" s="1"/>
  <c r="W97" i="25" s="1"/>
  <c r="L96" i="25"/>
  <c r="M96" i="25" s="1"/>
  <c r="R96" i="25" s="1"/>
  <c r="L95" i="25"/>
  <c r="M95" i="25" s="1"/>
  <c r="Y94" i="25"/>
  <c r="X94" i="25"/>
  <c r="W94" i="25"/>
  <c r="U94" i="25"/>
  <c r="T94" i="25"/>
  <c r="S94" i="25"/>
  <c r="R94" i="25"/>
  <c r="Q94" i="25"/>
  <c r="O94" i="25"/>
  <c r="N94" i="25"/>
  <c r="L93" i="25"/>
  <c r="M93" i="25" s="1"/>
  <c r="P93" i="25" s="1"/>
  <c r="L92" i="25"/>
  <c r="M92" i="25" s="1"/>
  <c r="P92" i="25" s="1"/>
  <c r="L91" i="25"/>
  <c r="M91" i="25" s="1"/>
  <c r="L90" i="25"/>
  <c r="M90" i="25" s="1"/>
  <c r="V90" i="25" s="1"/>
  <c r="L89" i="25"/>
  <c r="M89" i="25" s="1"/>
  <c r="Y88" i="25"/>
  <c r="X88" i="25"/>
  <c r="W88" i="25"/>
  <c r="V88" i="25"/>
  <c r="T88" i="25"/>
  <c r="S88" i="25"/>
  <c r="R88" i="25"/>
  <c r="Q88" i="25"/>
  <c r="P88" i="25"/>
  <c r="N88" i="25"/>
  <c r="L87" i="25"/>
  <c r="M87" i="25" s="1"/>
  <c r="U87" i="25" s="1"/>
  <c r="L86" i="25"/>
  <c r="M86" i="25" s="1"/>
  <c r="O86" i="25" s="1"/>
  <c r="L84" i="25"/>
  <c r="M84" i="25" s="1"/>
  <c r="U84" i="25" s="1"/>
  <c r="L83" i="25"/>
  <c r="M83" i="25" s="1"/>
  <c r="U83" i="25" s="1"/>
  <c r="L81" i="25"/>
  <c r="M81" i="25" s="1"/>
  <c r="U81" i="25" s="1"/>
  <c r="L80" i="25"/>
  <c r="M80" i="25" s="1"/>
  <c r="O80" i="25" s="1"/>
  <c r="L79" i="25"/>
  <c r="M79" i="25" s="1"/>
  <c r="O79" i="25" s="1"/>
  <c r="M78" i="25"/>
  <c r="O78" i="25" s="1"/>
  <c r="L74" i="25"/>
  <c r="M74" i="25" s="1"/>
  <c r="L73" i="25"/>
  <c r="M73" i="25" s="1"/>
  <c r="L72" i="25"/>
  <c r="M72" i="25" s="1"/>
  <c r="L70" i="25"/>
  <c r="M70" i="25" s="1"/>
  <c r="U70" i="25" s="1"/>
  <c r="L69" i="25"/>
  <c r="M69" i="25" s="1"/>
  <c r="R69" i="25" s="1"/>
  <c r="L68" i="25"/>
  <c r="M68" i="25" s="1"/>
  <c r="U68" i="25" s="1"/>
  <c r="L67" i="25"/>
  <c r="M67" i="25" s="1"/>
  <c r="U67" i="25" s="1"/>
  <c r="L66" i="25"/>
  <c r="M66" i="25" s="1"/>
  <c r="R66" i="25" s="1"/>
  <c r="L64" i="25"/>
  <c r="M64" i="25" s="1"/>
  <c r="S64" i="25" s="1"/>
  <c r="L63" i="25"/>
  <c r="M63" i="25" s="1"/>
  <c r="T63" i="25" s="1"/>
  <c r="L62" i="25"/>
  <c r="M62" i="25" s="1"/>
  <c r="T62" i="25" s="1"/>
  <c r="Y61" i="25"/>
  <c r="X61" i="25"/>
  <c r="W61" i="25"/>
  <c r="V61" i="25"/>
  <c r="U61" i="25"/>
  <c r="T61" i="25"/>
  <c r="S61" i="25"/>
  <c r="R61" i="25"/>
  <c r="Q61" i="25"/>
  <c r="O61" i="25"/>
  <c r="N61" i="25"/>
  <c r="L60" i="25"/>
  <c r="M60" i="25" s="1"/>
  <c r="P60" i="25" s="1"/>
  <c r="L59" i="25"/>
  <c r="M59" i="25" s="1"/>
  <c r="Y58" i="25"/>
  <c r="W58" i="25"/>
  <c r="U58" i="25"/>
  <c r="S58" i="25"/>
  <c r="Q58" i="25"/>
  <c r="O58" i="25"/>
  <c r="L57" i="25"/>
  <c r="M57" i="25" s="1"/>
  <c r="L56" i="25"/>
  <c r="M56" i="25" s="1"/>
  <c r="X56" i="25" s="1"/>
  <c r="L53" i="25"/>
  <c r="M53" i="25" s="1"/>
  <c r="N53" i="25" s="1"/>
  <c r="L52" i="25"/>
  <c r="M52" i="25" s="1"/>
  <c r="V52" i="25" s="1"/>
  <c r="L51" i="25"/>
  <c r="M51" i="25" s="1"/>
  <c r="L50" i="25"/>
  <c r="M50" i="25" s="1"/>
  <c r="L49" i="25"/>
  <c r="M49" i="25" s="1"/>
  <c r="Y49" i="25" s="1"/>
  <c r="L48" i="25"/>
  <c r="M48" i="25" s="1"/>
  <c r="R48" i="25" s="1"/>
  <c r="L47" i="25"/>
  <c r="M47" i="25" s="1"/>
  <c r="Y47" i="25" s="1"/>
  <c r="L46" i="25"/>
  <c r="M46" i="25" s="1"/>
  <c r="Y45" i="25"/>
  <c r="X45" i="25"/>
  <c r="W45" i="25"/>
  <c r="V45" i="25"/>
  <c r="U45" i="25"/>
  <c r="T45" i="25"/>
  <c r="S45" i="25"/>
  <c r="R45" i="25"/>
  <c r="P45" i="25"/>
  <c r="N45" i="25"/>
  <c r="M43" i="25"/>
  <c r="O43" i="25" s="1"/>
  <c r="M42" i="25"/>
  <c r="O42" i="25" s="1"/>
  <c r="M41" i="25"/>
  <c r="O41" i="25" s="1"/>
  <c r="L40" i="25"/>
  <c r="M40" i="25" s="1"/>
  <c r="O40" i="25" s="1"/>
  <c r="M39" i="25"/>
  <c r="O39" i="25" s="1"/>
  <c r="M38" i="25"/>
  <c r="O38" i="25" s="1"/>
  <c r="L37" i="25"/>
  <c r="M37" i="25" s="1"/>
  <c r="O37" i="25" s="1"/>
  <c r="L36" i="25"/>
  <c r="M36" i="25" s="1"/>
  <c r="O36" i="25" s="1"/>
  <c r="L33" i="25"/>
  <c r="M33" i="25" s="1"/>
  <c r="V33" i="25" s="1"/>
  <c r="L32" i="25"/>
  <c r="M32" i="25" s="1"/>
  <c r="Y32" i="25" s="1"/>
  <c r="L30" i="25"/>
  <c r="M30" i="25" s="1"/>
  <c r="N30" i="25" s="1"/>
  <c r="L29" i="25"/>
  <c r="M29" i="25" s="1"/>
  <c r="L25" i="25"/>
  <c r="M25" i="25" s="1"/>
  <c r="N25" i="25" s="1"/>
  <c r="L24" i="25"/>
  <c r="M24" i="25" s="1"/>
  <c r="U24" i="25" s="1"/>
  <c r="L20" i="25"/>
  <c r="M20" i="25" s="1"/>
  <c r="L19" i="25"/>
  <c r="M19" i="25" s="1"/>
  <c r="U19" i="25" s="1"/>
  <c r="L18" i="25"/>
  <c r="M18" i="25" s="1"/>
  <c r="W18" i="25" s="1"/>
  <c r="L147" i="24"/>
  <c r="M147" i="24" s="1"/>
  <c r="Y147" i="24" s="1"/>
  <c r="L146" i="24"/>
  <c r="M146" i="24" s="1"/>
  <c r="Y146" i="24" s="1"/>
  <c r="Y141" i="24"/>
  <c r="X141" i="24"/>
  <c r="W141" i="24"/>
  <c r="V141" i="24"/>
  <c r="U141" i="24"/>
  <c r="T141" i="24"/>
  <c r="S141" i="24"/>
  <c r="Q141" i="24"/>
  <c r="P141" i="24"/>
  <c r="O141" i="24"/>
  <c r="N141" i="24"/>
  <c r="L140" i="24"/>
  <c r="M140" i="24" s="1"/>
  <c r="R140" i="24" s="1"/>
  <c r="L139" i="24"/>
  <c r="M139" i="24" s="1"/>
  <c r="R139" i="24" s="1"/>
  <c r="L138" i="24"/>
  <c r="M138" i="24" s="1"/>
  <c r="R138" i="24" s="1"/>
  <c r="L137" i="24"/>
  <c r="M137" i="24" s="1"/>
  <c r="R137" i="24" s="1"/>
  <c r="Y136" i="24"/>
  <c r="X136" i="24"/>
  <c r="W136" i="24"/>
  <c r="V136" i="24"/>
  <c r="U136" i="24"/>
  <c r="T136" i="24"/>
  <c r="S136" i="24"/>
  <c r="R136" i="24"/>
  <c r="Q136" i="24"/>
  <c r="O136" i="24"/>
  <c r="N136" i="24"/>
  <c r="M133" i="24"/>
  <c r="P133" i="24" s="1"/>
  <c r="M132" i="24"/>
  <c r="P132" i="24" s="1"/>
  <c r="M131" i="24"/>
  <c r="P131" i="24" s="1"/>
  <c r="M130" i="24"/>
  <c r="P130" i="24" s="1"/>
  <c r="M129" i="24"/>
  <c r="P129" i="24" s="1"/>
  <c r="M128" i="24"/>
  <c r="P128" i="24" s="1"/>
  <c r="M127" i="24"/>
  <c r="P127" i="24" s="1"/>
  <c r="M126" i="24"/>
  <c r="P126" i="24" s="1"/>
  <c r="Y123" i="24"/>
  <c r="X123" i="24"/>
  <c r="W123" i="24"/>
  <c r="U123" i="24"/>
  <c r="T123" i="24"/>
  <c r="S123" i="24"/>
  <c r="R123" i="24"/>
  <c r="Q123" i="24"/>
  <c r="P123" i="24"/>
  <c r="N123" i="24"/>
  <c r="L122" i="24"/>
  <c r="M122" i="24" s="1"/>
  <c r="L121" i="24"/>
  <c r="M121" i="24" s="1"/>
  <c r="L120" i="24"/>
  <c r="M120" i="24" s="1"/>
  <c r="V120" i="24" s="1"/>
  <c r="L119" i="24"/>
  <c r="M119" i="24" s="1"/>
  <c r="V119" i="24" s="1"/>
  <c r="L118" i="24"/>
  <c r="M118" i="24" s="1"/>
  <c r="O118" i="24" s="1"/>
  <c r="L115" i="24"/>
  <c r="M115" i="24" s="1"/>
  <c r="O115" i="24" s="1"/>
  <c r="L114" i="24"/>
  <c r="M114" i="24" s="1"/>
  <c r="L113" i="24"/>
  <c r="M113" i="24" s="1"/>
  <c r="V113" i="24" s="1"/>
  <c r="L112" i="24"/>
  <c r="M112" i="24" s="1"/>
  <c r="V112" i="24" s="1"/>
  <c r="Y111" i="24"/>
  <c r="X111" i="24"/>
  <c r="W111" i="24"/>
  <c r="V111" i="24"/>
  <c r="U111" i="24"/>
  <c r="S111" i="24"/>
  <c r="R111" i="24"/>
  <c r="Q111" i="24"/>
  <c r="P111" i="24"/>
  <c r="O111" i="24"/>
  <c r="L110" i="24"/>
  <c r="M110" i="24" s="1"/>
  <c r="T110" i="24" s="1"/>
  <c r="L109" i="24"/>
  <c r="M109" i="24" s="1"/>
  <c r="L108" i="24"/>
  <c r="M108" i="24" s="1"/>
  <c r="L107" i="24"/>
  <c r="M107" i="24" s="1"/>
  <c r="T107" i="24" s="1"/>
  <c r="L106" i="24"/>
  <c r="M106" i="24" s="1"/>
  <c r="L103" i="24"/>
  <c r="M103" i="24" s="1"/>
  <c r="M102" i="24"/>
  <c r="L101" i="24"/>
  <c r="M101" i="24" s="1"/>
  <c r="T101" i="24" s="1"/>
  <c r="L100" i="24"/>
  <c r="M100" i="24" s="1"/>
  <c r="N100" i="24" s="1"/>
  <c r="Y99" i="24"/>
  <c r="X99" i="24"/>
  <c r="V99" i="24"/>
  <c r="U99" i="24"/>
  <c r="T99" i="24"/>
  <c r="S99" i="24"/>
  <c r="Q99" i="24"/>
  <c r="P99" i="24"/>
  <c r="O99" i="24"/>
  <c r="N99" i="24"/>
  <c r="L98" i="24"/>
  <c r="M98" i="24" s="1"/>
  <c r="R98" i="24" s="1"/>
  <c r="L97" i="24"/>
  <c r="M97" i="24" s="1"/>
  <c r="L96" i="24"/>
  <c r="M96" i="24" s="1"/>
  <c r="L95" i="24"/>
  <c r="M95" i="24" s="1"/>
  <c r="Y94" i="24"/>
  <c r="X94" i="24"/>
  <c r="W94" i="24"/>
  <c r="U94" i="24"/>
  <c r="T94" i="24"/>
  <c r="S94" i="24"/>
  <c r="R94" i="24"/>
  <c r="Q94" i="24"/>
  <c r="O94" i="24"/>
  <c r="N94" i="24"/>
  <c r="L93" i="24"/>
  <c r="M93" i="24" s="1"/>
  <c r="L92" i="24"/>
  <c r="M92" i="24" s="1"/>
  <c r="V92" i="24" s="1"/>
  <c r="L91" i="24"/>
  <c r="M91" i="24" s="1"/>
  <c r="P91" i="24" s="1"/>
  <c r="L90" i="24"/>
  <c r="M90" i="24" s="1"/>
  <c r="L89" i="24"/>
  <c r="M89" i="24" s="1"/>
  <c r="V89" i="24" s="1"/>
  <c r="Y88" i="24"/>
  <c r="X88" i="24"/>
  <c r="W88" i="24"/>
  <c r="V88" i="24"/>
  <c r="T88" i="24"/>
  <c r="S88" i="24"/>
  <c r="R88" i="24"/>
  <c r="Q88" i="24"/>
  <c r="P88" i="24"/>
  <c r="N88" i="24"/>
  <c r="L87" i="24"/>
  <c r="M87" i="24" s="1"/>
  <c r="U87" i="24" s="1"/>
  <c r="L86" i="24"/>
  <c r="M86" i="24" s="1"/>
  <c r="U86" i="24" s="1"/>
  <c r="L84" i="24"/>
  <c r="M84" i="24" s="1"/>
  <c r="U84" i="24" s="1"/>
  <c r="L83" i="24"/>
  <c r="M83" i="24" s="1"/>
  <c r="O83" i="24" s="1"/>
  <c r="L81" i="24"/>
  <c r="M81" i="24" s="1"/>
  <c r="L80" i="24"/>
  <c r="M80" i="24" s="1"/>
  <c r="U80" i="24" s="1"/>
  <c r="L79" i="24"/>
  <c r="M79" i="24" s="1"/>
  <c r="O79" i="24" s="1"/>
  <c r="M78" i="24"/>
  <c r="O78" i="24" s="1"/>
  <c r="L74" i="24"/>
  <c r="M74" i="24" s="1"/>
  <c r="O74" i="24" s="1"/>
  <c r="L73" i="24"/>
  <c r="M73" i="24" s="1"/>
  <c r="L72" i="24"/>
  <c r="M72" i="24" s="1"/>
  <c r="L70" i="24"/>
  <c r="M70" i="24" s="1"/>
  <c r="L69" i="24"/>
  <c r="M69" i="24" s="1"/>
  <c r="W69" i="24" s="1"/>
  <c r="L68" i="24"/>
  <c r="M68" i="24" s="1"/>
  <c r="V68" i="24" s="1"/>
  <c r="L67" i="24"/>
  <c r="M67" i="24" s="1"/>
  <c r="L66" i="24"/>
  <c r="M66" i="24" s="1"/>
  <c r="W66" i="24" s="1"/>
  <c r="L64" i="24"/>
  <c r="M64" i="24" s="1"/>
  <c r="L63" i="24"/>
  <c r="M63" i="24" s="1"/>
  <c r="L62" i="24"/>
  <c r="M62" i="24" s="1"/>
  <c r="Y61" i="24"/>
  <c r="X61" i="24"/>
  <c r="W61" i="24"/>
  <c r="V61" i="24"/>
  <c r="U61" i="24"/>
  <c r="T61" i="24"/>
  <c r="S61" i="24"/>
  <c r="R61" i="24"/>
  <c r="Q61" i="24"/>
  <c r="O61" i="24"/>
  <c r="N61" i="24"/>
  <c r="L60" i="24"/>
  <c r="M60" i="24" s="1"/>
  <c r="P60" i="24" s="1"/>
  <c r="L59" i="24"/>
  <c r="M59" i="24" s="1"/>
  <c r="Y58" i="24"/>
  <c r="W58" i="24"/>
  <c r="U58" i="24"/>
  <c r="S58" i="24"/>
  <c r="Q58" i="24"/>
  <c r="O58" i="24"/>
  <c r="L57" i="24"/>
  <c r="M57" i="24" s="1"/>
  <c r="R57" i="24" s="1"/>
  <c r="L56" i="24"/>
  <c r="M56" i="24" s="1"/>
  <c r="P56" i="24" s="1"/>
  <c r="L53" i="24"/>
  <c r="M53" i="24" s="1"/>
  <c r="L52" i="24"/>
  <c r="M52" i="24" s="1"/>
  <c r="U52" i="24" s="1"/>
  <c r="L51" i="24"/>
  <c r="M51" i="24" s="1"/>
  <c r="L50" i="24"/>
  <c r="M50" i="24" s="1"/>
  <c r="L49" i="24"/>
  <c r="M49" i="24" s="1"/>
  <c r="L48" i="24"/>
  <c r="M48" i="24" s="1"/>
  <c r="L47" i="24"/>
  <c r="M47" i="24" s="1"/>
  <c r="L46" i="24"/>
  <c r="M46" i="24" s="1"/>
  <c r="T46" i="24" s="1"/>
  <c r="Y45" i="24"/>
  <c r="X45" i="24"/>
  <c r="W45" i="24"/>
  <c r="V45" i="24"/>
  <c r="U45" i="24"/>
  <c r="T45" i="24"/>
  <c r="S45" i="24"/>
  <c r="R45" i="24"/>
  <c r="P45" i="24"/>
  <c r="N45" i="24"/>
  <c r="M43" i="24"/>
  <c r="O43" i="24" s="1"/>
  <c r="M42" i="24"/>
  <c r="O42" i="24" s="1"/>
  <c r="M41" i="24"/>
  <c r="O41" i="24" s="1"/>
  <c r="L40" i="24"/>
  <c r="M40" i="24" s="1"/>
  <c r="O40" i="24" s="1"/>
  <c r="M39" i="24"/>
  <c r="O39" i="24" s="1"/>
  <c r="M38" i="24"/>
  <c r="O38" i="24" s="1"/>
  <c r="L37" i="24"/>
  <c r="M37" i="24" s="1"/>
  <c r="O37" i="24" s="1"/>
  <c r="L36" i="24"/>
  <c r="M36" i="24" s="1"/>
  <c r="L33" i="24"/>
  <c r="M33" i="24" s="1"/>
  <c r="U33" i="24" s="1"/>
  <c r="L32" i="24"/>
  <c r="M32" i="24" s="1"/>
  <c r="L30" i="24"/>
  <c r="M30" i="24" s="1"/>
  <c r="N30" i="24" s="1"/>
  <c r="L29" i="24"/>
  <c r="M29" i="24" s="1"/>
  <c r="L25" i="24"/>
  <c r="M25" i="24" s="1"/>
  <c r="N25" i="24" s="1"/>
  <c r="L24" i="24"/>
  <c r="M24" i="24" s="1"/>
  <c r="T24" i="24" s="1"/>
  <c r="L20" i="24"/>
  <c r="M20" i="24" s="1"/>
  <c r="T20" i="24" s="1"/>
  <c r="L19" i="24"/>
  <c r="M19" i="24" s="1"/>
  <c r="L18" i="24"/>
  <c r="M18" i="24" s="1"/>
  <c r="T18" i="24" s="1"/>
  <c r="L147" i="23"/>
  <c r="M147" i="23" s="1"/>
  <c r="Y147" i="23" s="1"/>
  <c r="L146" i="23"/>
  <c r="M146" i="23" s="1"/>
  <c r="Y146" i="23" s="1"/>
  <c r="Y141" i="23"/>
  <c r="X141" i="23"/>
  <c r="W141" i="23"/>
  <c r="V141" i="23"/>
  <c r="U141" i="23"/>
  <c r="T141" i="23"/>
  <c r="S141" i="23"/>
  <c r="Q141" i="23"/>
  <c r="P141" i="23"/>
  <c r="O141" i="23"/>
  <c r="N141" i="23"/>
  <c r="L140" i="23"/>
  <c r="M140" i="23" s="1"/>
  <c r="R140" i="23" s="1"/>
  <c r="L139" i="23"/>
  <c r="M139" i="23" s="1"/>
  <c r="R139" i="23" s="1"/>
  <c r="L138" i="23"/>
  <c r="M138" i="23" s="1"/>
  <c r="R138" i="23" s="1"/>
  <c r="L137" i="23"/>
  <c r="M137" i="23" s="1"/>
  <c r="Y136" i="23"/>
  <c r="X136" i="23"/>
  <c r="W136" i="23"/>
  <c r="V136" i="23"/>
  <c r="U136" i="23"/>
  <c r="T136" i="23"/>
  <c r="S136" i="23"/>
  <c r="R136" i="23"/>
  <c r="Q136" i="23"/>
  <c r="O136" i="23"/>
  <c r="N136" i="23"/>
  <c r="M133" i="23"/>
  <c r="P133" i="23" s="1"/>
  <c r="M132" i="23"/>
  <c r="P132" i="23" s="1"/>
  <c r="M131" i="23"/>
  <c r="P131" i="23" s="1"/>
  <c r="M130" i="23"/>
  <c r="P130" i="23" s="1"/>
  <c r="M129" i="23"/>
  <c r="P129" i="23" s="1"/>
  <c r="M128" i="23"/>
  <c r="P128" i="23" s="1"/>
  <c r="M127" i="23"/>
  <c r="P127" i="23" s="1"/>
  <c r="M126" i="23"/>
  <c r="Y123" i="23"/>
  <c r="X123" i="23"/>
  <c r="W123" i="23"/>
  <c r="U123" i="23"/>
  <c r="T123" i="23"/>
  <c r="S123" i="23"/>
  <c r="R123" i="23"/>
  <c r="Q123" i="23"/>
  <c r="P123" i="23"/>
  <c r="N123" i="23"/>
  <c r="L122" i="23"/>
  <c r="M122" i="23" s="1"/>
  <c r="O122" i="23" s="1"/>
  <c r="L121" i="23"/>
  <c r="M121" i="23" s="1"/>
  <c r="O121" i="23" s="1"/>
  <c r="L120" i="23"/>
  <c r="M120" i="23" s="1"/>
  <c r="L119" i="23"/>
  <c r="M119" i="23" s="1"/>
  <c r="O119" i="23" s="1"/>
  <c r="L118" i="23"/>
  <c r="M118" i="23" s="1"/>
  <c r="L115" i="23"/>
  <c r="M115" i="23" s="1"/>
  <c r="L114" i="23"/>
  <c r="M114" i="23" s="1"/>
  <c r="L113" i="23"/>
  <c r="M113" i="23" s="1"/>
  <c r="O113" i="23" s="1"/>
  <c r="L112" i="23"/>
  <c r="M112" i="23" s="1"/>
  <c r="O112" i="23" s="1"/>
  <c r="Y111" i="23"/>
  <c r="X111" i="23"/>
  <c r="W111" i="23"/>
  <c r="V111" i="23"/>
  <c r="U111" i="23"/>
  <c r="S111" i="23"/>
  <c r="R111" i="23"/>
  <c r="Q111" i="23"/>
  <c r="P111" i="23"/>
  <c r="O111" i="23"/>
  <c r="L110" i="23"/>
  <c r="M110" i="23" s="1"/>
  <c r="L109" i="23"/>
  <c r="M109" i="23" s="1"/>
  <c r="L108" i="23"/>
  <c r="M108" i="23" s="1"/>
  <c r="T108" i="23" s="1"/>
  <c r="L107" i="23"/>
  <c r="M107" i="23" s="1"/>
  <c r="L106" i="23"/>
  <c r="M106" i="23" s="1"/>
  <c r="L103" i="23"/>
  <c r="M103" i="23" s="1"/>
  <c r="M102" i="23"/>
  <c r="L101" i="23"/>
  <c r="M101" i="23" s="1"/>
  <c r="L100" i="23"/>
  <c r="M100" i="23" s="1"/>
  <c r="T100" i="23" s="1"/>
  <c r="Y99" i="23"/>
  <c r="X99" i="23"/>
  <c r="V99" i="23"/>
  <c r="U99" i="23"/>
  <c r="T99" i="23"/>
  <c r="S99" i="23"/>
  <c r="Q99" i="23"/>
  <c r="P99" i="23"/>
  <c r="O99" i="23"/>
  <c r="N99" i="23"/>
  <c r="L98" i="23"/>
  <c r="M98" i="23" s="1"/>
  <c r="R98" i="23" s="1"/>
  <c r="L97" i="23"/>
  <c r="M97" i="23" s="1"/>
  <c r="L96" i="23"/>
  <c r="M96" i="23" s="1"/>
  <c r="L95" i="23"/>
  <c r="M95" i="23" s="1"/>
  <c r="W95" i="23" s="1"/>
  <c r="Y94" i="23"/>
  <c r="X94" i="23"/>
  <c r="W94" i="23"/>
  <c r="U94" i="23"/>
  <c r="T94" i="23"/>
  <c r="S94" i="23"/>
  <c r="R94" i="23"/>
  <c r="Q94" i="23"/>
  <c r="O94" i="23"/>
  <c r="N94" i="23"/>
  <c r="L93" i="23"/>
  <c r="M93" i="23" s="1"/>
  <c r="L92" i="23"/>
  <c r="M92" i="23" s="1"/>
  <c r="P92" i="23" s="1"/>
  <c r="L91" i="23"/>
  <c r="M91" i="23" s="1"/>
  <c r="L90" i="23"/>
  <c r="M90" i="23" s="1"/>
  <c r="P90" i="23" s="1"/>
  <c r="L89" i="23"/>
  <c r="M89" i="23" s="1"/>
  <c r="V89" i="23" s="1"/>
  <c r="Y88" i="23"/>
  <c r="X88" i="23"/>
  <c r="W88" i="23"/>
  <c r="V88" i="23"/>
  <c r="T88" i="23"/>
  <c r="S88" i="23"/>
  <c r="R88" i="23"/>
  <c r="Q88" i="23"/>
  <c r="P88" i="23"/>
  <c r="N88" i="23"/>
  <c r="L87" i="23"/>
  <c r="M87" i="23" s="1"/>
  <c r="L86" i="23"/>
  <c r="M86" i="23" s="1"/>
  <c r="U86" i="23" s="1"/>
  <c r="L84" i="23"/>
  <c r="M84" i="23" s="1"/>
  <c r="L83" i="23"/>
  <c r="M83" i="23" s="1"/>
  <c r="U83" i="23" s="1"/>
  <c r="L81" i="23"/>
  <c r="M81" i="23" s="1"/>
  <c r="U81" i="23" s="1"/>
  <c r="L80" i="23"/>
  <c r="M80" i="23" s="1"/>
  <c r="L79" i="23"/>
  <c r="M79" i="23" s="1"/>
  <c r="O79" i="23" s="1"/>
  <c r="M78" i="23"/>
  <c r="L74" i="23"/>
  <c r="M74" i="23" s="1"/>
  <c r="L73" i="23"/>
  <c r="M73" i="23" s="1"/>
  <c r="L72" i="23"/>
  <c r="M72" i="23" s="1"/>
  <c r="L70" i="23"/>
  <c r="M70" i="23" s="1"/>
  <c r="L69" i="23"/>
  <c r="M69" i="23" s="1"/>
  <c r="R69" i="23" s="1"/>
  <c r="L68" i="23"/>
  <c r="M68" i="23" s="1"/>
  <c r="V68" i="23" s="1"/>
  <c r="L67" i="23"/>
  <c r="M67" i="23" s="1"/>
  <c r="L66" i="23"/>
  <c r="M66" i="23" s="1"/>
  <c r="T66" i="23" s="1"/>
  <c r="L64" i="23"/>
  <c r="M64" i="23" s="1"/>
  <c r="L63" i="23"/>
  <c r="M63" i="23" s="1"/>
  <c r="X63" i="23" s="1"/>
  <c r="L62" i="23"/>
  <c r="M62" i="23" s="1"/>
  <c r="Y61" i="23"/>
  <c r="X61" i="23"/>
  <c r="W61" i="23"/>
  <c r="V61" i="23"/>
  <c r="U61" i="23"/>
  <c r="T61" i="23"/>
  <c r="S61" i="23"/>
  <c r="R61" i="23"/>
  <c r="Q61" i="23"/>
  <c r="O61" i="23"/>
  <c r="N61" i="23"/>
  <c r="L60" i="23"/>
  <c r="M60" i="23" s="1"/>
  <c r="P60" i="23" s="1"/>
  <c r="L59" i="23"/>
  <c r="M59" i="23" s="1"/>
  <c r="P59" i="23" s="1"/>
  <c r="Y58" i="23"/>
  <c r="W58" i="23"/>
  <c r="U58" i="23"/>
  <c r="S58" i="23"/>
  <c r="Q58" i="23"/>
  <c r="O58" i="23"/>
  <c r="L57" i="23"/>
  <c r="M57" i="23" s="1"/>
  <c r="V57" i="23" s="1"/>
  <c r="L56" i="23"/>
  <c r="M56" i="23" s="1"/>
  <c r="X56" i="23" s="1"/>
  <c r="L53" i="23"/>
  <c r="M53" i="23" s="1"/>
  <c r="L52" i="23"/>
  <c r="M52" i="23" s="1"/>
  <c r="T52" i="23" s="1"/>
  <c r="L51" i="23"/>
  <c r="M51" i="23" s="1"/>
  <c r="T51" i="23" s="1"/>
  <c r="L50" i="23"/>
  <c r="M50" i="23" s="1"/>
  <c r="L49" i="23"/>
  <c r="M49" i="23" s="1"/>
  <c r="L48" i="23"/>
  <c r="M48" i="23" s="1"/>
  <c r="T48" i="23" s="1"/>
  <c r="L47" i="23"/>
  <c r="M47" i="23" s="1"/>
  <c r="T47" i="23" s="1"/>
  <c r="L46" i="23"/>
  <c r="M46" i="23" s="1"/>
  <c r="Y45" i="23"/>
  <c r="X45" i="23"/>
  <c r="W45" i="23"/>
  <c r="V45" i="23"/>
  <c r="U45" i="23"/>
  <c r="T45" i="23"/>
  <c r="S45" i="23"/>
  <c r="R45" i="23"/>
  <c r="P45" i="23"/>
  <c r="N45" i="23"/>
  <c r="M43" i="23"/>
  <c r="O43" i="23" s="1"/>
  <c r="M42" i="23"/>
  <c r="O42" i="23" s="1"/>
  <c r="M41" i="23"/>
  <c r="O41" i="23" s="1"/>
  <c r="L40" i="23"/>
  <c r="M40" i="23" s="1"/>
  <c r="O40" i="23" s="1"/>
  <c r="M39" i="23"/>
  <c r="O39" i="23" s="1"/>
  <c r="M38" i="23"/>
  <c r="O38" i="23" s="1"/>
  <c r="L37" i="23"/>
  <c r="M37" i="23" s="1"/>
  <c r="O37" i="23" s="1"/>
  <c r="L36" i="23"/>
  <c r="M36" i="23" s="1"/>
  <c r="O36" i="23" s="1"/>
  <c r="L33" i="23"/>
  <c r="M33" i="23" s="1"/>
  <c r="L32" i="23"/>
  <c r="M32" i="23" s="1"/>
  <c r="L30" i="23"/>
  <c r="M30" i="23" s="1"/>
  <c r="N30" i="23" s="1"/>
  <c r="L29" i="23"/>
  <c r="M29" i="23" s="1"/>
  <c r="L25" i="23"/>
  <c r="M25" i="23" s="1"/>
  <c r="N25" i="23" s="1"/>
  <c r="L24" i="23"/>
  <c r="M24" i="23" s="1"/>
  <c r="S24" i="23" s="1"/>
  <c r="L20" i="23"/>
  <c r="M20" i="23" s="1"/>
  <c r="L19" i="23"/>
  <c r="M19" i="23" s="1"/>
  <c r="L18" i="23"/>
  <c r="M18" i="23" s="1"/>
  <c r="L147" i="22"/>
  <c r="M147" i="22" s="1"/>
  <c r="Y147" i="22" s="1"/>
  <c r="L146" i="22"/>
  <c r="M146" i="22" s="1"/>
  <c r="Y146" i="22" s="1"/>
  <c r="Y141" i="22"/>
  <c r="X141" i="22"/>
  <c r="W141" i="22"/>
  <c r="V141" i="22"/>
  <c r="U141" i="22"/>
  <c r="T141" i="22"/>
  <c r="S141" i="22"/>
  <c r="Q141" i="22"/>
  <c r="P141" i="22"/>
  <c r="O141" i="22"/>
  <c r="N141" i="22"/>
  <c r="L140" i="22"/>
  <c r="M140" i="22" s="1"/>
  <c r="R140" i="22" s="1"/>
  <c r="L139" i="22"/>
  <c r="M139" i="22" s="1"/>
  <c r="R139" i="22" s="1"/>
  <c r="L138" i="22"/>
  <c r="M138" i="22" s="1"/>
  <c r="R138" i="22" s="1"/>
  <c r="L137" i="22"/>
  <c r="M137" i="22" s="1"/>
  <c r="R137" i="22" s="1"/>
  <c r="Y136" i="22"/>
  <c r="X136" i="22"/>
  <c r="W136" i="22"/>
  <c r="V136" i="22"/>
  <c r="U136" i="22"/>
  <c r="T136" i="22"/>
  <c r="S136" i="22"/>
  <c r="R136" i="22"/>
  <c r="Q136" i="22"/>
  <c r="O136" i="22"/>
  <c r="N136" i="22"/>
  <c r="M133" i="22"/>
  <c r="P133" i="22" s="1"/>
  <c r="M132" i="22"/>
  <c r="P132" i="22" s="1"/>
  <c r="M131" i="22"/>
  <c r="P131" i="22" s="1"/>
  <c r="M130" i="22"/>
  <c r="P130" i="22" s="1"/>
  <c r="M129" i="22"/>
  <c r="P129" i="22" s="1"/>
  <c r="M128" i="22"/>
  <c r="P128" i="22" s="1"/>
  <c r="M127" i="22"/>
  <c r="P127" i="22" s="1"/>
  <c r="M126" i="22"/>
  <c r="P126" i="22" s="1"/>
  <c r="Y123" i="22"/>
  <c r="X123" i="22"/>
  <c r="W123" i="22"/>
  <c r="U123" i="22"/>
  <c r="T123" i="22"/>
  <c r="S123" i="22"/>
  <c r="R123" i="22"/>
  <c r="Q123" i="22"/>
  <c r="P123" i="22"/>
  <c r="N123" i="22"/>
  <c r="L122" i="22"/>
  <c r="M122" i="22" s="1"/>
  <c r="L121" i="22"/>
  <c r="M121" i="22" s="1"/>
  <c r="O121" i="22" s="1"/>
  <c r="L120" i="22"/>
  <c r="M120" i="22" s="1"/>
  <c r="L119" i="22"/>
  <c r="M119" i="22" s="1"/>
  <c r="L118" i="22"/>
  <c r="M118" i="22" s="1"/>
  <c r="V118" i="22" s="1"/>
  <c r="L115" i="22"/>
  <c r="M115" i="22" s="1"/>
  <c r="V115" i="22" s="1"/>
  <c r="L114" i="22"/>
  <c r="M114" i="22" s="1"/>
  <c r="L113" i="22"/>
  <c r="M113" i="22" s="1"/>
  <c r="L112" i="22"/>
  <c r="M112" i="22" s="1"/>
  <c r="V112" i="22" s="1"/>
  <c r="Y111" i="22"/>
  <c r="X111" i="22"/>
  <c r="W111" i="22"/>
  <c r="V111" i="22"/>
  <c r="U111" i="22"/>
  <c r="S111" i="22"/>
  <c r="R111" i="22"/>
  <c r="Q111" i="22"/>
  <c r="P111" i="22"/>
  <c r="O111" i="22"/>
  <c r="L110" i="22"/>
  <c r="M110" i="22" s="1"/>
  <c r="T110" i="22" s="1"/>
  <c r="L109" i="22"/>
  <c r="M109" i="22" s="1"/>
  <c r="L108" i="22"/>
  <c r="M108" i="22" s="1"/>
  <c r="L107" i="22"/>
  <c r="M107" i="22" s="1"/>
  <c r="L106" i="22"/>
  <c r="M106" i="22" s="1"/>
  <c r="T106" i="22" s="1"/>
  <c r="L103" i="22"/>
  <c r="M103" i="22" s="1"/>
  <c r="N103" i="22" s="1"/>
  <c r="M102" i="22"/>
  <c r="L101" i="22"/>
  <c r="M101" i="22" s="1"/>
  <c r="L100" i="22"/>
  <c r="M100" i="22" s="1"/>
  <c r="Y99" i="22"/>
  <c r="X99" i="22"/>
  <c r="V99" i="22"/>
  <c r="U99" i="22"/>
  <c r="T99" i="22"/>
  <c r="S99" i="22"/>
  <c r="Q99" i="22"/>
  <c r="P99" i="22"/>
  <c r="O99" i="22"/>
  <c r="N99" i="22"/>
  <c r="L98" i="22"/>
  <c r="M98" i="22" s="1"/>
  <c r="W98" i="22" s="1"/>
  <c r="L97" i="22"/>
  <c r="M97" i="22" s="1"/>
  <c r="W97" i="22" s="1"/>
  <c r="L96" i="22"/>
  <c r="M96" i="22" s="1"/>
  <c r="L95" i="22"/>
  <c r="M95" i="22" s="1"/>
  <c r="W95" i="22" s="1"/>
  <c r="Y94" i="22"/>
  <c r="X94" i="22"/>
  <c r="W94" i="22"/>
  <c r="U94" i="22"/>
  <c r="T94" i="22"/>
  <c r="S94" i="22"/>
  <c r="R94" i="22"/>
  <c r="Q94" i="22"/>
  <c r="O94" i="22"/>
  <c r="N94" i="22"/>
  <c r="L93" i="22"/>
  <c r="M93" i="22" s="1"/>
  <c r="L92" i="22"/>
  <c r="M92" i="22" s="1"/>
  <c r="L91" i="22"/>
  <c r="M91" i="22" s="1"/>
  <c r="V91" i="22" s="1"/>
  <c r="L90" i="22"/>
  <c r="M90" i="22" s="1"/>
  <c r="P90" i="22" s="1"/>
  <c r="L89" i="22"/>
  <c r="M89" i="22" s="1"/>
  <c r="Y88" i="22"/>
  <c r="X88" i="22"/>
  <c r="W88" i="22"/>
  <c r="V88" i="22"/>
  <c r="T88" i="22"/>
  <c r="S88" i="22"/>
  <c r="R88" i="22"/>
  <c r="Q88" i="22"/>
  <c r="P88" i="22"/>
  <c r="N88" i="22"/>
  <c r="L87" i="22"/>
  <c r="M87" i="22" s="1"/>
  <c r="U87" i="22" s="1"/>
  <c r="L86" i="22"/>
  <c r="M86" i="22" s="1"/>
  <c r="L84" i="22"/>
  <c r="M84" i="22" s="1"/>
  <c r="L83" i="22"/>
  <c r="M83" i="22" s="1"/>
  <c r="L81" i="22"/>
  <c r="M81" i="22" s="1"/>
  <c r="U81" i="22" s="1"/>
  <c r="L80" i="22"/>
  <c r="M80" i="22" s="1"/>
  <c r="U80" i="22" s="1"/>
  <c r="L79" i="22"/>
  <c r="M79" i="22" s="1"/>
  <c r="O79" i="22" s="1"/>
  <c r="M78" i="22"/>
  <c r="U78" i="22" s="1"/>
  <c r="L74" i="22"/>
  <c r="M74" i="22" s="1"/>
  <c r="L73" i="22"/>
  <c r="M73" i="22" s="1"/>
  <c r="S73" i="22" s="1"/>
  <c r="L72" i="22"/>
  <c r="M72" i="22" s="1"/>
  <c r="L70" i="22"/>
  <c r="M70" i="22" s="1"/>
  <c r="L69" i="22"/>
  <c r="M69" i="22" s="1"/>
  <c r="T69" i="22" s="1"/>
  <c r="L68" i="22"/>
  <c r="M68" i="22" s="1"/>
  <c r="T68" i="22" s="1"/>
  <c r="L67" i="22"/>
  <c r="M67" i="22" s="1"/>
  <c r="L66" i="22"/>
  <c r="M66" i="22" s="1"/>
  <c r="L64" i="22"/>
  <c r="M64" i="22" s="1"/>
  <c r="L63" i="22"/>
  <c r="M63" i="22" s="1"/>
  <c r="T63" i="22" s="1"/>
  <c r="L62" i="22"/>
  <c r="M62" i="22" s="1"/>
  <c r="T62" i="22" s="1"/>
  <c r="Y61" i="22"/>
  <c r="X61" i="22"/>
  <c r="W61" i="22"/>
  <c r="V61" i="22"/>
  <c r="U61" i="22"/>
  <c r="T61" i="22"/>
  <c r="S61" i="22"/>
  <c r="R61" i="22"/>
  <c r="Q61" i="22"/>
  <c r="O61" i="22"/>
  <c r="N61" i="22"/>
  <c r="L60" i="22"/>
  <c r="M60" i="22" s="1"/>
  <c r="P60" i="22" s="1"/>
  <c r="L59" i="22"/>
  <c r="M59" i="22" s="1"/>
  <c r="P59" i="22" s="1"/>
  <c r="Y58" i="22"/>
  <c r="W58" i="22"/>
  <c r="U58" i="22"/>
  <c r="S58" i="22"/>
  <c r="Q58" i="22"/>
  <c r="O58" i="22"/>
  <c r="L57" i="22"/>
  <c r="M57" i="22" s="1"/>
  <c r="N57" i="22" s="1"/>
  <c r="L56" i="22"/>
  <c r="M56" i="22" s="1"/>
  <c r="L53" i="22"/>
  <c r="M53" i="22" s="1"/>
  <c r="S53" i="22" s="1"/>
  <c r="L52" i="22"/>
  <c r="M52" i="22" s="1"/>
  <c r="S52" i="22" s="1"/>
  <c r="L51" i="22"/>
  <c r="M51" i="22" s="1"/>
  <c r="R51" i="22" s="1"/>
  <c r="L50" i="22"/>
  <c r="M50" i="22" s="1"/>
  <c r="L49" i="22"/>
  <c r="M49" i="22" s="1"/>
  <c r="L48" i="22"/>
  <c r="M48" i="22" s="1"/>
  <c r="W48" i="22" s="1"/>
  <c r="L47" i="22"/>
  <c r="M47" i="22" s="1"/>
  <c r="S47" i="22" s="1"/>
  <c r="L46" i="22"/>
  <c r="M46" i="22" s="1"/>
  <c r="Y45" i="22"/>
  <c r="X45" i="22"/>
  <c r="W45" i="22"/>
  <c r="V45" i="22"/>
  <c r="U45" i="22"/>
  <c r="T45" i="22"/>
  <c r="S45" i="22"/>
  <c r="R45" i="22"/>
  <c r="P45" i="22"/>
  <c r="N45" i="22"/>
  <c r="M43" i="22"/>
  <c r="O43" i="22" s="1"/>
  <c r="M42" i="22"/>
  <c r="O42" i="22" s="1"/>
  <c r="M41" i="22"/>
  <c r="O41" i="22" s="1"/>
  <c r="L40" i="22"/>
  <c r="M40" i="22" s="1"/>
  <c r="O40" i="22" s="1"/>
  <c r="M39" i="22"/>
  <c r="O39" i="22" s="1"/>
  <c r="M38" i="22"/>
  <c r="O38" i="22" s="1"/>
  <c r="L37" i="22"/>
  <c r="M37" i="22" s="1"/>
  <c r="L36" i="22"/>
  <c r="M36" i="22" s="1"/>
  <c r="O36" i="22" s="1"/>
  <c r="L33" i="22"/>
  <c r="M33" i="22" s="1"/>
  <c r="W33" i="22" s="1"/>
  <c r="L32" i="22"/>
  <c r="M32" i="22" s="1"/>
  <c r="X32" i="22" s="1"/>
  <c r="L30" i="22"/>
  <c r="M30" i="22" s="1"/>
  <c r="N30" i="22" s="1"/>
  <c r="L29" i="22"/>
  <c r="M29" i="22" s="1"/>
  <c r="L25" i="22"/>
  <c r="M25" i="22" s="1"/>
  <c r="N25" i="22" s="1"/>
  <c r="L24" i="22"/>
  <c r="M24" i="22" s="1"/>
  <c r="L20" i="22"/>
  <c r="M20" i="22" s="1"/>
  <c r="X20" i="22" s="1"/>
  <c r="L19" i="22"/>
  <c r="M19" i="22" s="1"/>
  <c r="L18" i="22"/>
  <c r="M18" i="22" s="1"/>
  <c r="W18" i="22" s="1"/>
  <c r="L147" i="21"/>
  <c r="M147" i="21" s="1"/>
  <c r="Y147" i="21" s="1"/>
  <c r="L146" i="21"/>
  <c r="M146" i="21" s="1"/>
  <c r="Y146" i="21" s="1"/>
  <c r="Y141" i="21"/>
  <c r="X141" i="21"/>
  <c r="W141" i="21"/>
  <c r="V141" i="21"/>
  <c r="U141" i="21"/>
  <c r="T141" i="21"/>
  <c r="S141" i="21"/>
  <c r="Q141" i="21"/>
  <c r="P141" i="21"/>
  <c r="O141" i="21"/>
  <c r="N141" i="21"/>
  <c r="L140" i="21"/>
  <c r="M140" i="21" s="1"/>
  <c r="R140" i="21" s="1"/>
  <c r="L139" i="21"/>
  <c r="M139" i="21" s="1"/>
  <c r="R139" i="21" s="1"/>
  <c r="L138" i="21"/>
  <c r="M138" i="21" s="1"/>
  <c r="R138" i="21" s="1"/>
  <c r="L137" i="21"/>
  <c r="M137" i="21" s="1"/>
  <c r="Y136" i="21"/>
  <c r="X136" i="21"/>
  <c r="W136" i="21"/>
  <c r="V136" i="21"/>
  <c r="U136" i="21"/>
  <c r="T136" i="21"/>
  <c r="S136" i="21"/>
  <c r="R136" i="21"/>
  <c r="Q136" i="21"/>
  <c r="O136" i="21"/>
  <c r="N136" i="21"/>
  <c r="M133" i="21"/>
  <c r="P133" i="21" s="1"/>
  <c r="M132" i="21"/>
  <c r="P132" i="21" s="1"/>
  <c r="M131" i="21"/>
  <c r="P131" i="21" s="1"/>
  <c r="M130" i="21"/>
  <c r="P130" i="21" s="1"/>
  <c r="M129" i="21"/>
  <c r="P129" i="21" s="1"/>
  <c r="M128" i="21"/>
  <c r="P128" i="21" s="1"/>
  <c r="M127" i="21"/>
  <c r="P127" i="21" s="1"/>
  <c r="M126" i="21"/>
  <c r="P126" i="21" s="1"/>
  <c r="Y123" i="21"/>
  <c r="X123" i="21"/>
  <c r="W123" i="21"/>
  <c r="U123" i="21"/>
  <c r="T123" i="21"/>
  <c r="S123" i="21"/>
  <c r="R123" i="21"/>
  <c r="Q123" i="21"/>
  <c r="P123" i="21"/>
  <c r="N123" i="21"/>
  <c r="L122" i="21"/>
  <c r="M122" i="21" s="1"/>
  <c r="L121" i="21"/>
  <c r="M121" i="21" s="1"/>
  <c r="V121" i="21" s="1"/>
  <c r="L120" i="21"/>
  <c r="M120" i="21" s="1"/>
  <c r="V120" i="21" s="1"/>
  <c r="L119" i="21"/>
  <c r="M119" i="21" s="1"/>
  <c r="O119" i="21" s="1"/>
  <c r="L118" i="21"/>
  <c r="M118" i="21" s="1"/>
  <c r="V118" i="21" s="1"/>
  <c r="L115" i="21"/>
  <c r="M115" i="21" s="1"/>
  <c r="V115" i="21" s="1"/>
  <c r="L114" i="21"/>
  <c r="M114" i="21" s="1"/>
  <c r="V114" i="21" s="1"/>
  <c r="L113" i="21"/>
  <c r="M113" i="21" s="1"/>
  <c r="L112" i="21"/>
  <c r="M112" i="21" s="1"/>
  <c r="Y111" i="21"/>
  <c r="X111" i="21"/>
  <c r="W111" i="21"/>
  <c r="V111" i="21"/>
  <c r="U111" i="21"/>
  <c r="S111" i="21"/>
  <c r="R111" i="21"/>
  <c r="Q111" i="21"/>
  <c r="P111" i="21"/>
  <c r="O111" i="21"/>
  <c r="L110" i="21"/>
  <c r="M110" i="21" s="1"/>
  <c r="T110" i="21" s="1"/>
  <c r="L109" i="21"/>
  <c r="M109" i="21" s="1"/>
  <c r="L108" i="21"/>
  <c r="M108" i="21" s="1"/>
  <c r="T108" i="21" s="1"/>
  <c r="L107" i="21"/>
  <c r="M107" i="21" s="1"/>
  <c r="T107" i="21" s="1"/>
  <c r="L106" i="21"/>
  <c r="M106" i="21" s="1"/>
  <c r="L103" i="21"/>
  <c r="M103" i="21" s="1"/>
  <c r="M102" i="21"/>
  <c r="T102" i="21" s="1"/>
  <c r="L101" i="21"/>
  <c r="M101" i="21" s="1"/>
  <c r="T101" i="21" s="1"/>
  <c r="L100" i="21"/>
  <c r="M100" i="21" s="1"/>
  <c r="Y99" i="21"/>
  <c r="X99" i="21"/>
  <c r="V99" i="21"/>
  <c r="U99" i="21"/>
  <c r="T99" i="21"/>
  <c r="S99" i="21"/>
  <c r="Q99" i="21"/>
  <c r="P99" i="21"/>
  <c r="O99" i="21"/>
  <c r="N99" i="21"/>
  <c r="L98" i="21"/>
  <c r="M98" i="21" s="1"/>
  <c r="R98" i="21" s="1"/>
  <c r="L97" i="21"/>
  <c r="M97" i="21" s="1"/>
  <c r="W97" i="21" s="1"/>
  <c r="L96" i="21"/>
  <c r="M96" i="21" s="1"/>
  <c r="L95" i="21"/>
  <c r="M95" i="21" s="1"/>
  <c r="Y94" i="21"/>
  <c r="X94" i="21"/>
  <c r="W94" i="21"/>
  <c r="U94" i="21"/>
  <c r="T94" i="21"/>
  <c r="S94" i="21"/>
  <c r="R94" i="21"/>
  <c r="Q94" i="21"/>
  <c r="O94" i="21"/>
  <c r="N94" i="21"/>
  <c r="L93" i="21"/>
  <c r="M93" i="21" s="1"/>
  <c r="V93" i="21" s="1"/>
  <c r="L92" i="21"/>
  <c r="M92" i="21" s="1"/>
  <c r="L91" i="21"/>
  <c r="M91" i="21" s="1"/>
  <c r="L90" i="21"/>
  <c r="M90" i="21" s="1"/>
  <c r="V90" i="21" s="1"/>
  <c r="L89" i="21"/>
  <c r="M89" i="21" s="1"/>
  <c r="Y88" i="21"/>
  <c r="X88" i="21"/>
  <c r="W88" i="21"/>
  <c r="V88" i="21"/>
  <c r="T88" i="21"/>
  <c r="S88" i="21"/>
  <c r="R88" i="21"/>
  <c r="Q88" i="21"/>
  <c r="P88" i="21"/>
  <c r="N88" i="21"/>
  <c r="L87" i="21"/>
  <c r="M87" i="21" s="1"/>
  <c r="L86" i="21"/>
  <c r="M86" i="21" s="1"/>
  <c r="O86" i="21" s="1"/>
  <c r="L84" i="21"/>
  <c r="M84" i="21" s="1"/>
  <c r="L83" i="21"/>
  <c r="M83" i="21" s="1"/>
  <c r="L81" i="21"/>
  <c r="M81" i="21" s="1"/>
  <c r="L80" i="21"/>
  <c r="M80" i="21" s="1"/>
  <c r="O80" i="21" s="1"/>
  <c r="L79" i="21"/>
  <c r="M79" i="21" s="1"/>
  <c r="U79" i="21" s="1"/>
  <c r="M78" i="21"/>
  <c r="U78" i="21" s="1"/>
  <c r="L74" i="21"/>
  <c r="M74" i="21" s="1"/>
  <c r="V74" i="21" s="1"/>
  <c r="L73" i="21"/>
  <c r="M73" i="21" s="1"/>
  <c r="L72" i="21"/>
  <c r="M72" i="21" s="1"/>
  <c r="L70" i="21"/>
  <c r="M70" i="21" s="1"/>
  <c r="L69" i="21"/>
  <c r="M69" i="21" s="1"/>
  <c r="T69" i="21" s="1"/>
  <c r="L68" i="21"/>
  <c r="M68" i="21" s="1"/>
  <c r="L67" i="21"/>
  <c r="M67" i="21" s="1"/>
  <c r="L66" i="21"/>
  <c r="M66" i="21" s="1"/>
  <c r="L64" i="21"/>
  <c r="M64" i="21" s="1"/>
  <c r="L63" i="21"/>
  <c r="M63" i="21" s="1"/>
  <c r="L62" i="21"/>
  <c r="M62" i="21" s="1"/>
  <c r="Y61" i="21"/>
  <c r="X61" i="21"/>
  <c r="W61" i="21"/>
  <c r="V61" i="21"/>
  <c r="U61" i="21"/>
  <c r="T61" i="21"/>
  <c r="S61" i="21"/>
  <c r="R61" i="21"/>
  <c r="Q61" i="21"/>
  <c r="O61" i="21"/>
  <c r="N61" i="21"/>
  <c r="L60" i="21"/>
  <c r="M60" i="21" s="1"/>
  <c r="P60" i="21" s="1"/>
  <c r="L59" i="21"/>
  <c r="M59" i="21" s="1"/>
  <c r="P59" i="21" s="1"/>
  <c r="Y58" i="21"/>
  <c r="W58" i="21"/>
  <c r="U58" i="21"/>
  <c r="S58" i="21"/>
  <c r="Q58" i="21"/>
  <c r="O58" i="21"/>
  <c r="L57" i="21"/>
  <c r="M57" i="21" s="1"/>
  <c r="L56" i="21"/>
  <c r="M56" i="21" s="1"/>
  <c r="T56" i="21" s="1"/>
  <c r="L53" i="21"/>
  <c r="M53" i="21" s="1"/>
  <c r="S53" i="21" s="1"/>
  <c r="L52" i="21"/>
  <c r="M52" i="21" s="1"/>
  <c r="S52" i="21" s="1"/>
  <c r="L51" i="21"/>
  <c r="M51" i="21" s="1"/>
  <c r="L50" i="21"/>
  <c r="M50" i="21" s="1"/>
  <c r="S50" i="21" s="1"/>
  <c r="L49" i="21"/>
  <c r="M49" i="21" s="1"/>
  <c r="S49" i="21" s="1"/>
  <c r="L48" i="21"/>
  <c r="M48" i="21" s="1"/>
  <c r="S48" i="21" s="1"/>
  <c r="L47" i="21"/>
  <c r="M47" i="21" s="1"/>
  <c r="S47" i="21" s="1"/>
  <c r="L46" i="21"/>
  <c r="M46" i="21" s="1"/>
  <c r="S46" i="21" s="1"/>
  <c r="Y45" i="21"/>
  <c r="X45" i="21"/>
  <c r="W45" i="21"/>
  <c r="V45" i="21"/>
  <c r="U45" i="21"/>
  <c r="T45" i="21"/>
  <c r="S45" i="21"/>
  <c r="R45" i="21"/>
  <c r="P45" i="21"/>
  <c r="N45" i="21"/>
  <c r="M43" i="21"/>
  <c r="O43" i="21" s="1"/>
  <c r="M42" i="21"/>
  <c r="O42" i="21" s="1"/>
  <c r="M41" i="21"/>
  <c r="O41" i="21" s="1"/>
  <c r="L40" i="21"/>
  <c r="M40" i="21" s="1"/>
  <c r="O40" i="21" s="1"/>
  <c r="M39" i="21"/>
  <c r="O39" i="21" s="1"/>
  <c r="M38" i="21"/>
  <c r="O38" i="21" s="1"/>
  <c r="L37" i="21"/>
  <c r="M37" i="21" s="1"/>
  <c r="O37" i="21" s="1"/>
  <c r="L36" i="21"/>
  <c r="M36" i="21" s="1"/>
  <c r="L33" i="21"/>
  <c r="M33" i="21" s="1"/>
  <c r="R33" i="21" s="1"/>
  <c r="L32" i="21"/>
  <c r="M32" i="21" s="1"/>
  <c r="L30" i="21"/>
  <c r="M30" i="21" s="1"/>
  <c r="N30" i="21" s="1"/>
  <c r="L29" i="21"/>
  <c r="M29" i="21" s="1"/>
  <c r="L25" i="21"/>
  <c r="M25" i="21" s="1"/>
  <c r="N25" i="21" s="1"/>
  <c r="L24" i="21"/>
  <c r="M24" i="21" s="1"/>
  <c r="L20" i="21"/>
  <c r="M20" i="21" s="1"/>
  <c r="L19" i="21"/>
  <c r="M19" i="21" s="1"/>
  <c r="L18" i="21"/>
  <c r="M18" i="21" s="1"/>
  <c r="L147" i="20"/>
  <c r="M147" i="20" s="1"/>
  <c r="Y147" i="20" s="1"/>
  <c r="L146" i="20"/>
  <c r="M146" i="20" s="1"/>
  <c r="Y146" i="20" s="1"/>
  <c r="Y141" i="20"/>
  <c r="X141" i="20"/>
  <c r="W141" i="20"/>
  <c r="V141" i="20"/>
  <c r="U141" i="20"/>
  <c r="T141" i="20"/>
  <c r="S141" i="20"/>
  <c r="Q141" i="20"/>
  <c r="P141" i="20"/>
  <c r="O141" i="20"/>
  <c r="N141" i="20"/>
  <c r="L140" i="20"/>
  <c r="M140" i="20" s="1"/>
  <c r="R140" i="20" s="1"/>
  <c r="L139" i="20"/>
  <c r="M139" i="20" s="1"/>
  <c r="R139" i="20" s="1"/>
  <c r="L138" i="20"/>
  <c r="M138" i="20" s="1"/>
  <c r="R138" i="20" s="1"/>
  <c r="L137" i="20"/>
  <c r="M137" i="20" s="1"/>
  <c r="R137" i="20" s="1"/>
  <c r="Y136" i="20"/>
  <c r="X136" i="20"/>
  <c r="W136" i="20"/>
  <c r="V136" i="20"/>
  <c r="U136" i="20"/>
  <c r="T136" i="20"/>
  <c r="S136" i="20"/>
  <c r="R136" i="20"/>
  <c r="Q136" i="20"/>
  <c r="O136" i="20"/>
  <c r="N136" i="20"/>
  <c r="M133" i="20"/>
  <c r="P133" i="20" s="1"/>
  <c r="M132" i="20"/>
  <c r="P132" i="20" s="1"/>
  <c r="M131" i="20"/>
  <c r="P131" i="20" s="1"/>
  <c r="M130" i="20"/>
  <c r="P130" i="20" s="1"/>
  <c r="M129" i="20"/>
  <c r="P129" i="20" s="1"/>
  <c r="M128" i="20"/>
  <c r="P128" i="20" s="1"/>
  <c r="M127" i="20"/>
  <c r="P127" i="20" s="1"/>
  <c r="M126" i="20"/>
  <c r="Y123" i="20"/>
  <c r="X123" i="20"/>
  <c r="W123" i="20"/>
  <c r="U123" i="20"/>
  <c r="T123" i="20"/>
  <c r="S123" i="20"/>
  <c r="R123" i="20"/>
  <c r="Q123" i="20"/>
  <c r="P123" i="20"/>
  <c r="N123" i="20"/>
  <c r="L122" i="20"/>
  <c r="M122" i="20" s="1"/>
  <c r="L121" i="20"/>
  <c r="M121" i="20" s="1"/>
  <c r="L120" i="20"/>
  <c r="M120" i="20" s="1"/>
  <c r="O120" i="20" s="1"/>
  <c r="L119" i="20"/>
  <c r="M119" i="20" s="1"/>
  <c r="L118" i="20"/>
  <c r="M118" i="20" s="1"/>
  <c r="L115" i="20"/>
  <c r="M115" i="20" s="1"/>
  <c r="L114" i="20"/>
  <c r="M114" i="20" s="1"/>
  <c r="L113" i="20"/>
  <c r="M113" i="20" s="1"/>
  <c r="L112" i="20"/>
  <c r="M112" i="20" s="1"/>
  <c r="Y111" i="20"/>
  <c r="X111" i="20"/>
  <c r="W111" i="20"/>
  <c r="V111" i="20"/>
  <c r="U111" i="20"/>
  <c r="S111" i="20"/>
  <c r="R111" i="20"/>
  <c r="Q111" i="20"/>
  <c r="P111" i="20"/>
  <c r="O111" i="20"/>
  <c r="L110" i="20"/>
  <c r="M110" i="20" s="1"/>
  <c r="T110" i="20" s="1"/>
  <c r="L109" i="20"/>
  <c r="M109" i="20" s="1"/>
  <c r="T109" i="20" s="1"/>
  <c r="L108" i="20"/>
  <c r="M108" i="20" s="1"/>
  <c r="N108" i="20" s="1"/>
  <c r="L107" i="20"/>
  <c r="M107" i="20" s="1"/>
  <c r="T107" i="20" s="1"/>
  <c r="L106" i="20"/>
  <c r="M106" i="20" s="1"/>
  <c r="T106" i="20" s="1"/>
  <c r="L103" i="20"/>
  <c r="M103" i="20" s="1"/>
  <c r="T103" i="20" s="1"/>
  <c r="M102" i="20"/>
  <c r="N102" i="20" s="1"/>
  <c r="L101" i="20"/>
  <c r="M101" i="20" s="1"/>
  <c r="T101" i="20" s="1"/>
  <c r="L100" i="20"/>
  <c r="M100" i="20" s="1"/>
  <c r="T100" i="20" s="1"/>
  <c r="Y99" i="20"/>
  <c r="X99" i="20"/>
  <c r="V99" i="20"/>
  <c r="U99" i="20"/>
  <c r="T99" i="20"/>
  <c r="S99" i="20"/>
  <c r="Q99" i="20"/>
  <c r="P99" i="20"/>
  <c r="O99" i="20"/>
  <c r="N99" i="20"/>
  <c r="L98" i="20"/>
  <c r="M98" i="20" s="1"/>
  <c r="L97" i="20"/>
  <c r="M97" i="20" s="1"/>
  <c r="L96" i="20"/>
  <c r="M96" i="20" s="1"/>
  <c r="R96" i="20" s="1"/>
  <c r="L95" i="20"/>
  <c r="M95" i="20" s="1"/>
  <c r="Y94" i="20"/>
  <c r="X94" i="20"/>
  <c r="W94" i="20"/>
  <c r="U94" i="20"/>
  <c r="T94" i="20"/>
  <c r="S94" i="20"/>
  <c r="R94" i="20"/>
  <c r="Q94" i="20"/>
  <c r="O94" i="20"/>
  <c r="N94" i="20"/>
  <c r="L93" i="20"/>
  <c r="M93" i="20" s="1"/>
  <c r="P93" i="20" s="1"/>
  <c r="L92" i="20"/>
  <c r="M92" i="20" s="1"/>
  <c r="V92" i="20" s="1"/>
  <c r="L91" i="20"/>
  <c r="M91" i="20" s="1"/>
  <c r="V91" i="20" s="1"/>
  <c r="L90" i="20"/>
  <c r="M90" i="20" s="1"/>
  <c r="P90" i="20" s="1"/>
  <c r="L89" i="20"/>
  <c r="M89" i="20" s="1"/>
  <c r="Y88" i="20"/>
  <c r="X88" i="20"/>
  <c r="W88" i="20"/>
  <c r="V88" i="20"/>
  <c r="T88" i="20"/>
  <c r="S88" i="20"/>
  <c r="R88" i="20"/>
  <c r="Q88" i="20"/>
  <c r="P88" i="20"/>
  <c r="N88" i="20"/>
  <c r="L87" i="20"/>
  <c r="M87" i="20" s="1"/>
  <c r="L86" i="20"/>
  <c r="M86" i="20" s="1"/>
  <c r="O86" i="20" s="1"/>
  <c r="L84" i="20"/>
  <c r="M84" i="20" s="1"/>
  <c r="L83" i="20"/>
  <c r="M83" i="20" s="1"/>
  <c r="O83" i="20" s="1"/>
  <c r="L81" i="20"/>
  <c r="M81" i="20" s="1"/>
  <c r="L80" i="20"/>
  <c r="M80" i="20" s="1"/>
  <c r="O80" i="20" s="1"/>
  <c r="L79" i="20"/>
  <c r="M79" i="20" s="1"/>
  <c r="O79" i="20" s="1"/>
  <c r="M78" i="20"/>
  <c r="L74" i="20"/>
  <c r="M74" i="20" s="1"/>
  <c r="T74" i="20" s="1"/>
  <c r="L73" i="20"/>
  <c r="M73" i="20" s="1"/>
  <c r="T73" i="20" s="1"/>
  <c r="L72" i="20"/>
  <c r="M72" i="20" s="1"/>
  <c r="L70" i="20"/>
  <c r="M70" i="20" s="1"/>
  <c r="U70" i="20" s="1"/>
  <c r="L69" i="20"/>
  <c r="M69" i="20" s="1"/>
  <c r="L68" i="20"/>
  <c r="M68" i="20" s="1"/>
  <c r="L67" i="20"/>
  <c r="M67" i="20" s="1"/>
  <c r="U67" i="20" s="1"/>
  <c r="L66" i="20"/>
  <c r="M66" i="20" s="1"/>
  <c r="L64" i="20"/>
  <c r="M64" i="20" s="1"/>
  <c r="U64" i="20" s="1"/>
  <c r="L63" i="20"/>
  <c r="M63" i="20" s="1"/>
  <c r="L62" i="20"/>
  <c r="M62" i="20" s="1"/>
  <c r="Y61" i="20"/>
  <c r="X61" i="20"/>
  <c r="W61" i="20"/>
  <c r="V61" i="20"/>
  <c r="U61" i="20"/>
  <c r="T61" i="20"/>
  <c r="S61" i="20"/>
  <c r="R61" i="20"/>
  <c r="Q61" i="20"/>
  <c r="O61" i="20"/>
  <c r="N61" i="20"/>
  <c r="L60" i="20"/>
  <c r="M60" i="20" s="1"/>
  <c r="P60" i="20" s="1"/>
  <c r="L59" i="20"/>
  <c r="M59" i="20" s="1"/>
  <c r="Y58" i="20"/>
  <c r="W58" i="20"/>
  <c r="U58" i="20"/>
  <c r="S58" i="20"/>
  <c r="Q58" i="20"/>
  <c r="O58" i="20"/>
  <c r="L57" i="20"/>
  <c r="M57" i="20" s="1"/>
  <c r="P57" i="20" s="1"/>
  <c r="L56" i="20"/>
  <c r="M56" i="20" s="1"/>
  <c r="L53" i="20"/>
  <c r="M53" i="20" s="1"/>
  <c r="L52" i="20"/>
  <c r="M52" i="20" s="1"/>
  <c r="L51" i="20"/>
  <c r="M51" i="20" s="1"/>
  <c r="L50" i="20"/>
  <c r="M50" i="20" s="1"/>
  <c r="L49" i="20"/>
  <c r="M49" i="20" s="1"/>
  <c r="Y49" i="20" s="1"/>
  <c r="L48" i="20"/>
  <c r="M48" i="20" s="1"/>
  <c r="L47" i="20"/>
  <c r="M47" i="20" s="1"/>
  <c r="L46" i="20"/>
  <c r="M46" i="20" s="1"/>
  <c r="Y46" i="20" s="1"/>
  <c r="Y45" i="20"/>
  <c r="X45" i="20"/>
  <c r="W45" i="20"/>
  <c r="V45" i="20"/>
  <c r="U45" i="20"/>
  <c r="T45" i="20"/>
  <c r="S45" i="20"/>
  <c r="R45" i="20"/>
  <c r="P45" i="20"/>
  <c r="N45" i="20"/>
  <c r="M43" i="20"/>
  <c r="O43" i="20" s="1"/>
  <c r="M42" i="20"/>
  <c r="O42" i="20" s="1"/>
  <c r="M41" i="20"/>
  <c r="O41" i="20" s="1"/>
  <c r="L40" i="20"/>
  <c r="M40" i="20" s="1"/>
  <c r="O40" i="20" s="1"/>
  <c r="M39" i="20"/>
  <c r="O39" i="20" s="1"/>
  <c r="M38" i="20"/>
  <c r="O38" i="20" s="1"/>
  <c r="L37" i="20"/>
  <c r="M37" i="20" s="1"/>
  <c r="O37" i="20" s="1"/>
  <c r="L36" i="20"/>
  <c r="M36" i="20" s="1"/>
  <c r="L33" i="20"/>
  <c r="M33" i="20" s="1"/>
  <c r="W33" i="20" s="1"/>
  <c r="L32" i="20"/>
  <c r="M32" i="20" s="1"/>
  <c r="S32" i="20" s="1"/>
  <c r="L30" i="20"/>
  <c r="M30" i="20" s="1"/>
  <c r="N30" i="20" s="1"/>
  <c r="L29" i="20"/>
  <c r="M29" i="20" s="1"/>
  <c r="L25" i="20"/>
  <c r="M25" i="20" s="1"/>
  <c r="N25" i="20" s="1"/>
  <c r="L24" i="20"/>
  <c r="M24" i="20" s="1"/>
  <c r="S24" i="20" s="1"/>
  <c r="L20" i="20"/>
  <c r="M20" i="20" s="1"/>
  <c r="L19" i="20"/>
  <c r="M19" i="20" s="1"/>
  <c r="L18" i="20"/>
  <c r="M18" i="20" s="1"/>
  <c r="X18" i="20" s="1"/>
  <c r="L147" i="19"/>
  <c r="M147" i="19" s="1"/>
  <c r="Y147" i="19" s="1"/>
  <c r="L146" i="19"/>
  <c r="M146" i="19" s="1"/>
  <c r="Y146" i="19" s="1"/>
  <c r="Y141" i="19"/>
  <c r="X141" i="19"/>
  <c r="W141" i="19"/>
  <c r="V141" i="19"/>
  <c r="U141" i="19"/>
  <c r="T141" i="19"/>
  <c r="S141" i="19"/>
  <c r="Q141" i="19"/>
  <c r="P141" i="19"/>
  <c r="O141" i="19"/>
  <c r="N141" i="19"/>
  <c r="L140" i="19"/>
  <c r="M140" i="19" s="1"/>
  <c r="R140" i="19" s="1"/>
  <c r="L139" i="19"/>
  <c r="M139" i="19" s="1"/>
  <c r="R139" i="19" s="1"/>
  <c r="L138" i="19"/>
  <c r="M138" i="19" s="1"/>
  <c r="R138" i="19" s="1"/>
  <c r="L137" i="19"/>
  <c r="M137" i="19" s="1"/>
  <c r="Y136" i="19"/>
  <c r="X136" i="19"/>
  <c r="W136" i="19"/>
  <c r="V136" i="19"/>
  <c r="U136" i="19"/>
  <c r="T136" i="19"/>
  <c r="S136" i="19"/>
  <c r="R136" i="19"/>
  <c r="Q136" i="19"/>
  <c r="O136" i="19"/>
  <c r="N136" i="19"/>
  <c r="M133" i="19"/>
  <c r="P133" i="19" s="1"/>
  <c r="M132" i="19"/>
  <c r="P132" i="19" s="1"/>
  <c r="M131" i="19"/>
  <c r="P131" i="19" s="1"/>
  <c r="M130" i="19"/>
  <c r="P130" i="19" s="1"/>
  <c r="M129" i="19"/>
  <c r="P129" i="19" s="1"/>
  <c r="M128" i="19"/>
  <c r="P128" i="19" s="1"/>
  <c r="M127" i="19"/>
  <c r="P127" i="19" s="1"/>
  <c r="M126" i="19"/>
  <c r="Y123" i="19"/>
  <c r="X123" i="19"/>
  <c r="W123" i="19"/>
  <c r="U123" i="19"/>
  <c r="T123" i="19"/>
  <c r="S123" i="19"/>
  <c r="R123" i="19"/>
  <c r="Q123" i="19"/>
  <c r="P123" i="19"/>
  <c r="N123" i="19"/>
  <c r="L122" i="19"/>
  <c r="M122" i="19" s="1"/>
  <c r="L121" i="19"/>
  <c r="M121" i="19" s="1"/>
  <c r="L120" i="19"/>
  <c r="M120" i="19" s="1"/>
  <c r="L119" i="19"/>
  <c r="M119" i="19" s="1"/>
  <c r="O119" i="19" s="1"/>
  <c r="L118" i="19"/>
  <c r="M118" i="19" s="1"/>
  <c r="L115" i="19"/>
  <c r="M115" i="19" s="1"/>
  <c r="V115" i="19" s="1"/>
  <c r="L114" i="19"/>
  <c r="M114" i="19" s="1"/>
  <c r="L113" i="19"/>
  <c r="M113" i="19" s="1"/>
  <c r="L112" i="19"/>
  <c r="M112" i="19" s="1"/>
  <c r="Y111" i="19"/>
  <c r="X111" i="19"/>
  <c r="W111" i="19"/>
  <c r="V111" i="19"/>
  <c r="U111" i="19"/>
  <c r="S111" i="19"/>
  <c r="R111" i="19"/>
  <c r="Q111" i="19"/>
  <c r="P111" i="19"/>
  <c r="O111" i="19"/>
  <c r="L110" i="19"/>
  <c r="M110" i="19" s="1"/>
  <c r="L109" i="19"/>
  <c r="M109" i="19" s="1"/>
  <c r="T109" i="19" s="1"/>
  <c r="L108" i="19"/>
  <c r="M108" i="19" s="1"/>
  <c r="N108" i="19" s="1"/>
  <c r="L107" i="19"/>
  <c r="M107" i="19" s="1"/>
  <c r="L106" i="19"/>
  <c r="M106" i="19" s="1"/>
  <c r="T106" i="19" s="1"/>
  <c r="L103" i="19"/>
  <c r="M103" i="19" s="1"/>
  <c r="M102" i="19"/>
  <c r="T102" i="19" s="1"/>
  <c r="L101" i="19"/>
  <c r="M101" i="19" s="1"/>
  <c r="L100" i="19"/>
  <c r="M100" i="19" s="1"/>
  <c r="T100" i="19" s="1"/>
  <c r="Y99" i="19"/>
  <c r="X99" i="19"/>
  <c r="V99" i="19"/>
  <c r="U99" i="19"/>
  <c r="T99" i="19"/>
  <c r="S99" i="19"/>
  <c r="Q99" i="19"/>
  <c r="P99" i="19"/>
  <c r="O99" i="19"/>
  <c r="N99" i="19"/>
  <c r="L98" i="19"/>
  <c r="M98" i="19" s="1"/>
  <c r="L97" i="19"/>
  <c r="M97" i="19" s="1"/>
  <c r="L96" i="19"/>
  <c r="M96" i="19" s="1"/>
  <c r="L95" i="19"/>
  <c r="M95" i="19" s="1"/>
  <c r="Y94" i="19"/>
  <c r="X94" i="19"/>
  <c r="W94" i="19"/>
  <c r="U94" i="19"/>
  <c r="T94" i="19"/>
  <c r="S94" i="19"/>
  <c r="R94" i="19"/>
  <c r="Q94" i="19"/>
  <c r="O94" i="19"/>
  <c r="N94" i="19"/>
  <c r="L93" i="19"/>
  <c r="M93" i="19" s="1"/>
  <c r="V93" i="19" s="1"/>
  <c r="L92" i="19"/>
  <c r="M92" i="19" s="1"/>
  <c r="L91" i="19"/>
  <c r="M91" i="19" s="1"/>
  <c r="L90" i="19"/>
  <c r="M90" i="19" s="1"/>
  <c r="P90" i="19" s="1"/>
  <c r="L89" i="19"/>
  <c r="M89" i="19" s="1"/>
  <c r="V89" i="19" s="1"/>
  <c r="Y88" i="19"/>
  <c r="X88" i="19"/>
  <c r="W88" i="19"/>
  <c r="V88" i="19"/>
  <c r="T88" i="19"/>
  <c r="S88" i="19"/>
  <c r="R88" i="19"/>
  <c r="Q88" i="19"/>
  <c r="P88" i="19"/>
  <c r="N88" i="19"/>
  <c r="L87" i="19"/>
  <c r="M87" i="19" s="1"/>
  <c r="O87" i="19" s="1"/>
  <c r="L86" i="19"/>
  <c r="M86" i="19" s="1"/>
  <c r="O86" i="19" s="1"/>
  <c r="L84" i="19"/>
  <c r="M84" i="19" s="1"/>
  <c r="L83" i="19"/>
  <c r="M83" i="19" s="1"/>
  <c r="L81" i="19"/>
  <c r="M81" i="19" s="1"/>
  <c r="U81" i="19" s="1"/>
  <c r="L80" i="19"/>
  <c r="M80" i="19" s="1"/>
  <c r="L79" i="19"/>
  <c r="M79" i="19" s="1"/>
  <c r="M78" i="19"/>
  <c r="O78" i="19" s="1"/>
  <c r="L74" i="19"/>
  <c r="M74" i="19" s="1"/>
  <c r="U74" i="19" s="1"/>
  <c r="L73" i="19"/>
  <c r="M73" i="19" s="1"/>
  <c r="L72" i="19"/>
  <c r="M72" i="19" s="1"/>
  <c r="L70" i="19"/>
  <c r="M70" i="19" s="1"/>
  <c r="T70" i="19" s="1"/>
  <c r="L69" i="19"/>
  <c r="M69" i="19" s="1"/>
  <c r="L68" i="19"/>
  <c r="M68" i="19" s="1"/>
  <c r="L67" i="19"/>
  <c r="M67" i="19" s="1"/>
  <c r="T67" i="19" s="1"/>
  <c r="L66" i="19"/>
  <c r="M66" i="19" s="1"/>
  <c r="L64" i="19"/>
  <c r="M64" i="19" s="1"/>
  <c r="T64" i="19" s="1"/>
  <c r="L63" i="19"/>
  <c r="M63" i="19" s="1"/>
  <c r="T63" i="19" s="1"/>
  <c r="L62" i="19"/>
  <c r="M62" i="19" s="1"/>
  <c r="Y61" i="19"/>
  <c r="X61" i="19"/>
  <c r="W61" i="19"/>
  <c r="V61" i="19"/>
  <c r="U61" i="19"/>
  <c r="T61" i="19"/>
  <c r="S61" i="19"/>
  <c r="R61" i="19"/>
  <c r="Q61" i="19"/>
  <c r="O61" i="19"/>
  <c r="N61" i="19"/>
  <c r="L60" i="19"/>
  <c r="M60" i="19" s="1"/>
  <c r="P60" i="19" s="1"/>
  <c r="L59" i="19"/>
  <c r="M59" i="19" s="1"/>
  <c r="P59" i="19" s="1"/>
  <c r="Y58" i="19"/>
  <c r="W58" i="19"/>
  <c r="U58" i="19"/>
  <c r="S58" i="19"/>
  <c r="Q58" i="19"/>
  <c r="O58" i="19"/>
  <c r="L57" i="19"/>
  <c r="M57" i="19" s="1"/>
  <c r="L56" i="19"/>
  <c r="M56" i="19" s="1"/>
  <c r="L53" i="19"/>
  <c r="M53" i="19" s="1"/>
  <c r="U53" i="19" s="1"/>
  <c r="L52" i="19"/>
  <c r="M52" i="19" s="1"/>
  <c r="L51" i="19"/>
  <c r="M51" i="19" s="1"/>
  <c r="Y51" i="19" s="1"/>
  <c r="L50" i="19"/>
  <c r="M50" i="19" s="1"/>
  <c r="W50" i="19" s="1"/>
  <c r="L49" i="19"/>
  <c r="M49" i="19" s="1"/>
  <c r="L48" i="19"/>
  <c r="M48" i="19" s="1"/>
  <c r="L47" i="19"/>
  <c r="M47" i="19" s="1"/>
  <c r="Q47" i="19" s="1"/>
  <c r="L46" i="19"/>
  <c r="M46" i="19" s="1"/>
  <c r="W46" i="19" s="1"/>
  <c r="Y45" i="19"/>
  <c r="X45" i="19"/>
  <c r="W45" i="19"/>
  <c r="V45" i="19"/>
  <c r="U45" i="19"/>
  <c r="T45" i="19"/>
  <c r="S45" i="19"/>
  <c r="R45" i="19"/>
  <c r="P45" i="19"/>
  <c r="N45" i="19"/>
  <c r="M43" i="19"/>
  <c r="O43" i="19" s="1"/>
  <c r="M42" i="19"/>
  <c r="O42" i="19" s="1"/>
  <c r="M41" i="19"/>
  <c r="O41" i="19" s="1"/>
  <c r="L40" i="19"/>
  <c r="M40" i="19" s="1"/>
  <c r="O40" i="19" s="1"/>
  <c r="M39" i="19"/>
  <c r="O39" i="19" s="1"/>
  <c r="M38" i="19"/>
  <c r="O38" i="19" s="1"/>
  <c r="L37" i="19"/>
  <c r="M37" i="19" s="1"/>
  <c r="O37" i="19" s="1"/>
  <c r="L36" i="19"/>
  <c r="M36" i="19" s="1"/>
  <c r="L33" i="19"/>
  <c r="M33" i="19" s="1"/>
  <c r="W33" i="19" s="1"/>
  <c r="L32" i="19"/>
  <c r="M32" i="19" s="1"/>
  <c r="L30" i="19"/>
  <c r="M30" i="19" s="1"/>
  <c r="N30" i="19" s="1"/>
  <c r="L29" i="19"/>
  <c r="M29" i="19" s="1"/>
  <c r="L25" i="19"/>
  <c r="M25" i="19" s="1"/>
  <c r="N25" i="19" s="1"/>
  <c r="L24" i="19"/>
  <c r="M24" i="19" s="1"/>
  <c r="L20" i="19"/>
  <c r="M20" i="19" s="1"/>
  <c r="L19" i="19"/>
  <c r="M19" i="19" s="1"/>
  <c r="L18" i="19"/>
  <c r="M18" i="19" s="1"/>
  <c r="L147" i="18"/>
  <c r="M147" i="18" s="1"/>
  <c r="Y147" i="18" s="1"/>
  <c r="L146" i="18"/>
  <c r="M146" i="18" s="1"/>
  <c r="Y141" i="18"/>
  <c r="X141" i="18"/>
  <c r="W141" i="18"/>
  <c r="V141" i="18"/>
  <c r="U141" i="18"/>
  <c r="T141" i="18"/>
  <c r="S141" i="18"/>
  <c r="Q141" i="18"/>
  <c r="P141" i="18"/>
  <c r="O141" i="18"/>
  <c r="N141" i="18"/>
  <c r="L140" i="18"/>
  <c r="M140" i="18" s="1"/>
  <c r="R140" i="18" s="1"/>
  <c r="L139" i="18"/>
  <c r="M139" i="18" s="1"/>
  <c r="R139" i="18" s="1"/>
  <c r="L138" i="18"/>
  <c r="M138" i="18" s="1"/>
  <c r="R138" i="18" s="1"/>
  <c r="L137" i="18"/>
  <c r="M137" i="18" s="1"/>
  <c r="Y136" i="18"/>
  <c r="X136" i="18"/>
  <c r="W136" i="18"/>
  <c r="V136" i="18"/>
  <c r="U136" i="18"/>
  <c r="T136" i="18"/>
  <c r="S136" i="18"/>
  <c r="R136" i="18"/>
  <c r="Q136" i="18"/>
  <c r="O136" i="18"/>
  <c r="N136" i="18"/>
  <c r="M133" i="18"/>
  <c r="P133" i="18" s="1"/>
  <c r="M132" i="18"/>
  <c r="P132" i="18" s="1"/>
  <c r="M131" i="18"/>
  <c r="P131" i="18" s="1"/>
  <c r="M130" i="18"/>
  <c r="P130" i="18" s="1"/>
  <c r="M129" i="18"/>
  <c r="P129" i="18" s="1"/>
  <c r="M128" i="18"/>
  <c r="P128" i="18" s="1"/>
  <c r="M127" i="18"/>
  <c r="P127" i="18" s="1"/>
  <c r="M126" i="18"/>
  <c r="Y123" i="18"/>
  <c r="X123" i="18"/>
  <c r="W123" i="18"/>
  <c r="U123" i="18"/>
  <c r="T123" i="18"/>
  <c r="S123" i="18"/>
  <c r="R123" i="18"/>
  <c r="Q123" i="18"/>
  <c r="P123" i="18"/>
  <c r="N123" i="18"/>
  <c r="L122" i="18"/>
  <c r="M122" i="18" s="1"/>
  <c r="L121" i="18"/>
  <c r="M121" i="18" s="1"/>
  <c r="V121" i="18" s="1"/>
  <c r="L120" i="18"/>
  <c r="M120" i="18" s="1"/>
  <c r="O120" i="18" s="1"/>
  <c r="L119" i="18"/>
  <c r="M119" i="18" s="1"/>
  <c r="L118" i="18"/>
  <c r="M118" i="18" s="1"/>
  <c r="L115" i="18"/>
  <c r="M115" i="18" s="1"/>
  <c r="V115" i="18" s="1"/>
  <c r="L114" i="18"/>
  <c r="M114" i="18" s="1"/>
  <c r="V114" i="18" s="1"/>
  <c r="L113" i="18"/>
  <c r="M113" i="18" s="1"/>
  <c r="L112" i="18"/>
  <c r="M112" i="18" s="1"/>
  <c r="V112" i="18" s="1"/>
  <c r="Y111" i="18"/>
  <c r="X111" i="18"/>
  <c r="W111" i="18"/>
  <c r="V111" i="18"/>
  <c r="U111" i="18"/>
  <c r="S111" i="18"/>
  <c r="R111" i="18"/>
  <c r="Q111" i="18"/>
  <c r="P111" i="18"/>
  <c r="O111" i="18"/>
  <c r="L110" i="18"/>
  <c r="M110" i="18" s="1"/>
  <c r="L109" i="18"/>
  <c r="M109" i="18" s="1"/>
  <c r="N109" i="18" s="1"/>
  <c r="L108" i="18"/>
  <c r="M108" i="18" s="1"/>
  <c r="T108" i="18" s="1"/>
  <c r="L107" i="18"/>
  <c r="M107" i="18" s="1"/>
  <c r="L106" i="18"/>
  <c r="M106" i="18" s="1"/>
  <c r="L103" i="18"/>
  <c r="M103" i="18" s="1"/>
  <c r="T103" i="18" s="1"/>
  <c r="M102" i="18"/>
  <c r="L101" i="18"/>
  <c r="M101" i="18" s="1"/>
  <c r="L100" i="18"/>
  <c r="M100" i="18" s="1"/>
  <c r="N100" i="18" s="1"/>
  <c r="Y99" i="18"/>
  <c r="X99" i="18"/>
  <c r="V99" i="18"/>
  <c r="U99" i="18"/>
  <c r="T99" i="18"/>
  <c r="S99" i="18"/>
  <c r="Q99" i="18"/>
  <c r="P99" i="18"/>
  <c r="O99" i="18"/>
  <c r="N99" i="18"/>
  <c r="L98" i="18"/>
  <c r="M98" i="18" s="1"/>
  <c r="L97" i="18"/>
  <c r="M97" i="18" s="1"/>
  <c r="L96" i="18"/>
  <c r="M96" i="18" s="1"/>
  <c r="R96" i="18" s="1"/>
  <c r="L95" i="18"/>
  <c r="M95" i="18" s="1"/>
  <c r="Y94" i="18"/>
  <c r="X94" i="18"/>
  <c r="W94" i="18"/>
  <c r="U94" i="18"/>
  <c r="T94" i="18"/>
  <c r="S94" i="18"/>
  <c r="R94" i="18"/>
  <c r="Q94" i="18"/>
  <c r="O94" i="18"/>
  <c r="N94" i="18"/>
  <c r="L93" i="18"/>
  <c r="M93" i="18" s="1"/>
  <c r="V93" i="18" s="1"/>
  <c r="L92" i="18"/>
  <c r="M92" i="18" s="1"/>
  <c r="L91" i="18"/>
  <c r="M91" i="18" s="1"/>
  <c r="V91" i="18" s="1"/>
  <c r="L90" i="18"/>
  <c r="M90" i="18" s="1"/>
  <c r="L89" i="18"/>
  <c r="M89" i="18" s="1"/>
  <c r="Y88" i="18"/>
  <c r="X88" i="18"/>
  <c r="W88" i="18"/>
  <c r="V88" i="18"/>
  <c r="T88" i="18"/>
  <c r="S88" i="18"/>
  <c r="R88" i="18"/>
  <c r="Q88" i="18"/>
  <c r="P88" i="18"/>
  <c r="N88" i="18"/>
  <c r="L87" i="18"/>
  <c r="M87" i="18" s="1"/>
  <c r="O87" i="18" s="1"/>
  <c r="L86" i="18"/>
  <c r="M86" i="18" s="1"/>
  <c r="L84" i="18"/>
  <c r="M84" i="18" s="1"/>
  <c r="O84" i="18" s="1"/>
  <c r="L83" i="18"/>
  <c r="M83" i="18" s="1"/>
  <c r="O83" i="18" s="1"/>
  <c r="L81" i="18"/>
  <c r="M81" i="18" s="1"/>
  <c r="U81" i="18" s="1"/>
  <c r="L80" i="18"/>
  <c r="M80" i="18" s="1"/>
  <c r="U80" i="18" s="1"/>
  <c r="L79" i="18"/>
  <c r="M79" i="18" s="1"/>
  <c r="M78" i="18"/>
  <c r="U78" i="18" s="1"/>
  <c r="L74" i="18"/>
  <c r="M74" i="18" s="1"/>
  <c r="L73" i="18"/>
  <c r="M73" i="18" s="1"/>
  <c r="L72" i="18"/>
  <c r="M72" i="18" s="1"/>
  <c r="L70" i="18"/>
  <c r="M70" i="18" s="1"/>
  <c r="L69" i="18"/>
  <c r="M69" i="18" s="1"/>
  <c r="T69" i="18" s="1"/>
  <c r="L68" i="18"/>
  <c r="M68" i="18" s="1"/>
  <c r="L67" i="18"/>
  <c r="M67" i="18" s="1"/>
  <c r="T67" i="18" s="1"/>
  <c r="L66" i="18"/>
  <c r="M66" i="18" s="1"/>
  <c r="T66" i="18" s="1"/>
  <c r="L64" i="18"/>
  <c r="M64" i="18" s="1"/>
  <c r="T64" i="18" s="1"/>
  <c r="L63" i="18"/>
  <c r="M63" i="18" s="1"/>
  <c r="T63" i="18" s="1"/>
  <c r="L62" i="18"/>
  <c r="M62" i="18" s="1"/>
  <c r="Y61" i="18"/>
  <c r="X61" i="18"/>
  <c r="W61" i="18"/>
  <c r="V61" i="18"/>
  <c r="U61" i="18"/>
  <c r="T61" i="18"/>
  <c r="S61" i="18"/>
  <c r="R61" i="18"/>
  <c r="Q61" i="18"/>
  <c r="O61" i="18"/>
  <c r="N61" i="18"/>
  <c r="L60" i="18"/>
  <c r="M60" i="18" s="1"/>
  <c r="P60" i="18" s="1"/>
  <c r="L59" i="18"/>
  <c r="M59" i="18" s="1"/>
  <c r="Y58" i="18"/>
  <c r="W58" i="18"/>
  <c r="U58" i="18"/>
  <c r="S58" i="18"/>
  <c r="Q58" i="18"/>
  <c r="O58" i="18"/>
  <c r="L57" i="18"/>
  <c r="M57" i="18" s="1"/>
  <c r="V57" i="18" s="1"/>
  <c r="L56" i="18"/>
  <c r="M56" i="18" s="1"/>
  <c r="L53" i="18"/>
  <c r="M53" i="18" s="1"/>
  <c r="R53" i="18" s="1"/>
  <c r="L52" i="18"/>
  <c r="M52" i="18" s="1"/>
  <c r="L51" i="18"/>
  <c r="M51" i="18" s="1"/>
  <c r="L50" i="18"/>
  <c r="M50" i="18" s="1"/>
  <c r="X50" i="18" s="1"/>
  <c r="L49" i="18"/>
  <c r="M49" i="18" s="1"/>
  <c r="L48" i="18"/>
  <c r="M48" i="18" s="1"/>
  <c r="L47" i="18"/>
  <c r="M47" i="18" s="1"/>
  <c r="U47" i="18" s="1"/>
  <c r="L46" i="18"/>
  <c r="M46" i="18" s="1"/>
  <c r="Y45" i="18"/>
  <c r="X45" i="18"/>
  <c r="W45" i="18"/>
  <c r="V45" i="18"/>
  <c r="U45" i="18"/>
  <c r="T45" i="18"/>
  <c r="S45" i="18"/>
  <c r="R45" i="18"/>
  <c r="P45" i="18"/>
  <c r="N45" i="18"/>
  <c r="M43" i="18"/>
  <c r="O43" i="18" s="1"/>
  <c r="M42" i="18"/>
  <c r="O42" i="18" s="1"/>
  <c r="M41" i="18"/>
  <c r="O41" i="18" s="1"/>
  <c r="L40" i="18"/>
  <c r="M40" i="18" s="1"/>
  <c r="O40" i="18" s="1"/>
  <c r="M39" i="18"/>
  <c r="O39" i="18" s="1"/>
  <c r="M38" i="18"/>
  <c r="O38" i="18" s="1"/>
  <c r="L37" i="18"/>
  <c r="M37" i="18" s="1"/>
  <c r="O37" i="18" s="1"/>
  <c r="L36" i="18"/>
  <c r="M36" i="18" s="1"/>
  <c r="L33" i="18"/>
  <c r="M33" i="18" s="1"/>
  <c r="L32" i="18"/>
  <c r="M32" i="18" s="1"/>
  <c r="Y32" i="18" s="1"/>
  <c r="L30" i="18"/>
  <c r="M30" i="18" s="1"/>
  <c r="N30" i="18" s="1"/>
  <c r="L29" i="18"/>
  <c r="M29" i="18" s="1"/>
  <c r="L25" i="18"/>
  <c r="M25" i="18" s="1"/>
  <c r="N25" i="18" s="1"/>
  <c r="L24" i="18"/>
  <c r="M24" i="18" s="1"/>
  <c r="L20" i="18"/>
  <c r="M20" i="18" s="1"/>
  <c r="L19" i="18"/>
  <c r="M19" i="18" s="1"/>
  <c r="L18" i="18"/>
  <c r="M18" i="18" s="1"/>
  <c r="L147" i="17"/>
  <c r="M147" i="17" s="1"/>
  <c r="Y147" i="17" s="1"/>
  <c r="L146" i="17"/>
  <c r="M146" i="17" s="1"/>
  <c r="Y141" i="17"/>
  <c r="X141" i="17"/>
  <c r="W141" i="17"/>
  <c r="V141" i="17"/>
  <c r="U141" i="17"/>
  <c r="T141" i="17"/>
  <c r="S141" i="17"/>
  <c r="Q141" i="17"/>
  <c r="P141" i="17"/>
  <c r="O141" i="17"/>
  <c r="N141" i="17"/>
  <c r="L140" i="17"/>
  <c r="M140" i="17" s="1"/>
  <c r="R140" i="17" s="1"/>
  <c r="L139" i="17"/>
  <c r="M139" i="17" s="1"/>
  <c r="R139" i="17" s="1"/>
  <c r="L138" i="17"/>
  <c r="M138" i="17" s="1"/>
  <c r="R138" i="17" s="1"/>
  <c r="L137" i="17"/>
  <c r="M137" i="17" s="1"/>
  <c r="R137" i="17" s="1"/>
  <c r="Y136" i="17"/>
  <c r="X136" i="17"/>
  <c r="W136" i="17"/>
  <c r="V136" i="17"/>
  <c r="U136" i="17"/>
  <c r="T136" i="17"/>
  <c r="S136" i="17"/>
  <c r="R136" i="17"/>
  <c r="Q136" i="17"/>
  <c r="O136" i="17"/>
  <c r="N136" i="17"/>
  <c r="M133" i="17"/>
  <c r="P133" i="17" s="1"/>
  <c r="M132" i="17"/>
  <c r="P132" i="17" s="1"/>
  <c r="M131" i="17"/>
  <c r="P131" i="17" s="1"/>
  <c r="M130" i="17"/>
  <c r="P130" i="17" s="1"/>
  <c r="M129" i="17"/>
  <c r="P129" i="17" s="1"/>
  <c r="M128" i="17"/>
  <c r="P128" i="17" s="1"/>
  <c r="M127" i="17"/>
  <c r="P127" i="17" s="1"/>
  <c r="M126" i="17"/>
  <c r="P126" i="17" s="1"/>
  <c r="Y123" i="17"/>
  <c r="X123" i="17"/>
  <c r="W123" i="17"/>
  <c r="U123" i="17"/>
  <c r="T123" i="17"/>
  <c r="S123" i="17"/>
  <c r="R123" i="17"/>
  <c r="Q123" i="17"/>
  <c r="P123" i="17"/>
  <c r="N123" i="17"/>
  <c r="L122" i="17"/>
  <c r="M122" i="17" s="1"/>
  <c r="L121" i="17"/>
  <c r="M121" i="17" s="1"/>
  <c r="L120" i="17"/>
  <c r="M120" i="17" s="1"/>
  <c r="L119" i="17"/>
  <c r="M119" i="17" s="1"/>
  <c r="L118" i="17"/>
  <c r="M118" i="17" s="1"/>
  <c r="L115" i="17"/>
  <c r="M115" i="17" s="1"/>
  <c r="L114" i="17"/>
  <c r="M114" i="17" s="1"/>
  <c r="M113" i="17"/>
  <c r="L112" i="17"/>
  <c r="M112" i="17" s="1"/>
  <c r="Y111" i="17"/>
  <c r="X111" i="17"/>
  <c r="W111" i="17"/>
  <c r="V111" i="17"/>
  <c r="U111" i="17"/>
  <c r="S111" i="17"/>
  <c r="R111" i="17"/>
  <c r="Q111" i="17"/>
  <c r="P111" i="17"/>
  <c r="O111" i="17"/>
  <c r="L110" i="17"/>
  <c r="M110" i="17" s="1"/>
  <c r="L109" i="17"/>
  <c r="M109" i="17" s="1"/>
  <c r="T109" i="17" s="1"/>
  <c r="L108" i="17"/>
  <c r="M108" i="17" s="1"/>
  <c r="T108" i="17" s="1"/>
  <c r="L107" i="17"/>
  <c r="M107" i="17" s="1"/>
  <c r="L106" i="17"/>
  <c r="M106" i="17" s="1"/>
  <c r="T106" i="17" s="1"/>
  <c r="L103" i="17"/>
  <c r="M103" i="17" s="1"/>
  <c r="T103" i="17" s="1"/>
  <c r="M102" i="17"/>
  <c r="T102" i="17" s="1"/>
  <c r="L101" i="17"/>
  <c r="M101" i="17" s="1"/>
  <c r="L100" i="17"/>
  <c r="M100" i="17" s="1"/>
  <c r="T100" i="17" s="1"/>
  <c r="Y99" i="17"/>
  <c r="X99" i="17"/>
  <c r="V99" i="17"/>
  <c r="U99" i="17"/>
  <c r="T99" i="17"/>
  <c r="S99" i="17"/>
  <c r="Q99" i="17"/>
  <c r="P99" i="17"/>
  <c r="O99" i="17"/>
  <c r="N99" i="17"/>
  <c r="L98" i="17"/>
  <c r="M98" i="17" s="1"/>
  <c r="L97" i="17"/>
  <c r="M97" i="17" s="1"/>
  <c r="L96" i="17"/>
  <c r="M96" i="17" s="1"/>
  <c r="R96" i="17" s="1"/>
  <c r="L95" i="17"/>
  <c r="M95" i="17" s="1"/>
  <c r="W95" i="17" s="1"/>
  <c r="Y94" i="17"/>
  <c r="X94" i="17"/>
  <c r="W94" i="17"/>
  <c r="U94" i="17"/>
  <c r="T94" i="17"/>
  <c r="S94" i="17"/>
  <c r="R94" i="17"/>
  <c r="Q94" i="17"/>
  <c r="O94" i="17"/>
  <c r="N94" i="17"/>
  <c r="L93" i="17"/>
  <c r="M93" i="17" s="1"/>
  <c r="V93" i="17" s="1"/>
  <c r="L92" i="17"/>
  <c r="M92" i="17" s="1"/>
  <c r="L91" i="17"/>
  <c r="M91" i="17" s="1"/>
  <c r="V91" i="17" s="1"/>
  <c r="L90" i="17"/>
  <c r="M90" i="17" s="1"/>
  <c r="V90" i="17" s="1"/>
  <c r="L89" i="17"/>
  <c r="M89" i="17" s="1"/>
  <c r="Y88" i="17"/>
  <c r="X88" i="17"/>
  <c r="W88" i="17"/>
  <c r="V88" i="17"/>
  <c r="T88" i="17"/>
  <c r="S88" i="17"/>
  <c r="R88" i="17"/>
  <c r="Q88" i="17"/>
  <c r="P88" i="17"/>
  <c r="N88" i="17"/>
  <c r="L87" i="17"/>
  <c r="M87" i="17" s="1"/>
  <c r="O87" i="17" s="1"/>
  <c r="L86" i="17"/>
  <c r="M86" i="17" s="1"/>
  <c r="L84" i="17"/>
  <c r="M84" i="17" s="1"/>
  <c r="O84" i="17" s="1"/>
  <c r="L83" i="17"/>
  <c r="M83" i="17" s="1"/>
  <c r="L81" i="17"/>
  <c r="M81" i="17" s="1"/>
  <c r="O81" i="17" s="1"/>
  <c r="L80" i="17"/>
  <c r="M80" i="17" s="1"/>
  <c r="O80" i="17" s="1"/>
  <c r="L79" i="17"/>
  <c r="M79" i="17" s="1"/>
  <c r="U79" i="17" s="1"/>
  <c r="M78" i="17"/>
  <c r="U78" i="17" s="1"/>
  <c r="L74" i="17"/>
  <c r="M74" i="17" s="1"/>
  <c r="L73" i="17"/>
  <c r="M73" i="17" s="1"/>
  <c r="R73" i="17" s="1"/>
  <c r="L72" i="17"/>
  <c r="M72" i="17" s="1"/>
  <c r="L70" i="17"/>
  <c r="M70" i="17" s="1"/>
  <c r="T70" i="17" s="1"/>
  <c r="L69" i="17"/>
  <c r="M69" i="17" s="1"/>
  <c r="L68" i="17"/>
  <c r="M68" i="17" s="1"/>
  <c r="L67" i="17"/>
  <c r="M67" i="17" s="1"/>
  <c r="L66" i="17"/>
  <c r="M66" i="17" s="1"/>
  <c r="L64" i="17"/>
  <c r="M64" i="17" s="1"/>
  <c r="L63" i="17"/>
  <c r="M63" i="17" s="1"/>
  <c r="L62" i="17"/>
  <c r="M62" i="17" s="1"/>
  <c r="Y61" i="17"/>
  <c r="X61" i="17"/>
  <c r="W61" i="17"/>
  <c r="V61" i="17"/>
  <c r="U61" i="17"/>
  <c r="T61" i="17"/>
  <c r="S61" i="17"/>
  <c r="R61" i="17"/>
  <c r="Q61" i="17"/>
  <c r="O61" i="17"/>
  <c r="N61" i="17"/>
  <c r="L60" i="17"/>
  <c r="M60" i="17" s="1"/>
  <c r="P60" i="17" s="1"/>
  <c r="L59" i="17"/>
  <c r="M59" i="17" s="1"/>
  <c r="Y58" i="17"/>
  <c r="W58" i="17"/>
  <c r="U58" i="17"/>
  <c r="S58" i="17"/>
  <c r="Q58" i="17"/>
  <c r="O58" i="17"/>
  <c r="L57" i="17"/>
  <c r="M57" i="17" s="1"/>
  <c r="X57" i="17" s="1"/>
  <c r="L56" i="17"/>
  <c r="M56" i="17" s="1"/>
  <c r="P56" i="17" s="1"/>
  <c r="L53" i="17"/>
  <c r="M53" i="17" s="1"/>
  <c r="S53" i="17" s="1"/>
  <c r="L52" i="17"/>
  <c r="M52" i="17" s="1"/>
  <c r="L51" i="17"/>
  <c r="M51" i="17" s="1"/>
  <c r="S51" i="17" s="1"/>
  <c r="L50" i="17"/>
  <c r="M50" i="17" s="1"/>
  <c r="S50" i="17" s="1"/>
  <c r="L49" i="17"/>
  <c r="M49" i="17" s="1"/>
  <c r="L48" i="17"/>
  <c r="M48" i="17" s="1"/>
  <c r="S48" i="17" s="1"/>
  <c r="L47" i="17"/>
  <c r="M47" i="17" s="1"/>
  <c r="L46" i="17"/>
  <c r="M46" i="17" s="1"/>
  <c r="S46" i="17" s="1"/>
  <c r="Y45" i="17"/>
  <c r="X45" i="17"/>
  <c r="W45" i="17"/>
  <c r="V45" i="17"/>
  <c r="U45" i="17"/>
  <c r="T45" i="17"/>
  <c r="S45" i="17"/>
  <c r="R45" i="17"/>
  <c r="P45" i="17"/>
  <c r="N45" i="17"/>
  <c r="M43" i="17"/>
  <c r="O43" i="17" s="1"/>
  <c r="M42" i="17"/>
  <c r="O42" i="17" s="1"/>
  <c r="M41" i="17"/>
  <c r="O41" i="17" s="1"/>
  <c r="L40" i="17"/>
  <c r="M40" i="17" s="1"/>
  <c r="O40" i="17" s="1"/>
  <c r="M39" i="17"/>
  <c r="O39" i="17" s="1"/>
  <c r="M38" i="17"/>
  <c r="O38" i="17" s="1"/>
  <c r="L37" i="17"/>
  <c r="M37" i="17" s="1"/>
  <c r="O37" i="17" s="1"/>
  <c r="L36" i="17"/>
  <c r="M36" i="17" s="1"/>
  <c r="L33" i="17"/>
  <c r="M33" i="17" s="1"/>
  <c r="L32" i="17"/>
  <c r="M32" i="17" s="1"/>
  <c r="R32" i="17" s="1"/>
  <c r="L30" i="17"/>
  <c r="M30" i="17" s="1"/>
  <c r="N30" i="17" s="1"/>
  <c r="L29" i="17"/>
  <c r="M29" i="17" s="1"/>
  <c r="L25" i="17"/>
  <c r="M25" i="17" s="1"/>
  <c r="N25" i="17" s="1"/>
  <c r="L24" i="17"/>
  <c r="M24" i="17" s="1"/>
  <c r="R24" i="17" s="1"/>
  <c r="L20" i="17"/>
  <c r="M20" i="17" s="1"/>
  <c r="R20" i="17" s="1"/>
  <c r="L19" i="17"/>
  <c r="M19" i="17" s="1"/>
  <c r="L18" i="17"/>
  <c r="M18" i="17" s="1"/>
  <c r="L147" i="16"/>
  <c r="M147" i="16" s="1"/>
  <c r="L146" i="16"/>
  <c r="M146" i="16" s="1"/>
  <c r="Y146" i="16" s="1"/>
  <c r="Y141" i="16"/>
  <c r="X141" i="16"/>
  <c r="W141" i="16"/>
  <c r="V141" i="16"/>
  <c r="U141" i="16"/>
  <c r="T141" i="16"/>
  <c r="S141" i="16"/>
  <c r="Q141" i="16"/>
  <c r="P141" i="16"/>
  <c r="O141" i="16"/>
  <c r="N141" i="16"/>
  <c r="L140" i="16"/>
  <c r="M140" i="16" s="1"/>
  <c r="R140" i="16" s="1"/>
  <c r="L139" i="16"/>
  <c r="M139" i="16" s="1"/>
  <c r="R139" i="16" s="1"/>
  <c r="L138" i="16"/>
  <c r="M138" i="16" s="1"/>
  <c r="R138" i="16" s="1"/>
  <c r="L137" i="16"/>
  <c r="M137" i="16" s="1"/>
  <c r="R137" i="16" s="1"/>
  <c r="Y136" i="16"/>
  <c r="X136" i="16"/>
  <c r="W136" i="16"/>
  <c r="V136" i="16"/>
  <c r="U136" i="16"/>
  <c r="T136" i="16"/>
  <c r="S136" i="16"/>
  <c r="R136" i="16"/>
  <c r="Q136" i="16"/>
  <c r="O136" i="16"/>
  <c r="N136" i="16"/>
  <c r="M133" i="16"/>
  <c r="P133" i="16" s="1"/>
  <c r="M132" i="16"/>
  <c r="P132" i="16" s="1"/>
  <c r="M131" i="16"/>
  <c r="P131" i="16" s="1"/>
  <c r="M130" i="16"/>
  <c r="P130" i="16" s="1"/>
  <c r="M129" i="16"/>
  <c r="P129" i="16" s="1"/>
  <c r="M128" i="16"/>
  <c r="P128" i="16" s="1"/>
  <c r="M127" i="16"/>
  <c r="P127" i="16" s="1"/>
  <c r="M126" i="16"/>
  <c r="P126" i="16" s="1"/>
  <c r="Y123" i="16"/>
  <c r="X123" i="16"/>
  <c r="W123" i="16"/>
  <c r="U123" i="16"/>
  <c r="T123" i="16"/>
  <c r="S123" i="16"/>
  <c r="R123" i="16"/>
  <c r="Q123" i="16"/>
  <c r="P123" i="16"/>
  <c r="N123" i="16"/>
  <c r="L122" i="16"/>
  <c r="M122" i="16" s="1"/>
  <c r="L121" i="16"/>
  <c r="M121" i="16" s="1"/>
  <c r="L120" i="16"/>
  <c r="M120" i="16" s="1"/>
  <c r="L119" i="16"/>
  <c r="M119" i="16" s="1"/>
  <c r="V119" i="16" s="1"/>
  <c r="L118" i="16"/>
  <c r="M118" i="16" s="1"/>
  <c r="V118" i="16" s="1"/>
  <c r="L115" i="16"/>
  <c r="M115" i="16" s="1"/>
  <c r="L114" i="16"/>
  <c r="M114" i="16" s="1"/>
  <c r="L113" i="16"/>
  <c r="M113" i="16" s="1"/>
  <c r="V113" i="16" s="1"/>
  <c r="L112" i="16"/>
  <c r="M112" i="16" s="1"/>
  <c r="V112" i="16" s="1"/>
  <c r="Y111" i="16"/>
  <c r="X111" i="16"/>
  <c r="W111" i="16"/>
  <c r="V111" i="16"/>
  <c r="U111" i="16"/>
  <c r="S111" i="16"/>
  <c r="R111" i="16"/>
  <c r="Q111" i="16"/>
  <c r="P111" i="16"/>
  <c r="O111" i="16"/>
  <c r="L110" i="16"/>
  <c r="M110" i="16" s="1"/>
  <c r="L109" i="16"/>
  <c r="M109" i="16" s="1"/>
  <c r="T109" i="16" s="1"/>
  <c r="L108" i="16"/>
  <c r="M108" i="16" s="1"/>
  <c r="T108" i="16" s="1"/>
  <c r="L107" i="16"/>
  <c r="M107" i="16" s="1"/>
  <c r="T107" i="16" s="1"/>
  <c r="L106" i="16"/>
  <c r="M106" i="16" s="1"/>
  <c r="T106" i="16" s="1"/>
  <c r="L103" i="16"/>
  <c r="M103" i="16" s="1"/>
  <c r="T103" i="16" s="1"/>
  <c r="M102" i="16"/>
  <c r="L101" i="16"/>
  <c r="M101" i="16" s="1"/>
  <c r="L100" i="16"/>
  <c r="M100" i="16" s="1"/>
  <c r="T100" i="16" s="1"/>
  <c r="Y99" i="16"/>
  <c r="X99" i="16"/>
  <c r="V99" i="16"/>
  <c r="U99" i="16"/>
  <c r="T99" i="16"/>
  <c r="S99" i="16"/>
  <c r="Q99" i="16"/>
  <c r="P99" i="16"/>
  <c r="O99" i="16"/>
  <c r="N99" i="16"/>
  <c r="L98" i="16"/>
  <c r="M98" i="16" s="1"/>
  <c r="W98" i="16" s="1"/>
  <c r="L97" i="16"/>
  <c r="M97" i="16" s="1"/>
  <c r="L96" i="16"/>
  <c r="M96" i="16" s="1"/>
  <c r="L95" i="16"/>
  <c r="M95" i="16" s="1"/>
  <c r="Y94" i="16"/>
  <c r="X94" i="16"/>
  <c r="W94" i="16"/>
  <c r="U94" i="16"/>
  <c r="T94" i="16"/>
  <c r="S94" i="16"/>
  <c r="R94" i="16"/>
  <c r="Q94" i="16"/>
  <c r="O94" i="16"/>
  <c r="N94" i="16"/>
  <c r="L93" i="16"/>
  <c r="M93" i="16" s="1"/>
  <c r="L92" i="16"/>
  <c r="M92" i="16" s="1"/>
  <c r="L91" i="16"/>
  <c r="M91" i="16" s="1"/>
  <c r="V91" i="16" s="1"/>
  <c r="L90" i="16"/>
  <c r="M90" i="16" s="1"/>
  <c r="V90" i="16" s="1"/>
  <c r="L89" i="16"/>
  <c r="M89" i="16" s="1"/>
  <c r="V89" i="16" s="1"/>
  <c r="Y88" i="16"/>
  <c r="X88" i="16"/>
  <c r="W88" i="16"/>
  <c r="V88" i="16"/>
  <c r="T88" i="16"/>
  <c r="S88" i="16"/>
  <c r="R88" i="16"/>
  <c r="Q88" i="16"/>
  <c r="P88" i="16"/>
  <c r="N88" i="16"/>
  <c r="L87" i="16"/>
  <c r="M87" i="16" s="1"/>
  <c r="O87" i="16" s="1"/>
  <c r="L86" i="16"/>
  <c r="M86" i="16" s="1"/>
  <c r="L84" i="16"/>
  <c r="M84" i="16" s="1"/>
  <c r="O84" i="16" s="1"/>
  <c r="L83" i="16"/>
  <c r="M83" i="16" s="1"/>
  <c r="L81" i="16"/>
  <c r="M81" i="16" s="1"/>
  <c r="L80" i="16"/>
  <c r="M80" i="16" s="1"/>
  <c r="U80" i="16" s="1"/>
  <c r="L79" i="16"/>
  <c r="M79" i="16" s="1"/>
  <c r="M78" i="16"/>
  <c r="O78" i="16" s="1"/>
  <c r="L74" i="16"/>
  <c r="M74" i="16" s="1"/>
  <c r="L73" i="16"/>
  <c r="M73" i="16" s="1"/>
  <c r="R73" i="16" s="1"/>
  <c r="L72" i="16"/>
  <c r="M72" i="16" s="1"/>
  <c r="L70" i="16"/>
  <c r="M70" i="16" s="1"/>
  <c r="O70" i="16" s="1"/>
  <c r="L69" i="16"/>
  <c r="M69" i="16" s="1"/>
  <c r="O69" i="16" s="1"/>
  <c r="L68" i="16"/>
  <c r="M68" i="16" s="1"/>
  <c r="L67" i="16"/>
  <c r="M67" i="16" s="1"/>
  <c r="L66" i="16"/>
  <c r="M66" i="16" s="1"/>
  <c r="O66" i="16" s="1"/>
  <c r="L64" i="16"/>
  <c r="M64" i="16" s="1"/>
  <c r="O64" i="16" s="1"/>
  <c r="L63" i="16"/>
  <c r="M63" i="16" s="1"/>
  <c r="L62" i="16"/>
  <c r="M62" i="16" s="1"/>
  <c r="Y61" i="16"/>
  <c r="X61" i="16"/>
  <c r="W61" i="16"/>
  <c r="V61" i="16"/>
  <c r="U61" i="16"/>
  <c r="T61" i="16"/>
  <c r="S61" i="16"/>
  <c r="R61" i="16"/>
  <c r="Q61" i="16"/>
  <c r="O61" i="16"/>
  <c r="N61" i="16"/>
  <c r="L60" i="16"/>
  <c r="M60" i="16" s="1"/>
  <c r="L59" i="16"/>
  <c r="M59" i="16" s="1"/>
  <c r="P59" i="16" s="1"/>
  <c r="Y58" i="16"/>
  <c r="W58" i="16"/>
  <c r="U58" i="16"/>
  <c r="S58" i="16"/>
  <c r="Q58" i="16"/>
  <c r="O58" i="16"/>
  <c r="L57" i="16"/>
  <c r="M57" i="16" s="1"/>
  <c r="T57" i="16" s="1"/>
  <c r="L56" i="16"/>
  <c r="M56" i="16" s="1"/>
  <c r="X56" i="16" s="1"/>
  <c r="L53" i="16"/>
  <c r="M53" i="16" s="1"/>
  <c r="S53" i="16" s="1"/>
  <c r="L52" i="16"/>
  <c r="M52" i="16" s="1"/>
  <c r="S52" i="16" s="1"/>
  <c r="L51" i="16"/>
  <c r="M51" i="16" s="1"/>
  <c r="S51" i="16" s="1"/>
  <c r="L50" i="16"/>
  <c r="M50" i="16" s="1"/>
  <c r="S50" i="16" s="1"/>
  <c r="L49" i="16"/>
  <c r="M49" i="16" s="1"/>
  <c r="S49" i="16" s="1"/>
  <c r="L48" i="16"/>
  <c r="M48" i="16" s="1"/>
  <c r="S48" i="16" s="1"/>
  <c r="L47" i="16"/>
  <c r="M47" i="16" s="1"/>
  <c r="S47" i="16" s="1"/>
  <c r="L46" i="16"/>
  <c r="M46" i="16" s="1"/>
  <c r="Y45" i="16"/>
  <c r="X45" i="16"/>
  <c r="W45" i="16"/>
  <c r="V45" i="16"/>
  <c r="U45" i="16"/>
  <c r="T45" i="16"/>
  <c r="S45" i="16"/>
  <c r="R45" i="16"/>
  <c r="P45" i="16"/>
  <c r="N45" i="16"/>
  <c r="M43" i="16"/>
  <c r="O43" i="16" s="1"/>
  <c r="M42" i="16"/>
  <c r="O42" i="16" s="1"/>
  <c r="M41" i="16"/>
  <c r="O41" i="16" s="1"/>
  <c r="L40" i="16"/>
  <c r="M40" i="16" s="1"/>
  <c r="O40" i="16" s="1"/>
  <c r="M39" i="16"/>
  <c r="O39" i="16" s="1"/>
  <c r="M38" i="16"/>
  <c r="O38" i="16" s="1"/>
  <c r="L37" i="16"/>
  <c r="M37" i="16" s="1"/>
  <c r="O37" i="16" s="1"/>
  <c r="L36" i="16"/>
  <c r="M36" i="16" s="1"/>
  <c r="O36" i="16" s="1"/>
  <c r="L33" i="16"/>
  <c r="M33" i="16" s="1"/>
  <c r="L32" i="16"/>
  <c r="M32" i="16" s="1"/>
  <c r="L30" i="16"/>
  <c r="M30" i="16" s="1"/>
  <c r="N30" i="16" s="1"/>
  <c r="L29" i="16"/>
  <c r="M29" i="16" s="1"/>
  <c r="L25" i="16"/>
  <c r="M25" i="16" s="1"/>
  <c r="N25" i="16" s="1"/>
  <c r="L24" i="16"/>
  <c r="M24" i="16" s="1"/>
  <c r="S24" i="16" s="1"/>
  <c r="L20" i="16"/>
  <c r="M20" i="16" s="1"/>
  <c r="L19" i="16"/>
  <c r="M19" i="16" s="1"/>
  <c r="X19" i="16" s="1"/>
  <c r="L18" i="16"/>
  <c r="M18" i="16" s="1"/>
  <c r="L147" i="15"/>
  <c r="M147" i="15" s="1"/>
  <c r="Y147" i="15" s="1"/>
  <c r="L146" i="15"/>
  <c r="M146" i="15" s="1"/>
  <c r="Y146" i="15" s="1"/>
  <c r="Y141" i="15"/>
  <c r="X141" i="15"/>
  <c r="W141" i="15"/>
  <c r="V141" i="15"/>
  <c r="U141" i="15"/>
  <c r="T141" i="15"/>
  <c r="S141" i="15"/>
  <c r="Q141" i="15"/>
  <c r="P141" i="15"/>
  <c r="O141" i="15"/>
  <c r="N141" i="15"/>
  <c r="M140" i="15"/>
  <c r="R140" i="15" s="1"/>
  <c r="L139" i="15"/>
  <c r="M139" i="15" s="1"/>
  <c r="R139" i="15" s="1"/>
  <c r="L138" i="15"/>
  <c r="M138" i="15" s="1"/>
  <c r="R138" i="15" s="1"/>
  <c r="L137" i="15"/>
  <c r="M137" i="15" s="1"/>
  <c r="R137" i="15" s="1"/>
  <c r="Y136" i="15"/>
  <c r="X136" i="15"/>
  <c r="W136" i="15"/>
  <c r="V136" i="15"/>
  <c r="U136" i="15"/>
  <c r="T136" i="15"/>
  <c r="S136" i="15"/>
  <c r="R136" i="15"/>
  <c r="Q136" i="15"/>
  <c r="O136" i="15"/>
  <c r="N136" i="15"/>
  <c r="M133" i="15"/>
  <c r="P133" i="15" s="1"/>
  <c r="M132" i="15"/>
  <c r="P132" i="15" s="1"/>
  <c r="M131" i="15"/>
  <c r="P131" i="15" s="1"/>
  <c r="M130" i="15"/>
  <c r="P130" i="15" s="1"/>
  <c r="M129" i="15"/>
  <c r="P129" i="15" s="1"/>
  <c r="M128" i="15"/>
  <c r="P128" i="15" s="1"/>
  <c r="M127" i="15"/>
  <c r="P127" i="15" s="1"/>
  <c r="M126" i="15"/>
  <c r="P126" i="15" s="1"/>
  <c r="Y123" i="15"/>
  <c r="X123" i="15"/>
  <c r="W123" i="15"/>
  <c r="U123" i="15"/>
  <c r="T123" i="15"/>
  <c r="S123" i="15"/>
  <c r="R123" i="15"/>
  <c r="Q123" i="15"/>
  <c r="P123" i="15"/>
  <c r="N123" i="15"/>
  <c r="L122" i="15"/>
  <c r="M122" i="15" s="1"/>
  <c r="V122" i="15" s="1"/>
  <c r="L121" i="15"/>
  <c r="M121" i="15" s="1"/>
  <c r="L120" i="15"/>
  <c r="M120" i="15" s="1"/>
  <c r="V120" i="15" s="1"/>
  <c r="L119" i="15"/>
  <c r="M119" i="15" s="1"/>
  <c r="O119" i="15" s="1"/>
  <c r="L118" i="15"/>
  <c r="M118" i="15" s="1"/>
  <c r="L115" i="15"/>
  <c r="M115" i="15" s="1"/>
  <c r="L114" i="15"/>
  <c r="M114" i="15" s="1"/>
  <c r="V114" i="15" s="1"/>
  <c r="L113" i="15"/>
  <c r="M113" i="15" s="1"/>
  <c r="V113" i="15" s="1"/>
  <c r="L112" i="15"/>
  <c r="M112" i="15" s="1"/>
  <c r="Y111" i="15"/>
  <c r="X111" i="15"/>
  <c r="W111" i="15"/>
  <c r="V111" i="15"/>
  <c r="U111" i="15"/>
  <c r="S111" i="15"/>
  <c r="R111" i="15"/>
  <c r="Q111" i="15"/>
  <c r="P111" i="15"/>
  <c r="O111" i="15"/>
  <c r="L110" i="15"/>
  <c r="M110" i="15" s="1"/>
  <c r="L109" i="15"/>
  <c r="M109" i="15" s="1"/>
  <c r="N109" i="15" s="1"/>
  <c r="L108" i="15"/>
  <c r="M108" i="15" s="1"/>
  <c r="L107" i="15"/>
  <c r="M107" i="15" s="1"/>
  <c r="L106" i="15"/>
  <c r="M106" i="15" s="1"/>
  <c r="L103" i="15"/>
  <c r="M103" i="15" s="1"/>
  <c r="M102" i="15"/>
  <c r="L101" i="15"/>
  <c r="M101" i="15" s="1"/>
  <c r="L100" i="15"/>
  <c r="M100" i="15" s="1"/>
  <c r="Y99" i="15"/>
  <c r="X99" i="15"/>
  <c r="V99" i="15"/>
  <c r="U99" i="15"/>
  <c r="T99" i="15"/>
  <c r="S99" i="15"/>
  <c r="Q99" i="15"/>
  <c r="P99" i="15"/>
  <c r="O99" i="15"/>
  <c r="N99" i="15"/>
  <c r="L98" i="15"/>
  <c r="M98" i="15" s="1"/>
  <c r="W98" i="15" s="1"/>
  <c r="L97" i="15"/>
  <c r="M97" i="15" s="1"/>
  <c r="L96" i="15"/>
  <c r="M96" i="15" s="1"/>
  <c r="L95" i="15"/>
  <c r="M95" i="15" s="1"/>
  <c r="Y94" i="15"/>
  <c r="X94" i="15"/>
  <c r="W94" i="15"/>
  <c r="U94" i="15"/>
  <c r="T94" i="15"/>
  <c r="S94" i="15"/>
  <c r="R94" i="15"/>
  <c r="Q94" i="15"/>
  <c r="O94" i="15"/>
  <c r="N94" i="15"/>
  <c r="L93" i="15"/>
  <c r="M93" i="15" s="1"/>
  <c r="V93" i="15" s="1"/>
  <c r="L92" i="15"/>
  <c r="M92" i="15" s="1"/>
  <c r="L91" i="15"/>
  <c r="M91" i="15" s="1"/>
  <c r="L90" i="15"/>
  <c r="M90" i="15" s="1"/>
  <c r="L89" i="15"/>
  <c r="M89" i="15" s="1"/>
  <c r="V89" i="15" s="1"/>
  <c r="Y88" i="15"/>
  <c r="X88" i="15"/>
  <c r="W88" i="15"/>
  <c r="V88" i="15"/>
  <c r="T88" i="15"/>
  <c r="S88" i="15"/>
  <c r="R88" i="15"/>
  <c r="Q88" i="15"/>
  <c r="P88" i="15"/>
  <c r="N88" i="15"/>
  <c r="L87" i="15"/>
  <c r="M87" i="15" s="1"/>
  <c r="L86" i="15"/>
  <c r="M86" i="15" s="1"/>
  <c r="O86" i="15" s="1"/>
  <c r="L84" i="15"/>
  <c r="M84" i="15" s="1"/>
  <c r="U84" i="15" s="1"/>
  <c r="L83" i="15"/>
  <c r="M83" i="15" s="1"/>
  <c r="U83" i="15" s="1"/>
  <c r="L81" i="15"/>
  <c r="M81" i="15" s="1"/>
  <c r="U81" i="15" s="1"/>
  <c r="L80" i="15"/>
  <c r="M80" i="15" s="1"/>
  <c r="O80" i="15" s="1"/>
  <c r="L79" i="15"/>
  <c r="M79" i="15" s="1"/>
  <c r="M78" i="15"/>
  <c r="U78" i="15" s="1"/>
  <c r="L74" i="15"/>
  <c r="M74" i="15" s="1"/>
  <c r="Y74" i="15" s="1"/>
  <c r="L73" i="15"/>
  <c r="M73" i="15" s="1"/>
  <c r="L72" i="15"/>
  <c r="M72" i="15" s="1"/>
  <c r="L70" i="15"/>
  <c r="M70" i="15" s="1"/>
  <c r="L69" i="15"/>
  <c r="M69" i="15" s="1"/>
  <c r="L68" i="15"/>
  <c r="M68" i="15" s="1"/>
  <c r="L67" i="15"/>
  <c r="M67" i="15" s="1"/>
  <c r="L66" i="15"/>
  <c r="M66" i="15" s="1"/>
  <c r="L64" i="15"/>
  <c r="M64" i="15" s="1"/>
  <c r="L63" i="15"/>
  <c r="M63" i="15" s="1"/>
  <c r="L62" i="15"/>
  <c r="M62" i="15" s="1"/>
  <c r="Y61" i="15"/>
  <c r="X61" i="15"/>
  <c r="W61" i="15"/>
  <c r="V61" i="15"/>
  <c r="U61" i="15"/>
  <c r="T61" i="15"/>
  <c r="S61" i="15"/>
  <c r="R61" i="15"/>
  <c r="Q61" i="15"/>
  <c r="O61" i="15"/>
  <c r="N61" i="15"/>
  <c r="L60" i="15"/>
  <c r="M60" i="15" s="1"/>
  <c r="P60" i="15" s="1"/>
  <c r="L59" i="15"/>
  <c r="M59" i="15" s="1"/>
  <c r="Y58" i="15"/>
  <c r="W58" i="15"/>
  <c r="U58" i="15"/>
  <c r="S58" i="15"/>
  <c r="Q58" i="15"/>
  <c r="O58" i="15"/>
  <c r="L57" i="15"/>
  <c r="M57" i="15" s="1"/>
  <c r="N57" i="15" s="1"/>
  <c r="L56" i="15"/>
  <c r="M56" i="15" s="1"/>
  <c r="L53" i="15"/>
  <c r="M53" i="15" s="1"/>
  <c r="L52" i="15"/>
  <c r="M52" i="15" s="1"/>
  <c r="L51" i="15"/>
  <c r="M51" i="15" s="1"/>
  <c r="X51" i="15" s="1"/>
  <c r="L50" i="15"/>
  <c r="M50" i="15" s="1"/>
  <c r="S50" i="15" s="1"/>
  <c r="L49" i="15"/>
  <c r="M49" i="15" s="1"/>
  <c r="S49" i="15" s="1"/>
  <c r="L48" i="15"/>
  <c r="M48" i="15" s="1"/>
  <c r="R48" i="15" s="1"/>
  <c r="L47" i="15"/>
  <c r="M47" i="15" s="1"/>
  <c r="L46" i="15"/>
  <c r="M46" i="15" s="1"/>
  <c r="Y45" i="15"/>
  <c r="X45" i="15"/>
  <c r="W45" i="15"/>
  <c r="V45" i="15"/>
  <c r="U45" i="15"/>
  <c r="T45" i="15"/>
  <c r="S45" i="15"/>
  <c r="R45" i="15"/>
  <c r="P45" i="15"/>
  <c r="N45" i="15"/>
  <c r="M43" i="15"/>
  <c r="O43" i="15" s="1"/>
  <c r="M42" i="15"/>
  <c r="O42" i="15" s="1"/>
  <c r="M41" i="15"/>
  <c r="O41" i="15" s="1"/>
  <c r="L40" i="15"/>
  <c r="M40" i="15" s="1"/>
  <c r="O40" i="15" s="1"/>
  <c r="M39" i="15"/>
  <c r="O39" i="15" s="1"/>
  <c r="M38" i="15"/>
  <c r="O38" i="15" s="1"/>
  <c r="L37" i="15"/>
  <c r="M37" i="15" s="1"/>
  <c r="O37" i="15" s="1"/>
  <c r="L36" i="15"/>
  <c r="M36" i="15" s="1"/>
  <c r="O36" i="15" s="1"/>
  <c r="L33" i="15"/>
  <c r="M33" i="15" s="1"/>
  <c r="L32" i="15"/>
  <c r="M32" i="15" s="1"/>
  <c r="L30" i="15"/>
  <c r="M30" i="15" s="1"/>
  <c r="N30" i="15" s="1"/>
  <c r="L29" i="15"/>
  <c r="M29" i="15" s="1"/>
  <c r="L25" i="15"/>
  <c r="M25" i="15" s="1"/>
  <c r="N25" i="15" s="1"/>
  <c r="L24" i="15"/>
  <c r="M24" i="15" s="1"/>
  <c r="L20" i="15"/>
  <c r="M20" i="15" s="1"/>
  <c r="L19" i="15"/>
  <c r="M19" i="15" s="1"/>
  <c r="L18" i="15"/>
  <c r="M18" i="15" s="1"/>
  <c r="L147" i="14"/>
  <c r="M147" i="14" s="1"/>
  <c r="Y147" i="14" s="1"/>
  <c r="L146" i="14"/>
  <c r="M146" i="14" s="1"/>
  <c r="Y146" i="14" s="1"/>
  <c r="Y141" i="14"/>
  <c r="X141" i="14"/>
  <c r="W141" i="14"/>
  <c r="V141" i="14"/>
  <c r="U141" i="14"/>
  <c r="T141" i="14"/>
  <c r="S141" i="14"/>
  <c r="Q141" i="14"/>
  <c r="P141" i="14"/>
  <c r="O141" i="14"/>
  <c r="N141" i="14"/>
  <c r="L140" i="14"/>
  <c r="M140" i="14" s="1"/>
  <c r="R140" i="14" s="1"/>
  <c r="L139" i="14"/>
  <c r="M139" i="14" s="1"/>
  <c r="R139" i="14" s="1"/>
  <c r="L138" i="14"/>
  <c r="M138" i="14" s="1"/>
  <c r="R138" i="14" s="1"/>
  <c r="L137" i="14"/>
  <c r="M137" i="14" s="1"/>
  <c r="Y136" i="14"/>
  <c r="X136" i="14"/>
  <c r="W136" i="14"/>
  <c r="V136" i="14"/>
  <c r="U136" i="14"/>
  <c r="T136" i="14"/>
  <c r="S136" i="14"/>
  <c r="R136" i="14"/>
  <c r="Q136" i="14"/>
  <c r="O136" i="14"/>
  <c r="N136" i="14"/>
  <c r="M133" i="14"/>
  <c r="P133" i="14" s="1"/>
  <c r="M132" i="14"/>
  <c r="P132" i="14" s="1"/>
  <c r="M131" i="14"/>
  <c r="P131" i="14" s="1"/>
  <c r="M130" i="14"/>
  <c r="P130" i="14" s="1"/>
  <c r="M129" i="14"/>
  <c r="P129" i="14" s="1"/>
  <c r="M128" i="14"/>
  <c r="M127" i="14"/>
  <c r="P127" i="14" s="1"/>
  <c r="M126" i="14"/>
  <c r="P126" i="14" s="1"/>
  <c r="Y123" i="14"/>
  <c r="X123" i="14"/>
  <c r="W123" i="14"/>
  <c r="U123" i="14"/>
  <c r="T123" i="14"/>
  <c r="S123" i="14"/>
  <c r="R123" i="14"/>
  <c r="Q123" i="14"/>
  <c r="P123" i="14"/>
  <c r="N123" i="14"/>
  <c r="L122" i="14"/>
  <c r="M122" i="14" s="1"/>
  <c r="V122" i="14" s="1"/>
  <c r="L121" i="14"/>
  <c r="M121" i="14" s="1"/>
  <c r="O121" i="14" s="1"/>
  <c r="L120" i="14"/>
  <c r="M120" i="14" s="1"/>
  <c r="L119" i="14"/>
  <c r="M119" i="14" s="1"/>
  <c r="V119" i="14" s="1"/>
  <c r="L118" i="14"/>
  <c r="M118" i="14" s="1"/>
  <c r="O118" i="14" s="1"/>
  <c r="L115" i="14"/>
  <c r="M115" i="14" s="1"/>
  <c r="V115" i="14" s="1"/>
  <c r="L114" i="14"/>
  <c r="M114" i="14" s="1"/>
  <c r="L113" i="14"/>
  <c r="M113" i="14" s="1"/>
  <c r="V113" i="14" s="1"/>
  <c r="L112" i="14"/>
  <c r="M112" i="14" s="1"/>
  <c r="Y111" i="14"/>
  <c r="X111" i="14"/>
  <c r="W111" i="14"/>
  <c r="V111" i="14"/>
  <c r="U111" i="14"/>
  <c r="S111" i="14"/>
  <c r="R111" i="14"/>
  <c r="Q111" i="14"/>
  <c r="P111" i="14"/>
  <c r="O111" i="14"/>
  <c r="L110" i="14"/>
  <c r="M110" i="14" s="1"/>
  <c r="L109" i="14"/>
  <c r="M109" i="14" s="1"/>
  <c r="L108" i="14"/>
  <c r="M108" i="14" s="1"/>
  <c r="T108" i="14" s="1"/>
  <c r="L107" i="14"/>
  <c r="M107" i="14" s="1"/>
  <c r="L106" i="14"/>
  <c r="M106" i="14" s="1"/>
  <c r="L103" i="14"/>
  <c r="M103" i="14" s="1"/>
  <c r="N103" i="14" s="1"/>
  <c r="M102" i="14"/>
  <c r="T102" i="14" s="1"/>
  <c r="L101" i="14"/>
  <c r="M101" i="14" s="1"/>
  <c r="L100" i="14"/>
  <c r="M100" i="14" s="1"/>
  <c r="Y99" i="14"/>
  <c r="X99" i="14"/>
  <c r="V99" i="14"/>
  <c r="U99" i="14"/>
  <c r="T99" i="14"/>
  <c r="S99" i="14"/>
  <c r="Q99" i="14"/>
  <c r="P99" i="14"/>
  <c r="O99" i="14"/>
  <c r="N99" i="14"/>
  <c r="L98" i="14"/>
  <c r="M98" i="14" s="1"/>
  <c r="W98" i="14" s="1"/>
  <c r="L97" i="14"/>
  <c r="M97" i="14" s="1"/>
  <c r="L96" i="14"/>
  <c r="M96" i="14" s="1"/>
  <c r="W96" i="14" s="1"/>
  <c r="L95" i="14"/>
  <c r="M95" i="14" s="1"/>
  <c r="W95" i="14" s="1"/>
  <c r="Y94" i="14"/>
  <c r="X94" i="14"/>
  <c r="W94" i="14"/>
  <c r="U94" i="14"/>
  <c r="T94" i="14"/>
  <c r="S94" i="14"/>
  <c r="R94" i="14"/>
  <c r="Q94" i="14"/>
  <c r="O94" i="14"/>
  <c r="N94" i="14"/>
  <c r="L93" i="14"/>
  <c r="M93" i="14" s="1"/>
  <c r="L92" i="14"/>
  <c r="M92" i="14" s="1"/>
  <c r="V92" i="14" s="1"/>
  <c r="L91" i="14"/>
  <c r="M91" i="14" s="1"/>
  <c r="L90" i="14"/>
  <c r="M90" i="14" s="1"/>
  <c r="L89" i="14"/>
  <c r="M89" i="14" s="1"/>
  <c r="Y88" i="14"/>
  <c r="X88" i="14"/>
  <c r="W88" i="14"/>
  <c r="V88" i="14"/>
  <c r="T88" i="14"/>
  <c r="S88" i="14"/>
  <c r="R88" i="14"/>
  <c r="Q88" i="14"/>
  <c r="P88" i="14"/>
  <c r="N88" i="14"/>
  <c r="L87" i="14"/>
  <c r="M87" i="14" s="1"/>
  <c r="L86" i="14"/>
  <c r="M86" i="14" s="1"/>
  <c r="U86" i="14" s="1"/>
  <c r="L84" i="14"/>
  <c r="M84" i="14" s="1"/>
  <c r="L83" i="14"/>
  <c r="M83" i="14" s="1"/>
  <c r="O83" i="14" s="1"/>
  <c r="L81" i="14"/>
  <c r="M81" i="14" s="1"/>
  <c r="L80" i="14"/>
  <c r="M80" i="14" s="1"/>
  <c r="U80" i="14" s="1"/>
  <c r="L79" i="14"/>
  <c r="M79" i="14" s="1"/>
  <c r="U79" i="14" s="1"/>
  <c r="M78" i="14"/>
  <c r="U78" i="14" s="1"/>
  <c r="L74" i="14"/>
  <c r="M74" i="14" s="1"/>
  <c r="S74" i="14" s="1"/>
  <c r="L73" i="14"/>
  <c r="M73" i="14" s="1"/>
  <c r="S73" i="14" s="1"/>
  <c r="L72" i="14"/>
  <c r="M72" i="14" s="1"/>
  <c r="L70" i="14"/>
  <c r="M70" i="14" s="1"/>
  <c r="L69" i="14"/>
  <c r="M69" i="14" s="1"/>
  <c r="L68" i="14"/>
  <c r="M68" i="14" s="1"/>
  <c r="L67" i="14"/>
  <c r="M67" i="14" s="1"/>
  <c r="L66" i="14"/>
  <c r="M66" i="14" s="1"/>
  <c r="L64" i="14"/>
  <c r="M64" i="14" s="1"/>
  <c r="L63" i="14"/>
  <c r="M63" i="14" s="1"/>
  <c r="O63" i="14" s="1"/>
  <c r="L62" i="14"/>
  <c r="M62" i="14" s="1"/>
  <c r="Y61" i="14"/>
  <c r="X61" i="14"/>
  <c r="W61" i="14"/>
  <c r="V61" i="14"/>
  <c r="U61" i="14"/>
  <c r="T61" i="14"/>
  <c r="S61" i="14"/>
  <c r="R61" i="14"/>
  <c r="Q61" i="14"/>
  <c r="O61" i="14"/>
  <c r="N61" i="14"/>
  <c r="L60" i="14"/>
  <c r="M60" i="14" s="1"/>
  <c r="P60" i="14" s="1"/>
  <c r="L59" i="14"/>
  <c r="M59" i="14" s="1"/>
  <c r="P59" i="14" s="1"/>
  <c r="Y58" i="14"/>
  <c r="W58" i="14"/>
  <c r="U58" i="14"/>
  <c r="S58" i="14"/>
  <c r="Q58" i="14"/>
  <c r="O58" i="14"/>
  <c r="L57" i="14"/>
  <c r="M57" i="14" s="1"/>
  <c r="X57" i="14" s="1"/>
  <c r="L56" i="14"/>
  <c r="M56" i="14" s="1"/>
  <c r="L53" i="14"/>
  <c r="M53" i="14" s="1"/>
  <c r="X53" i="14" s="1"/>
  <c r="L52" i="14"/>
  <c r="M52" i="14" s="1"/>
  <c r="T52" i="14" s="1"/>
  <c r="L51" i="14"/>
  <c r="M51" i="14" s="1"/>
  <c r="P51" i="14" s="1"/>
  <c r="L50" i="14"/>
  <c r="M50" i="14" s="1"/>
  <c r="X50" i="14" s="1"/>
  <c r="L49" i="14"/>
  <c r="M49" i="14" s="1"/>
  <c r="X49" i="14" s="1"/>
  <c r="L48" i="14"/>
  <c r="M48" i="14" s="1"/>
  <c r="N48" i="14" s="1"/>
  <c r="L47" i="14"/>
  <c r="M47" i="14" s="1"/>
  <c r="N47" i="14" s="1"/>
  <c r="L46" i="14"/>
  <c r="M46" i="14" s="1"/>
  <c r="T46" i="14" s="1"/>
  <c r="Y45" i="14"/>
  <c r="X45" i="14"/>
  <c r="W45" i="14"/>
  <c r="V45" i="14"/>
  <c r="U45" i="14"/>
  <c r="T45" i="14"/>
  <c r="S45" i="14"/>
  <c r="R45" i="14"/>
  <c r="P45" i="14"/>
  <c r="N45" i="14"/>
  <c r="M43" i="14"/>
  <c r="O43" i="14" s="1"/>
  <c r="M42" i="14"/>
  <c r="O42" i="14" s="1"/>
  <c r="M41" i="14"/>
  <c r="O41" i="14" s="1"/>
  <c r="L40" i="14"/>
  <c r="M40" i="14" s="1"/>
  <c r="O40" i="14" s="1"/>
  <c r="M39" i="14"/>
  <c r="O39" i="14" s="1"/>
  <c r="M38" i="14"/>
  <c r="O38" i="14" s="1"/>
  <c r="L37" i="14"/>
  <c r="M37" i="14" s="1"/>
  <c r="O37" i="14" s="1"/>
  <c r="L36" i="14"/>
  <c r="M36" i="14" s="1"/>
  <c r="O36" i="14" s="1"/>
  <c r="L33" i="14"/>
  <c r="M33" i="14" s="1"/>
  <c r="L32" i="14"/>
  <c r="M32" i="14" s="1"/>
  <c r="L30" i="14"/>
  <c r="M30" i="14" s="1"/>
  <c r="N30" i="14" s="1"/>
  <c r="L29" i="14"/>
  <c r="M29" i="14" s="1"/>
  <c r="L25" i="14"/>
  <c r="M25" i="14" s="1"/>
  <c r="N25" i="14" s="1"/>
  <c r="L24" i="14"/>
  <c r="M24" i="14" s="1"/>
  <c r="L20" i="14"/>
  <c r="M20" i="14" s="1"/>
  <c r="L19" i="14"/>
  <c r="M19" i="14" s="1"/>
  <c r="L18" i="14"/>
  <c r="M18" i="14" s="1"/>
  <c r="L147" i="13"/>
  <c r="M147" i="13" s="1"/>
  <c r="Y147" i="13" s="1"/>
  <c r="L146" i="13"/>
  <c r="M146" i="13" s="1"/>
  <c r="Y146" i="13" s="1"/>
  <c r="Y141" i="13"/>
  <c r="X141" i="13"/>
  <c r="W141" i="13"/>
  <c r="V141" i="13"/>
  <c r="U141" i="13"/>
  <c r="T141" i="13"/>
  <c r="S141" i="13"/>
  <c r="Q141" i="13"/>
  <c r="P141" i="13"/>
  <c r="O141" i="13"/>
  <c r="N141" i="13"/>
  <c r="L140" i="13"/>
  <c r="M140" i="13" s="1"/>
  <c r="R140" i="13" s="1"/>
  <c r="L139" i="13"/>
  <c r="M139" i="13" s="1"/>
  <c r="R139" i="13" s="1"/>
  <c r="L138" i="13"/>
  <c r="M138" i="13" s="1"/>
  <c r="R138" i="13" s="1"/>
  <c r="L137" i="13"/>
  <c r="M137" i="13" s="1"/>
  <c r="Y136" i="13"/>
  <c r="X136" i="13"/>
  <c r="W136" i="13"/>
  <c r="V136" i="13"/>
  <c r="U136" i="13"/>
  <c r="T136" i="13"/>
  <c r="S136" i="13"/>
  <c r="R136" i="13"/>
  <c r="Q136" i="13"/>
  <c r="O136" i="13"/>
  <c r="N136" i="13"/>
  <c r="M133" i="13"/>
  <c r="P133" i="13" s="1"/>
  <c r="M132" i="13"/>
  <c r="P132" i="13" s="1"/>
  <c r="M131" i="13"/>
  <c r="P131" i="13" s="1"/>
  <c r="M130" i="13"/>
  <c r="P130" i="13" s="1"/>
  <c r="M129" i="13"/>
  <c r="P129" i="13" s="1"/>
  <c r="M128" i="13"/>
  <c r="P128" i="13" s="1"/>
  <c r="M127" i="13"/>
  <c r="P127" i="13" s="1"/>
  <c r="M126" i="13"/>
  <c r="P126" i="13" s="1"/>
  <c r="Y123" i="13"/>
  <c r="X123" i="13"/>
  <c r="W123" i="13"/>
  <c r="U123" i="13"/>
  <c r="T123" i="13"/>
  <c r="S123" i="13"/>
  <c r="R123" i="13"/>
  <c r="Q123" i="13"/>
  <c r="P123" i="13"/>
  <c r="N123" i="13"/>
  <c r="L122" i="13"/>
  <c r="M122" i="13" s="1"/>
  <c r="O122" i="13" s="1"/>
  <c r="L121" i="13"/>
  <c r="M121" i="13" s="1"/>
  <c r="V121" i="13" s="1"/>
  <c r="L120" i="13"/>
  <c r="M120" i="13" s="1"/>
  <c r="L119" i="13"/>
  <c r="M119" i="13" s="1"/>
  <c r="V119" i="13" s="1"/>
  <c r="L118" i="13"/>
  <c r="M118" i="13" s="1"/>
  <c r="L115" i="13"/>
  <c r="M115" i="13" s="1"/>
  <c r="L114" i="13"/>
  <c r="M114" i="13" s="1"/>
  <c r="L113" i="13"/>
  <c r="M113" i="13" s="1"/>
  <c r="V113" i="13" s="1"/>
  <c r="L112" i="13"/>
  <c r="M112" i="13" s="1"/>
  <c r="V112" i="13" s="1"/>
  <c r="Y111" i="13"/>
  <c r="X111" i="13"/>
  <c r="W111" i="13"/>
  <c r="V111" i="13"/>
  <c r="U111" i="13"/>
  <c r="S111" i="13"/>
  <c r="R111" i="13"/>
  <c r="Q111" i="13"/>
  <c r="P111" i="13"/>
  <c r="O111" i="13"/>
  <c r="L110" i="13"/>
  <c r="M110" i="13" s="1"/>
  <c r="L109" i="13"/>
  <c r="M109" i="13" s="1"/>
  <c r="N109" i="13" s="1"/>
  <c r="L108" i="13"/>
  <c r="M108" i="13" s="1"/>
  <c r="N108" i="13" s="1"/>
  <c r="L107" i="13"/>
  <c r="M107" i="13" s="1"/>
  <c r="L106" i="13"/>
  <c r="M106" i="13" s="1"/>
  <c r="N106" i="13" s="1"/>
  <c r="L103" i="13"/>
  <c r="M103" i="13" s="1"/>
  <c r="M102" i="13"/>
  <c r="L101" i="13"/>
  <c r="M101" i="13" s="1"/>
  <c r="T101" i="13" s="1"/>
  <c r="L100" i="13"/>
  <c r="M100" i="13" s="1"/>
  <c r="Y99" i="13"/>
  <c r="X99" i="13"/>
  <c r="V99" i="13"/>
  <c r="U99" i="13"/>
  <c r="T99" i="13"/>
  <c r="S99" i="13"/>
  <c r="Q99" i="13"/>
  <c r="P99" i="13"/>
  <c r="O99" i="13"/>
  <c r="N99" i="13"/>
  <c r="L98" i="13"/>
  <c r="M98" i="13" s="1"/>
  <c r="W98" i="13" s="1"/>
  <c r="L97" i="13"/>
  <c r="M97" i="13" s="1"/>
  <c r="L96" i="13"/>
  <c r="M96" i="13" s="1"/>
  <c r="W96" i="13" s="1"/>
  <c r="L95" i="13"/>
  <c r="M95" i="13" s="1"/>
  <c r="W95" i="13" s="1"/>
  <c r="Y94" i="13"/>
  <c r="X94" i="13"/>
  <c r="W94" i="13"/>
  <c r="U94" i="13"/>
  <c r="T94" i="13"/>
  <c r="S94" i="13"/>
  <c r="R94" i="13"/>
  <c r="Q94" i="13"/>
  <c r="O94" i="13"/>
  <c r="N94" i="13"/>
  <c r="L93" i="13"/>
  <c r="M93" i="13" s="1"/>
  <c r="L92" i="13"/>
  <c r="M92" i="13" s="1"/>
  <c r="V92" i="13" s="1"/>
  <c r="L91" i="13"/>
  <c r="M91" i="13" s="1"/>
  <c r="L90" i="13"/>
  <c r="M90" i="13" s="1"/>
  <c r="L89" i="13"/>
  <c r="M89" i="13" s="1"/>
  <c r="Y88" i="13"/>
  <c r="X88" i="13"/>
  <c r="W88" i="13"/>
  <c r="V88" i="13"/>
  <c r="T88" i="13"/>
  <c r="S88" i="13"/>
  <c r="R88" i="13"/>
  <c r="Q88" i="13"/>
  <c r="P88" i="13"/>
  <c r="N88" i="13"/>
  <c r="L87" i="13"/>
  <c r="M87" i="13" s="1"/>
  <c r="L86" i="13"/>
  <c r="M86" i="13" s="1"/>
  <c r="U86" i="13" s="1"/>
  <c r="L84" i="13"/>
  <c r="M84" i="13" s="1"/>
  <c r="L83" i="13"/>
  <c r="M83" i="13" s="1"/>
  <c r="U83" i="13" s="1"/>
  <c r="L81" i="13"/>
  <c r="M81" i="13" s="1"/>
  <c r="U81" i="13" s="1"/>
  <c r="L80" i="13"/>
  <c r="M80" i="13" s="1"/>
  <c r="O80" i="13" s="1"/>
  <c r="L79" i="13"/>
  <c r="M79" i="13" s="1"/>
  <c r="M78" i="13"/>
  <c r="U78" i="13" s="1"/>
  <c r="L74" i="13"/>
  <c r="M74" i="13" s="1"/>
  <c r="S74" i="13" s="1"/>
  <c r="L73" i="13"/>
  <c r="M73" i="13" s="1"/>
  <c r="S73" i="13" s="1"/>
  <c r="L72" i="13"/>
  <c r="M72" i="13" s="1"/>
  <c r="L70" i="13"/>
  <c r="M70" i="13" s="1"/>
  <c r="L69" i="13"/>
  <c r="M69" i="13" s="1"/>
  <c r="L68" i="13"/>
  <c r="M68" i="13" s="1"/>
  <c r="T68" i="13" s="1"/>
  <c r="L67" i="13"/>
  <c r="M67" i="13" s="1"/>
  <c r="L66" i="13"/>
  <c r="M66" i="13" s="1"/>
  <c r="L64" i="13"/>
  <c r="M64" i="13" s="1"/>
  <c r="L63" i="13"/>
  <c r="M63" i="13" s="1"/>
  <c r="L62" i="13"/>
  <c r="M62" i="13" s="1"/>
  <c r="Y61" i="13"/>
  <c r="X61" i="13"/>
  <c r="W61" i="13"/>
  <c r="V61" i="13"/>
  <c r="U61" i="13"/>
  <c r="T61" i="13"/>
  <c r="S61" i="13"/>
  <c r="R61" i="13"/>
  <c r="Q61" i="13"/>
  <c r="O61" i="13"/>
  <c r="N61" i="13"/>
  <c r="L60" i="13"/>
  <c r="M60" i="13" s="1"/>
  <c r="P60" i="13" s="1"/>
  <c r="L59" i="13"/>
  <c r="M59" i="13" s="1"/>
  <c r="Y58" i="13"/>
  <c r="W58" i="13"/>
  <c r="U58" i="13"/>
  <c r="S58" i="13"/>
  <c r="Q58" i="13"/>
  <c r="O58" i="13"/>
  <c r="L57" i="13"/>
  <c r="M57" i="13" s="1"/>
  <c r="L56" i="13"/>
  <c r="M56" i="13" s="1"/>
  <c r="L53" i="13"/>
  <c r="M53" i="13" s="1"/>
  <c r="L52" i="13"/>
  <c r="M52" i="13" s="1"/>
  <c r="L51" i="13"/>
  <c r="M51" i="13" s="1"/>
  <c r="R51" i="13" s="1"/>
  <c r="L50" i="13"/>
  <c r="M50" i="13" s="1"/>
  <c r="S50" i="13" s="1"/>
  <c r="L49" i="13"/>
  <c r="M49" i="13" s="1"/>
  <c r="S49" i="13" s="1"/>
  <c r="L48" i="13"/>
  <c r="M48" i="13" s="1"/>
  <c r="R48" i="13" s="1"/>
  <c r="L47" i="13"/>
  <c r="M47" i="13" s="1"/>
  <c r="L46" i="13"/>
  <c r="M46" i="13" s="1"/>
  <c r="Y45" i="13"/>
  <c r="X45" i="13"/>
  <c r="W45" i="13"/>
  <c r="V45" i="13"/>
  <c r="U45" i="13"/>
  <c r="T45" i="13"/>
  <c r="S45" i="13"/>
  <c r="R45" i="13"/>
  <c r="P45" i="13"/>
  <c r="N45" i="13"/>
  <c r="M43" i="13"/>
  <c r="O43" i="13" s="1"/>
  <c r="M42" i="13"/>
  <c r="O42" i="13" s="1"/>
  <c r="M41" i="13"/>
  <c r="O41" i="13" s="1"/>
  <c r="L40" i="13"/>
  <c r="M40" i="13" s="1"/>
  <c r="O40" i="13" s="1"/>
  <c r="M39" i="13"/>
  <c r="O39" i="13" s="1"/>
  <c r="M38" i="13"/>
  <c r="O38" i="13" s="1"/>
  <c r="L37" i="13"/>
  <c r="M37" i="13" s="1"/>
  <c r="O37" i="13" s="1"/>
  <c r="L36" i="13"/>
  <c r="M36" i="13" s="1"/>
  <c r="O36" i="13" s="1"/>
  <c r="L33" i="13"/>
  <c r="M33" i="13" s="1"/>
  <c r="L32" i="13"/>
  <c r="M32" i="13" s="1"/>
  <c r="L30" i="13"/>
  <c r="M30" i="13" s="1"/>
  <c r="L25" i="13"/>
  <c r="M25" i="13" s="1"/>
  <c r="N25" i="13" s="1"/>
  <c r="L24" i="13"/>
  <c r="M24" i="13" s="1"/>
  <c r="S24" i="13" s="1"/>
  <c r="L20" i="13"/>
  <c r="M20" i="13" s="1"/>
  <c r="L19" i="13"/>
  <c r="M19" i="13" s="1"/>
  <c r="L18" i="13"/>
  <c r="M18" i="13" s="1"/>
  <c r="L147" i="12"/>
  <c r="M147" i="12" s="1"/>
  <c r="Y147" i="12" s="1"/>
  <c r="L146" i="12"/>
  <c r="M146" i="12" s="1"/>
  <c r="Y146" i="12" s="1"/>
  <c r="Y141" i="12"/>
  <c r="X141" i="12"/>
  <c r="W141" i="12"/>
  <c r="V141" i="12"/>
  <c r="U141" i="12"/>
  <c r="T141" i="12"/>
  <c r="S141" i="12"/>
  <c r="Q141" i="12"/>
  <c r="P141" i="12"/>
  <c r="O141" i="12"/>
  <c r="N141" i="12"/>
  <c r="L140" i="12"/>
  <c r="M140" i="12" s="1"/>
  <c r="R140" i="12" s="1"/>
  <c r="L139" i="12"/>
  <c r="M139" i="12" s="1"/>
  <c r="R139" i="12" s="1"/>
  <c r="L138" i="12"/>
  <c r="M138" i="12" s="1"/>
  <c r="R138" i="12" s="1"/>
  <c r="L137" i="12"/>
  <c r="M137" i="12" s="1"/>
  <c r="Y136" i="12"/>
  <c r="X136" i="12"/>
  <c r="W136" i="12"/>
  <c r="V136" i="12"/>
  <c r="U136" i="12"/>
  <c r="T136" i="12"/>
  <c r="S136" i="12"/>
  <c r="R136" i="12"/>
  <c r="Q136" i="12"/>
  <c r="O136" i="12"/>
  <c r="N136" i="12"/>
  <c r="M133" i="12"/>
  <c r="P133" i="12" s="1"/>
  <c r="M132" i="12"/>
  <c r="P132" i="12" s="1"/>
  <c r="M131" i="12"/>
  <c r="P131" i="12" s="1"/>
  <c r="M130" i="12"/>
  <c r="P130" i="12" s="1"/>
  <c r="M129" i="12"/>
  <c r="P129" i="12" s="1"/>
  <c r="M128" i="12"/>
  <c r="P128" i="12" s="1"/>
  <c r="M127" i="12"/>
  <c r="P127" i="12" s="1"/>
  <c r="M126" i="12"/>
  <c r="P126" i="12" s="1"/>
  <c r="Y123" i="12"/>
  <c r="X123" i="12"/>
  <c r="W123" i="12"/>
  <c r="U123" i="12"/>
  <c r="T123" i="12"/>
  <c r="S123" i="12"/>
  <c r="R123" i="12"/>
  <c r="Q123" i="12"/>
  <c r="P123" i="12"/>
  <c r="N123" i="12"/>
  <c r="L122" i="12"/>
  <c r="M122" i="12" s="1"/>
  <c r="L121" i="12"/>
  <c r="M121" i="12" s="1"/>
  <c r="V121" i="12" s="1"/>
  <c r="L120" i="12"/>
  <c r="M120" i="12" s="1"/>
  <c r="L119" i="12"/>
  <c r="M119" i="12" s="1"/>
  <c r="L118" i="12"/>
  <c r="M118" i="12" s="1"/>
  <c r="V118" i="12" s="1"/>
  <c r="L115" i="12"/>
  <c r="M115" i="12" s="1"/>
  <c r="V115" i="12" s="1"/>
  <c r="L114" i="12"/>
  <c r="M114" i="12" s="1"/>
  <c r="L113" i="12"/>
  <c r="M113" i="12" s="1"/>
  <c r="L112" i="12"/>
  <c r="M112" i="12" s="1"/>
  <c r="V112" i="12" s="1"/>
  <c r="Y111" i="12"/>
  <c r="X111" i="12"/>
  <c r="W111" i="12"/>
  <c r="V111" i="12"/>
  <c r="U111" i="12"/>
  <c r="S111" i="12"/>
  <c r="R111" i="12"/>
  <c r="Q111" i="12"/>
  <c r="P111" i="12"/>
  <c r="O111" i="12"/>
  <c r="L110" i="12"/>
  <c r="M110" i="12" s="1"/>
  <c r="L109" i="12"/>
  <c r="M109" i="12" s="1"/>
  <c r="L108" i="12"/>
  <c r="M108" i="12" s="1"/>
  <c r="L107" i="12"/>
  <c r="M107" i="12" s="1"/>
  <c r="L106" i="12"/>
  <c r="M106" i="12" s="1"/>
  <c r="L103" i="12"/>
  <c r="M103" i="12" s="1"/>
  <c r="M102" i="12"/>
  <c r="L101" i="12"/>
  <c r="M101" i="12" s="1"/>
  <c r="L100" i="12"/>
  <c r="M100" i="12" s="1"/>
  <c r="Y99" i="12"/>
  <c r="X99" i="12"/>
  <c r="V99" i="12"/>
  <c r="U99" i="12"/>
  <c r="T99" i="12"/>
  <c r="S99" i="12"/>
  <c r="Q99" i="12"/>
  <c r="P99" i="12"/>
  <c r="O99" i="12"/>
  <c r="N99" i="12"/>
  <c r="L98" i="12"/>
  <c r="M98" i="12" s="1"/>
  <c r="L97" i="12"/>
  <c r="M97" i="12" s="1"/>
  <c r="W97" i="12" s="1"/>
  <c r="L96" i="12"/>
  <c r="M96" i="12" s="1"/>
  <c r="L95" i="12"/>
  <c r="M95" i="12" s="1"/>
  <c r="Y94" i="12"/>
  <c r="X94" i="12"/>
  <c r="W94" i="12"/>
  <c r="U94" i="12"/>
  <c r="T94" i="12"/>
  <c r="S94" i="12"/>
  <c r="R94" i="12"/>
  <c r="Q94" i="12"/>
  <c r="O94" i="12"/>
  <c r="N94" i="12"/>
  <c r="L93" i="12"/>
  <c r="M93" i="12" s="1"/>
  <c r="V93" i="12" s="1"/>
  <c r="L92" i="12"/>
  <c r="M92" i="12" s="1"/>
  <c r="L91" i="12"/>
  <c r="M91" i="12" s="1"/>
  <c r="L90" i="12"/>
  <c r="M90" i="12" s="1"/>
  <c r="V90" i="12" s="1"/>
  <c r="L89" i="12"/>
  <c r="M89" i="12" s="1"/>
  <c r="Y88" i="12"/>
  <c r="X88" i="12"/>
  <c r="W88" i="12"/>
  <c r="V88" i="12"/>
  <c r="T88" i="12"/>
  <c r="S88" i="12"/>
  <c r="R88" i="12"/>
  <c r="Q88" i="12"/>
  <c r="P88" i="12"/>
  <c r="N88" i="12"/>
  <c r="L87" i="12"/>
  <c r="M87" i="12" s="1"/>
  <c r="L86" i="12"/>
  <c r="M86" i="12" s="1"/>
  <c r="L84" i="12"/>
  <c r="M84" i="12" s="1"/>
  <c r="L83" i="12"/>
  <c r="M83" i="12" s="1"/>
  <c r="L81" i="12"/>
  <c r="M81" i="12" s="1"/>
  <c r="L80" i="12"/>
  <c r="M80" i="12" s="1"/>
  <c r="L79" i="12"/>
  <c r="M79" i="12" s="1"/>
  <c r="U79" i="12" s="1"/>
  <c r="M78" i="12"/>
  <c r="O78" i="12" s="1"/>
  <c r="L74" i="12"/>
  <c r="M74" i="12" s="1"/>
  <c r="L73" i="12"/>
  <c r="M73" i="12" s="1"/>
  <c r="O73" i="12" s="1"/>
  <c r="L72" i="12"/>
  <c r="M72" i="12" s="1"/>
  <c r="L70" i="12"/>
  <c r="M70" i="12" s="1"/>
  <c r="L69" i="12"/>
  <c r="M69" i="12" s="1"/>
  <c r="L68" i="12"/>
  <c r="M68" i="12" s="1"/>
  <c r="L67" i="12"/>
  <c r="M67" i="12" s="1"/>
  <c r="L66" i="12"/>
  <c r="M66" i="12" s="1"/>
  <c r="L64" i="12"/>
  <c r="M64" i="12" s="1"/>
  <c r="L63" i="12"/>
  <c r="M63" i="12" s="1"/>
  <c r="L62" i="12"/>
  <c r="M62" i="12" s="1"/>
  <c r="Y61" i="12"/>
  <c r="X61" i="12"/>
  <c r="W61" i="12"/>
  <c r="V61" i="12"/>
  <c r="U61" i="12"/>
  <c r="T61" i="12"/>
  <c r="S61" i="12"/>
  <c r="R61" i="12"/>
  <c r="Q61" i="12"/>
  <c r="O61" i="12"/>
  <c r="N61" i="12"/>
  <c r="L60" i="12"/>
  <c r="M60" i="12" s="1"/>
  <c r="P60" i="12" s="1"/>
  <c r="L59" i="12"/>
  <c r="M59" i="12" s="1"/>
  <c r="Y58" i="12"/>
  <c r="W58" i="12"/>
  <c r="U58" i="12"/>
  <c r="S58" i="12"/>
  <c r="Q58" i="12"/>
  <c r="O58" i="12"/>
  <c r="L57" i="12"/>
  <c r="M57" i="12" s="1"/>
  <c r="L56" i="12"/>
  <c r="M56" i="12" s="1"/>
  <c r="T56" i="12" s="1"/>
  <c r="L53" i="12"/>
  <c r="M53" i="12" s="1"/>
  <c r="V53" i="12" s="1"/>
  <c r="L52" i="12"/>
  <c r="M52" i="12" s="1"/>
  <c r="L51" i="12"/>
  <c r="M51" i="12" s="1"/>
  <c r="L50" i="12"/>
  <c r="M50" i="12" s="1"/>
  <c r="V50" i="12" s="1"/>
  <c r="L49" i="12"/>
  <c r="M49" i="12" s="1"/>
  <c r="L48" i="12"/>
  <c r="M48" i="12" s="1"/>
  <c r="L47" i="12"/>
  <c r="M47" i="12" s="1"/>
  <c r="V47" i="12" s="1"/>
  <c r="L46" i="12"/>
  <c r="M46" i="12" s="1"/>
  <c r="Y45" i="12"/>
  <c r="X45" i="12"/>
  <c r="W45" i="12"/>
  <c r="V45" i="12"/>
  <c r="U45" i="12"/>
  <c r="T45" i="12"/>
  <c r="S45" i="12"/>
  <c r="R45" i="12"/>
  <c r="P45" i="12"/>
  <c r="M43" i="12"/>
  <c r="O43" i="12" s="1"/>
  <c r="M42" i="12"/>
  <c r="O42" i="12" s="1"/>
  <c r="M41" i="12"/>
  <c r="O41" i="12" s="1"/>
  <c r="L40" i="12"/>
  <c r="M40" i="12" s="1"/>
  <c r="O40" i="12" s="1"/>
  <c r="M39" i="12"/>
  <c r="O39" i="12" s="1"/>
  <c r="M38" i="12"/>
  <c r="O38" i="12" s="1"/>
  <c r="L37" i="12"/>
  <c r="M37" i="12" s="1"/>
  <c r="O37" i="12" s="1"/>
  <c r="L36" i="12"/>
  <c r="M36" i="12" s="1"/>
  <c r="L33" i="12"/>
  <c r="M33" i="12" s="1"/>
  <c r="L32" i="12"/>
  <c r="M32" i="12" s="1"/>
  <c r="L30" i="12"/>
  <c r="M30" i="12" s="1"/>
  <c r="N30" i="12" s="1"/>
  <c r="L29" i="12"/>
  <c r="M29" i="12" s="1"/>
  <c r="L25" i="12"/>
  <c r="M25" i="12" s="1"/>
  <c r="N25" i="12" s="1"/>
  <c r="L24" i="12"/>
  <c r="M24" i="12" s="1"/>
  <c r="L20" i="12"/>
  <c r="M20" i="12" s="1"/>
  <c r="L19" i="12"/>
  <c r="M19" i="12" s="1"/>
  <c r="V19" i="12" s="1"/>
  <c r="L18" i="12"/>
  <c r="M18" i="12" s="1"/>
  <c r="L147" i="11"/>
  <c r="M147" i="11" s="1"/>
  <c r="Y147" i="11" s="1"/>
  <c r="L146" i="11"/>
  <c r="M146" i="11" s="1"/>
  <c r="Y146" i="11" s="1"/>
  <c r="Y141" i="11"/>
  <c r="X141" i="11"/>
  <c r="W141" i="11"/>
  <c r="V141" i="11"/>
  <c r="U141" i="11"/>
  <c r="T141" i="11"/>
  <c r="S141" i="11"/>
  <c r="Q141" i="11"/>
  <c r="P141" i="11"/>
  <c r="O141" i="11"/>
  <c r="N141" i="11"/>
  <c r="L140" i="11"/>
  <c r="M140" i="11" s="1"/>
  <c r="R140" i="11" s="1"/>
  <c r="L139" i="11"/>
  <c r="M139" i="11" s="1"/>
  <c r="R139" i="11" s="1"/>
  <c r="L138" i="11"/>
  <c r="M138" i="11" s="1"/>
  <c r="R138" i="11" s="1"/>
  <c r="L137" i="11"/>
  <c r="M137" i="11" s="1"/>
  <c r="Y136" i="11"/>
  <c r="X136" i="11"/>
  <c r="W136" i="11"/>
  <c r="V136" i="11"/>
  <c r="U136" i="11"/>
  <c r="T136" i="11"/>
  <c r="S136" i="11"/>
  <c r="R136" i="11"/>
  <c r="Q136" i="11"/>
  <c r="O136" i="11"/>
  <c r="N136" i="11"/>
  <c r="M133" i="11"/>
  <c r="P133" i="11" s="1"/>
  <c r="M132" i="11"/>
  <c r="P132" i="11" s="1"/>
  <c r="M131" i="11"/>
  <c r="P131" i="11" s="1"/>
  <c r="M130" i="11"/>
  <c r="P130" i="11" s="1"/>
  <c r="M129" i="11"/>
  <c r="P129" i="11" s="1"/>
  <c r="M128" i="11"/>
  <c r="P128" i="11" s="1"/>
  <c r="M127" i="11"/>
  <c r="P127" i="11" s="1"/>
  <c r="M126" i="11"/>
  <c r="Y123" i="11"/>
  <c r="X123" i="11"/>
  <c r="W123" i="11"/>
  <c r="U123" i="11"/>
  <c r="T123" i="11"/>
  <c r="S123" i="11"/>
  <c r="R123" i="11"/>
  <c r="Q123" i="11"/>
  <c r="P123" i="11"/>
  <c r="N123" i="11"/>
  <c r="L122" i="11"/>
  <c r="M122" i="11" s="1"/>
  <c r="V122" i="11" s="1"/>
  <c r="L121" i="11"/>
  <c r="M121" i="11" s="1"/>
  <c r="L120" i="11"/>
  <c r="M120" i="11" s="1"/>
  <c r="L119" i="11"/>
  <c r="M119" i="11" s="1"/>
  <c r="V119" i="11" s="1"/>
  <c r="L118" i="11"/>
  <c r="M118" i="11" s="1"/>
  <c r="L115" i="11"/>
  <c r="M115" i="11" s="1"/>
  <c r="L114" i="11"/>
  <c r="M114" i="11" s="1"/>
  <c r="L113" i="11"/>
  <c r="M113" i="11" s="1"/>
  <c r="V113" i="11" s="1"/>
  <c r="L112" i="11"/>
  <c r="M112" i="11" s="1"/>
  <c r="Y111" i="11"/>
  <c r="X111" i="11"/>
  <c r="W111" i="11"/>
  <c r="V111" i="11"/>
  <c r="U111" i="11"/>
  <c r="S111" i="11"/>
  <c r="R111" i="11"/>
  <c r="Q111" i="11"/>
  <c r="P111" i="11"/>
  <c r="O111" i="11"/>
  <c r="L110" i="11"/>
  <c r="M110" i="11" s="1"/>
  <c r="N110" i="11" s="1"/>
  <c r="L109" i="11"/>
  <c r="M109" i="11" s="1"/>
  <c r="L108" i="11"/>
  <c r="M108" i="11" s="1"/>
  <c r="L107" i="11"/>
  <c r="M107" i="11" s="1"/>
  <c r="L106" i="11"/>
  <c r="M106" i="11" s="1"/>
  <c r="T106" i="11" s="1"/>
  <c r="L103" i="11"/>
  <c r="M103" i="11" s="1"/>
  <c r="M102" i="11"/>
  <c r="L101" i="11"/>
  <c r="M101" i="11" s="1"/>
  <c r="L100" i="11"/>
  <c r="M100" i="11" s="1"/>
  <c r="Y99" i="11"/>
  <c r="X99" i="11"/>
  <c r="V99" i="11"/>
  <c r="U99" i="11"/>
  <c r="T99" i="11"/>
  <c r="S99" i="11"/>
  <c r="Q99" i="11"/>
  <c r="P99" i="11"/>
  <c r="O99" i="11"/>
  <c r="N99" i="11"/>
  <c r="L98" i="11"/>
  <c r="M98" i="11" s="1"/>
  <c r="L97" i="11"/>
  <c r="M97" i="11" s="1"/>
  <c r="L96" i="11"/>
  <c r="M96" i="11" s="1"/>
  <c r="R96" i="11" s="1"/>
  <c r="L95" i="11"/>
  <c r="M95" i="11" s="1"/>
  <c r="Y94" i="11"/>
  <c r="X94" i="11"/>
  <c r="W94" i="11"/>
  <c r="U94" i="11"/>
  <c r="T94" i="11"/>
  <c r="S94" i="11"/>
  <c r="R94" i="11"/>
  <c r="Q94" i="11"/>
  <c r="O94" i="11"/>
  <c r="N94" i="11"/>
  <c r="L93" i="11"/>
  <c r="M93" i="11" s="1"/>
  <c r="L92" i="11"/>
  <c r="M92" i="11" s="1"/>
  <c r="L91" i="11"/>
  <c r="M91" i="11" s="1"/>
  <c r="V91" i="11" s="1"/>
  <c r="L90" i="11"/>
  <c r="M90" i="11" s="1"/>
  <c r="L89" i="11"/>
  <c r="M89" i="11" s="1"/>
  <c r="V89" i="11" s="1"/>
  <c r="Y88" i="11"/>
  <c r="X88" i="11"/>
  <c r="W88" i="11"/>
  <c r="V88" i="11"/>
  <c r="T88" i="11"/>
  <c r="S88" i="11"/>
  <c r="R88" i="11"/>
  <c r="Q88" i="11"/>
  <c r="P88" i="11"/>
  <c r="N88" i="11"/>
  <c r="L87" i="11"/>
  <c r="M87" i="11" s="1"/>
  <c r="U87" i="11" s="1"/>
  <c r="L86" i="11"/>
  <c r="M86" i="11" s="1"/>
  <c r="L84" i="11"/>
  <c r="M84" i="11" s="1"/>
  <c r="U84" i="11" s="1"/>
  <c r="L83" i="11"/>
  <c r="M83" i="11" s="1"/>
  <c r="L81" i="11"/>
  <c r="M81" i="11" s="1"/>
  <c r="O81" i="11" s="1"/>
  <c r="L80" i="11"/>
  <c r="M80" i="11" s="1"/>
  <c r="L79" i="11"/>
  <c r="M79" i="11" s="1"/>
  <c r="M78" i="11"/>
  <c r="O78" i="11" s="1"/>
  <c r="L74" i="11"/>
  <c r="M74" i="11" s="1"/>
  <c r="W74" i="11" s="1"/>
  <c r="L73" i="11"/>
  <c r="M73" i="11" s="1"/>
  <c r="L72" i="11"/>
  <c r="M72" i="11" s="1"/>
  <c r="L70" i="11"/>
  <c r="M70" i="11" s="1"/>
  <c r="L69" i="11"/>
  <c r="M69" i="11" s="1"/>
  <c r="L68" i="11"/>
  <c r="M68" i="11" s="1"/>
  <c r="L67" i="11"/>
  <c r="M67" i="11" s="1"/>
  <c r="L66" i="11"/>
  <c r="M66" i="11" s="1"/>
  <c r="L64" i="11"/>
  <c r="M64" i="11" s="1"/>
  <c r="L63" i="11"/>
  <c r="M63" i="11" s="1"/>
  <c r="L62" i="11"/>
  <c r="M62" i="11" s="1"/>
  <c r="Y61" i="11"/>
  <c r="X61" i="11"/>
  <c r="W61" i="11"/>
  <c r="V61" i="11"/>
  <c r="U61" i="11"/>
  <c r="T61" i="11"/>
  <c r="S61" i="11"/>
  <c r="R61" i="11"/>
  <c r="Q61" i="11"/>
  <c r="O61" i="11"/>
  <c r="N61" i="11"/>
  <c r="L60" i="11"/>
  <c r="M60" i="11" s="1"/>
  <c r="P60" i="11" s="1"/>
  <c r="L59" i="11"/>
  <c r="M59" i="11" s="1"/>
  <c r="Y58" i="11"/>
  <c r="W58" i="11"/>
  <c r="U58" i="11"/>
  <c r="S58" i="11"/>
  <c r="Q58" i="11"/>
  <c r="O58" i="11"/>
  <c r="L57" i="11"/>
  <c r="M57" i="11" s="1"/>
  <c r="L56" i="11"/>
  <c r="M56" i="11" s="1"/>
  <c r="L53" i="11"/>
  <c r="M53" i="11" s="1"/>
  <c r="Q53" i="11" s="1"/>
  <c r="L52" i="11"/>
  <c r="M52" i="11" s="1"/>
  <c r="X52" i="11" s="1"/>
  <c r="L51" i="11"/>
  <c r="M51" i="11" s="1"/>
  <c r="R51" i="11" s="1"/>
  <c r="L50" i="11"/>
  <c r="M50" i="11" s="1"/>
  <c r="W50" i="11" s="1"/>
  <c r="L49" i="11"/>
  <c r="M49" i="11" s="1"/>
  <c r="T49" i="11" s="1"/>
  <c r="L48" i="11"/>
  <c r="M48" i="11" s="1"/>
  <c r="X48" i="11" s="1"/>
  <c r="L47" i="11"/>
  <c r="M47" i="11" s="1"/>
  <c r="P47" i="11" s="1"/>
  <c r="L46" i="11"/>
  <c r="M46" i="11" s="1"/>
  <c r="Y45" i="11"/>
  <c r="X45" i="11"/>
  <c r="W45" i="11"/>
  <c r="V45" i="11"/>
  <c r="U45" i="11"/>
  <c r="T45" i="11"/>
  <c r="S45" i="11"/>
  <c r="R45" i="11"/>
  <c r="P45" i="11"/>
  <c r="N45" i="11"/>
  <c r="M43" i="11"/>
  <c r="O43" i="11" s="1"/>
  <c r="M42" i="11"/>
  <c r="O42" i="11" s="1"/>
  <c r="M41" i="11"/>
  <c r="O41" i="11" s="1"/>
  <c r="L40" i="11"/>
  <c r="M40" i="11" s="1"/>
  <c r="O40" i="11" s="1"/>
  <c r="M39" i="11"/>
  <c r="O39" i="11" s="1"/>
  <c r="M38" i="11"/>
  <c r="O38" i="11" s="1"/>
  <c r="L37" i="11"/>
  <c r="M37" i="11" s="1"/>
  <c r="O37" i="11" s="1"/>
  <c r="L36" i="11"/>
  <c r="M36" i="11" s="1"/>
  <c r="L33" i="11"/>
  <c r="M33" i="11" s="1"/>
  <c r="W33" i="11" s="1"/>
  <c r="L32" i="11"/>
  <c r="M32" i="11" s="1"/>
  <c r="Y32" i="11" s="1"/>
  <c r="L30" i="11"/>
  <c r="M30" i="11" s="1"/>
  <c r="N30" i="11" s="1"/>
  <c r="L29" i="11"/>
  <c r="M29" i="11" s="1"/>
  <c r="L25" i="11"/>
  <c r="M25" i="11" s="1"/>
  <c r="N25" i="11" s="1"/>
  <c r="L24" i="11"/>
  <c r="M24" i="11" s="1"/>
  <c r="Y24" i="11" s="1"/>
  <c r="L20" i="11"/>
  <c r="M20" i="11" s="1"/>
  <c r="L19" i="11"/>
  <c r="M19" i="11" s="1"/>
  <c r="R19" i="11" s="1"/>
  <c r="L18" i="11"/>
  <c r="M18" i="11" s="1"/>
  <c r="L148" i="10"/>
  <c r="M148" i="10" s="1"/>
  <c r="Y148" i="10" s="1"/>
  <c r="L147" i="10"/>
  <c r="M147" i="10" s="1"/>
  <c r="Y147" i="10" s="1"/>
  <c r="Y142" i="10"/>
  <c r="X142" i="10"/>
  <c r="W142" i="10"/>
  <c r="V142" i="10"/>
  <c r="U142" i="10"/>
  <c r="T142" i="10"/>
  <c r="S142" i="10"/>
  <c r="Q142" i="10"/>
  <c r="P142" i="10"/>
  <c r="O142" i="10"/>
  <c r="N142" i="10"/>
  <c r="L141" i="10"/>
  <c r="M141" i="10" s="1"/>
  <c r="R141" i="10" s="1"/>
  <c r="L140" i="10"/>
  <c r="M140" i="10" s="1"/>
  <c r="R140" i="10" s="1"/>
  <c r="L139" i="10"/>
  <c r="M139" i="10" s="1"/>
  <c r="R139" i="10" s="1"/>
  <c r="L138" i="10"/>
  <c r="M138" i="10" s="1"/>
  <c r="Y137" i="10"/>
  <c r="X137" i="10"/>
  <c r="W137" i="10"/>
  <c r="V137" i="10"/>
  <c r="U137" i="10"/>
  <c r="T137" i="10"/>
  <c r="S137" i="10"/>
  <c r="R137" i="10"/>
  <c r="Q137" i="10"/>
  <c r="O137" i="10"/>
  <c r="N137" i="10"/>
  <c r="M134" i="10"/>
  <c r="P134" i="10" s="1"/>
  <c r="M133" i="10"/>
  <c r="P133" i="10" s="1"/>
  <c r="M132" i="10"/>
  <c r="P132" i="10" s="1"/>
  <c r="M131" i="10"/>
  <c r="P131" i="10" s="1"/>
  <c r="M130" i="10"/>
  <c r="P130" i="10" s="1"/>
  <c r="M129" i="10"/>
  <c r="P129" i="10" s="1"/>
  <c r="M128" i="10"/>
  <c r="P128" i="10" s="1"/>
  <c r="M127" i="10"/>
  <c r="P127" i="10" s="1"/>
  <c r="Y124" i="10"/>
  <c r="X124" i="10"/>
  <c r="W124" i="10"/>
  <c r="U124" i="10"/>
  <c r="T124" i="10"/>
  <c r="S124" i="10"/>
  <c r="R124" i="10"/>
  <c r="Q124" i="10"/>
  <c r="P124" i="10"/>
  <c r="N124" i="10"/>
  <c r="L123" i="10"/>
  <c r="M123" i="10" s="1"/>
  <c r="V123" i="10" s="1"/>
  <c r="L122" i="10"/>
  <c r="M122" i="10" s="1"/>
  <c r="V122" i="10" s="1"/>
  <c r="L121" i="10"/>
  <c r="M121" i="10" s="1"/>
  <c r="V121" i="10" s="1"/>
  <c r="L120" i="10"/>
  <c r="M120" i="10" s="1"/>
  <c r="O120" i="10" s="1"/>
  <c r="L119" i="10"/>
  <c r="M119" i="10" s="1"/>
  <c r="L116" i="10"/>
  <c r="M116" i="10" s="1"/>
  <c r="L115" i="10"/>
  <c r="M115" i="10" s="1"/>
  <c r="L114" i="10"/>
  <c r="M114" i="10" s="1"/>
  <c r="V114" i="10" s="1"/>
  <c r="L113" i="10"/>
  <c r="M113" i="10" s="1"/>
  <c r="O113" i="10" s="1"/>
  <c r="Y112" i="10"/>
  <c r="X112" i="10"/>
  <c r="W112" i="10"/>
  <c r="V112" i="10"/>
  <c r="U112" i="10"/>
  <c r="S112" i="10"/>
  <c r="R112" i="10"/>
  <c r="Q112" i="10"/>
  <c r="P112" i="10"/>
  <c r="O112" i="10"/>
  <c r="L111" i="10"/>
  <c r="M111" i="10" s="1"/>
  <c r="L110" i="10"/>
  <c r="M110" i="10" s="1"/>
  <c r="N110" i="10" s="1"/>
  <c r="L109" i="10"/>
  <c r="M109" i="10" s="1"/>
  <c r="L108" i="10"/>
  <c r="M108" i="10" s="1"/>
  <c r="T108" i="10" s="1"/>
  <c r="L107" i="10"/>
  <c r="M107" i="10" s="1"/>
  <c r="N107" i="10" s="1"/>
  <c r="L104" i="10"/>
  <c r="M104" i="10" s="1"/>
  <c r="M103" i="10"/>
  <c r="L102" i="10"/>
  <c r="M102" i="10" s="1"/>
  <c r="T102" i="10" s="1"/>
  <c r="L101" i="10"/>
  <c r="M101" i="10" s="1"/>
  <c r="Y100" i="10"/>
  <c r="X100" i="10"/>
  <c r="V100" i="10"/>
  <c r="U100" i="10"/>
  <c r="T100" i="10"/>
  <c r="S100" i="10"/>
  <c r="Q100" i="10"/>
  <c r="P100" i="10"/>
  <c r="O100" i="10"/>
  <c r="N100" i="10"/>
  <c r="L99" i="10"/>
  <c r="M99" i="10" s="1"/>
  <c r="W99" i="10" s="1"/>
  <c r="L98" i="10"/>
  <c r="M98" i="10" s="1"/>
  <c r="L97" i="10"/>
  <c r="M97" i="10" s="1"/>
  <c r="L96" i="10"/>
  <c r="M96" i="10" s="1"/>
  <c r="Y95" i="10"/>
  <c r="X95" i="10"/>
  <c r="W95" i="10"/>
  <c r="U95" i="10"/>
  <c r="T95" i="10"/>
  <c r="S95" i="10"/>
  <c r="R95" i="10"/>
  <c r="Q95" i="10"/>
  <c r="O95" i="10"/>
  <c r="N95" i="10"/>
  <c r="L94" i="10"/>
  <c r="M94" i="10" s="1"/>
  <c r="V94" i="10" s="1"/>
  <c r="L92" i="10"/>
  <c r="M92" i="10" s="1"/>
  <c r="L91" i="10"/>
  <c r="M91" i="10" s="1"/>
  <c r="V91" i="10" s="1"/>
  <c r="L90" i="10"/>
  <c r="M90" i="10" s="1"/>
  <c r="M89" i="10"/>
  <c r="Y88" i="10"/>
  <c r="X88" i="10"/>
  <c r="W88" i="10"/>
  <c r="V88" i="10"/>
  <c r="T88" i="10"/>
  <c r="S88" i="10"/>
  <c r="R88" i="10"/>
  <c r="Q88" i="10"/>
  <c r="P88" i="10"/>
  <c r="N88" i="10"/>
  <c r="L87" i="10"/>
  <c r="M87" i="10" s="1"/>
  <c r="U87" i="10" s="1"/>
  <c r="L86" i="10"/>
  <c r="M86" i="10" s="1"/>
  <c r="U86" i="10" s="1"/>
  <c r="L84" i="10"/>
  <c r="M84" i="10" s="1"/>
  <c r="O84" i="10" s="1"/>
  <c r="L83" i="10"/>
  <c r="M83" i="10" s="1"/>
  <c r="L81" i="10"/>
  <c r="M81" i="10" s="1"/>
  <c r="L80" i="10"/>
  <c r="M80" i="10" s="1"/>
  <c r="L79" i="10"/>
  <c r="M79" i="10" s="1"/>
  <c r="M78" i="10"/>
  <c r="O78" i="10" s="1"/>
  <c r="L74" i="10"/>
  <c r="M74" i="10" s="1"/>
  <c r="L73" i="10"/>
  <c r="M73" i="10" s="1"/>
  <c r="S73" i="10" s="1"/>
  <c r="L72" i="10"/>
  <c r="M72" i="10" s="1"/>
  <c r="L70" i="10"/>
  <c r="M70" i="10" s="1"/>
  <c r="L69" i="10"/>
  <c r="M69" i="10" s="1"/>
  <c r="L68" i="10"/>
  <c r="M68" i="10" s="1"/>
  <c r="W68" i="10" s="1"/>
  <c r="L67" i="10"/>
  <c r="M67" i="10" s="1"/>
  <c r="L66" i="10"/>
  <c r="M66" i="10" s="1"/>
  <c r="R66" i="10" s="1"/>
  <c r="L64" i="10"/>
  <c r="M64" i="10" s="1"/>
  <c r="L63" i="10"/>
  <c r="M63" i="10" s="1"/>
  <c r="R63" i="10" s="1"/>
  <c r="L62" i="10"/>
  <c r="M62" i="10" s="1"/>
  <c r="W62" i="10" s="1"/>
  <c r="Y61" i="10"/>
  <c r="X61" i="10"/>
  <c r="W61" i="10"/>
  <c r="V61" i="10"/>
  <c r="U61" i="10"/>
  <c r="T61" i="10"/>
  <c r="S61" i="10"/>
  <c r="R61" i="10"/>
  <c r="Q61" i="10"/>
  <c r="O61" i="10"/>
  <c r="N61" i="10"/>
  <c r="L60" i="10"/>
  <c r="M60" i="10" s="1"/>
  <c r="P60" i="10" s="1"/>
  <c r="L59" i="10"/>
  <c r="M59" i="10" s="1"/>
  <c r="Y58" i="10"/>
  <c r="W58" i="10"/>
  <c r="U58" i="10"/>
  <c r="S58" i="10"/>
  <c r="Q58" i="10"/>
  <c r="O58" i="10"/>
  <c r="L57" i="10"/>
  <c r="M57" i="10" s="1"/>
  <c r="L56" i="10"/>
  <c r="M56" i="10" s="1"/>
  <c r="N56" i="10" s="1"/>
  <c r="L53" i="10"/>
  <c r="M53" i="10" s="1"/>
  <c r="V53" i="10" s="1"/>
  <c r="L52" i="10"/>
  <c r="M52" i="10" s="1"/>
  <c r="L51" i="10"/>
  <c r="M51" i="10" s="1"/>
  <c r="S51" i="10" s="1"/>
  <c r="L50" i="10"/>
  <c r="M50" i="10" s="1"/>
  <c r="R50" i="10" s="1"/>
  <c r="L49" i="10"/>
  <c r="M49" i="10" s="1"/>
  <c r="N49" i="10" s="1"/>
  <c r="L48" i="10"/>
  <c r="M48" i="10" s="1"/>
  <c r="L47" i="10"/>
  <c r="M47" i="10" s="1"/>
  <c r="X47" i="10" s="1"/>
  <c r="L46" i="10"/>
  <c r="M46" i="10" s="1"/>
  <c r="Y45" i="10"/>
  <c r="X45" i="10"/>
  <c r="W45" i="10"/>
  <c r="V45" i="10"/>
  <c r="U45" i="10"/>
  <c r="T45" i="10"/>
  <c r="S45" i="10"/>
  <c r="R45" i="10"/>
  <c r="P45" i="10"/>
  <c r="N45" i="10"/>
  <c r="M43" i="10"/>
  <c r="O43" i="10" s="1"/>
  <c r="M42" i="10"/>
  <c r="O42" i="10" s="1"/>
  <c r="M41" i="10"/>
  <c r="O41" i="10" s="1"/>
  <c r="L40" i="10"/>
  <c r="M40" i="10" s="1"/>
  <c r="O40" i="10" s="1"/>
  <c r="M39" i="10"/>
  <c r="O39" i="10" s="1"/>
  <c r="M38" i="10"/>
  <c r="O38" i="10" s="1"/>
  <c r="L37" i="10"/>
  <c r="M37" i="10" s="1"/>
  <c r="O37" i="10" s="1"/>
  <c r="L36" i="10"/>
  <c r="M36" i="10" s="1"/>
  <c r="O36" i="10" s="1"/>
  <c r="L33" i="10"/>
  <c r="M33" i="10" s="1"/>
  <c r="X33" i="10" s="1"/>
  <c r="L32" i="10"/>
  <c r="M32" i="10" s="1"/>
  <c r="L30" i="10"/>
  <c r="M30" i="10" s="1"/>
  <c r="N30" i="10" s="1"/>
  <c r="L29" i="10"/>
  <c r="M29" i="10" s="1"/>
  <c r="L25" i="10"/>
  <c r="M25" i="10" s="1"/>
  <c r="N25" i="10" s="1"/>
  <c r="L24" i="10"/>
  <c r="M24" i="10" s="1"/>
  <c r="L22" i="10"/>
  <c r="M22" i="10" s="1"/>
  <c r="L20" i="10"/>
  <c r="M20" i="10" s="1"/>
  <c r="T20" i="10" s="1"/>
  <c r="L19" i="10"/>
  <c r="M19" i="10" s="1"/>
  <c r="L18" i="10"/>
  <c r="M18" i="10" s="1"/>
  <c r="X18" i="10" s="1"/>
  <c r="L147" i="9"/>
  <c r="M147" i="9" s="1"/>
  <c r="Y147" i="9" s="1"/>
  <c r="L146" i="9"/>
  <c r="M146" i="9" s="1"/>
  <c r="Y146" i="9" s="1"/>
  <c r="Y141" i="9"/>
  <c r="X141" i="9"/>
  <c r="W141" i="9"/>
  <c r="V141" i="9"/>
  <c r="U141" i="9"/>
  <c r="T141" i="9"/>
  <c r="S141" i="9"/>
  <c r="Q141" i="9"/>
  <c r="P141" i="9"/>
  <c r="O141" i="9"/>
  <c r="N141" i="9"/>
  <c r="L140" i="9"/>
  <c r="M140" i="9" s="1"/>
  <c r="R140" i="9" s="1"/>
  <c r="L139" i="9"/>
  <c r="M139" i="9" s="1"/>
  <c r="R139" i="9" s="1"/>
  <c r="L138" i="9"/>
  <c r="M138" i="9" s="1"/>
  <c r="R138" i="9" s="1"/>
  <c r="L137" i="9"/>
  <c r="M137" i="9" s="1"/>
  <c r="Y136" i="9"/>
  <c r="X136" i="9"/>
  <c r="X142" i="9" s="1"/>
  <c r="W136" i="9"/>
  <c r="V136" i="9"/>
  <c r="U136" i="9"/>
  <c r="T136" i="9"/>
  <c r="S136" i="9"/>
  <c r="R136" i="9"/>
  <c r="Q136" i="9"/>
  <c r="O136" i="9"/>
  <c r="N136" i="9"/>
  <c r="M133" i="9"/>
  <c r="P133" i="9" s="1"/>
  <c r="M132" i="9"/>
  <c r="P132" i="9" s="1"/>
  <c r="M131" i="9"/>
  <c r="P131" i="9" s="1"/>
  <c r="M130" i="9"/>
  <c r="P130" i="9" s="1"/>
  <c r="M129" i="9"/>
  <c r="P129" i="9" s="1"/>
  <c r="M128" i="9"/>
  <c r="P128" i="9" s="1"/>
  <c r="M127" i="9"/>
  <c r="P127" i="9" s="1"/>
  <c r="M126" i="9"/>
  <c r="P126" i="9" s="1"/>
  <c r="Y123" i="9"/>
  <c r="X123" i="9"/>
  <c r="W123" i="9"/>
  <c r="U123" i="9"/>
  <c r="T123" i="9"/>
  <c r="S123" i="9"/>
  <c r="R123" i="9"/>
  <c r="Q123" i="9"/>
  <c r="P123" i="9"/>
  <c r="N123" i="9"/>
  <c r="L122" i="9"/>
  <c r="M122" i="9" s="1"/>
  <c r="L121" i="9"/>
  <c r="M121" i="9" s="1"/>
  <c r="V121" i="9" s="1"/>
  <c r="L120" i="9"/>
  <c r="M120" i="9" s="1"/>
  <c r="O120" i="9" s="1"/>
  <c r="L119" i="9"/>
  <c r="M119" i="9" s="1"/>
  <c r="L118" i="9"/>
  <c r="M118" i="9" s="1"/>
  <c r="V118" i="9" s="1"/>
  <c r="L115" i="9"/>
  <c r="M115" i="9" s="1"/>
  <c r="V115" i="9" s="1"/>
  <c r="L114" i="9"/>
  <c r="M114" i="9" s="1"/>
  <c r="O114" i="9" s="1"/>
  <c r="L113" i="9"/>
  <c r="M113" i="9" s="1"/>
  <c r="L112" i="9"/>
  <c r="M112" i="9" s="1"/>
  <c r="V112" i="9" s="1"/>
  <c r="Y111" i="9"/>
  <c r="X111" i="9"/>
  <c r="W111" i="9"/>
  <c r="V111" i="9"/>
  <c r="U111" i="9"/>
  <c r="S111" i="9"/>
  <c r="R111" i="9"/>
  <c r="Q111" i="9"/>
  <c r="P111" i="9"/>
  <c r="O111" i="9"/>
  <c r="L110" i="9"/>
  <c r="M110" i="9" s="1"/>
  <c r="L109" i="9"/>
  <c r="M109" i="9" s="1"/>
  <c r="T109" i="9" s="1"/>
  <c r="L108" i="9"/>
  <c r="M108" i="9" s="1"/>
  <c r="L107" i="9"/>
  <c r="M107" i="9" s="1"/>
  <c r="L106" i="9"/>
  <c r="M106" i="9" s="1"/>
  <c r="T106" i="9" s="1"/>
  <c r="L103" i="9"/>
  <c r="M103" i="9" s="1"/>
  <c r="T103" i="9" s="1"/>
  <c r="M102" i="9"/>
  <c r="L101" i="9"/>
  <c r="M101" i="9" s="1"/>
  <c r="L100" i="9"/>
  <c r="M100" i="9" s="1"/>
  <c r="T100" i="9" s="1"/>
  <c r="Y99" i="9"/>
  <c r="X99" i="9"/>
  <c r="V99" i="9"/>
  <c r="U99" i="9"/>
  <c r="T99" i="9"/>
  <c r="S99" i="9"/>
  <c r="Q99" i="9"/>
  <c r="P99" i="9"/>
  <c r="O99" i="9"/>
  <c r="N99" i="9"/>
  <c r="L98" i="9"/>
  <c r="M98" i="9" s="1"/>
  <c r="L97" i="9"/>
  <c r="M97" i="9" s="1"/>
  <c r="W97" i="9" s="1"/>
  <c r="L96" i="9"/>
  <c r="M96" i="9" s="1"/>
  <c r="R96" i="9" s="1"/>
  <c r="L95" i="9"/>
  <c r="M95" i="9" s="1"/>
  <c r="Y94" i="9"/>
  <c r="X94" i="9"/>
  <c r="W94" i="9"/>
  <c r="U94" i="9"/>
  <c r="T94" i="9"/>
  <c r="S94" i="9"/>
  <c r="R94" i="9"/>
  <c r="Q94" i="9"/>
  <c r="O94" i="9"/>
  <c r="N94" i="9"/>
  <c r="L93" i="9"/>
  <c r="M93" i="9" s="1"/>
  <c r="L92" i="9"/>
  <c r="M92" i="9" s="1"/>
  <c r="L91" i="9"/>
  <c r="M91" i="9" s="1"/>
  <c r="V91" i="9" s="1"/>
  <c r="L90" i="9"/>
  <c r="M90" i="9" s="1"/>
  <c r="L89" i="9"/>
  <c r="M89" i="9" s="1"/>
  <c r="Y88" i="9"/>
  <c r="X88" i="9"/>
  <c r="W88" i="9"/>
  <c r="V88" i="9"/>
  <c r="T88" i="9"/>
  <c r="S88" i="9"/>
  <c r="R88" i="9"/>
  <c r="Q88" i="9"/>
  <c r="P88" i="9"/>
  <c r="N88" i="9"/>
  <c r="L87" i="9"/>
  <c r="M87" i="9" s="1"/>
  <c r="O87" i="9" s="1"/>
  <c r="L86" i="9"/>
  <c r="M86" i="9" s="1"/>
  <c r="L84" i="9"/>
  <c r="M84" i="9" s="1"/>
  <c r="O84" i="9" s="1"/>
  <c r="L83" i="9"/>
  <c r="M83" i="9" s="1"/>
  <c r="L81" i="9"/>
  <c r="M81" i="9" s="1"/>
  <c r="O81" i="9" s="1"/>
  <c r="L80" i="9"/>
  <c r="M80" i="9" s="1"/>
  <c r="L79" i="9"/>
  <c r="M79" i="9" s="1"/>
  <c r="U79" i="9" s="1"/>
  <c r="M78" i="9"/>
  <c r="O78" i="9" s="1"/>
  <c r="L74" i="9"/>
  <c r="M74" i="9" s="1"/>
  <c r="R74" i="9" s="1"/>
  <c r="L73" i="9"/>
  <c r="M73" i="9" s="1"/>
  <c r="N73" i="9" s="1"/>
  <c r="L72" i="9"/>
  <c r="M72" i="9" s="1"/>
  <c r="L70" i="9"/>
  <c r="M70" i="9" s="1"/>
  <c r="W70" i="9" s="1"/>
  <c r="L69" i="9"/>
  <c r="M69" i="9" s="1"/>
  <c r="Q69" i="9" s="1"/>
  <c r="L68" i="9"/>
  <c r="M68" i="9" s="1"/>
  <c r="W68" i="9" s="1"/>
  <c r="L67" i="9"/>
  <c r="M67" i="9" s="1"/>
  <c r="Q67" i="9" s="1"/>
  <c r="L66" i="9"/>
  <c r="M66" i="9" s="1"/>
  <c r="W66" i="9" s="1"/>
  <c r="L64" i="9"/>
  <c r="M64" i="9" s="1"/>
  <c r="Q64" i="9" s="1"/>
  <c r="L63" i="9"/>
  <c r="M63" i="9" s="1"/>
  <c r="Q63" i="9" s="1"/>
  <c r="L62" i="9"/>
  <c r="M62" i="9" s="1"/>
  <c r="W62" i="9" s="1"/>
  <c r="Y61" i="9"/>
  <c r="X61" i="9"/>
  <c r="W61" i="9"/>
  <c r="V61" i="9"/>
  <c r="U61" i="9"/>
  <c r="T61" i="9"/>
  <c r="S61" i="9"/>
  <c r="R61" i="9"/>
  <c r="Q61" i="9"/>
  <c r="O61" i="9"/>
  <c r="N61" i="9"/>
  <c r="L60" i="9"/>
  <c r="M60" i="9" s="1"/>
  <c r="P60" i="9" s="1"/>
  <c r="L59" i="9"/>
  <c r="M59" i="9" s="1"/>
  <c r="P59" i="9" s="1"/>
  <c r="Y58" i="9"/>
  <c r="W58" i="9"/>
  <c r="U58" i="9"/>
  <c r="S58" i="9"/>
  <c r="Q58" i="9"/>
  <c r="O58" i="9"/>
  <c r="L57" i="9"/>
  <c r="M57" i="9" s="1"/>
  <c r="N57" i="9" s="1"/>
  <c r="L56" i="9"/>
  <c r="M56" i="9" s="1"/>
  <c r="L53" i="9"/>
  <c r="M53" i="9" s="1"/>
  <c r="O53" i="9" s="1"/>
  <c r="L52" i="9"/>
  <c r="M52" i="9" s="1"/>
  <c r="L51" i="9"/>
  <c r="M51" i="9" s="1"/>
  <c r="L50" i="9"/>
  <c r="M50" i="9" s="1"/>
  <c r="O50" i="9" s="1"/>
  <c r="L49" i="9"/>
  <c r="M49" i="9" s="1"/>
  <c r="L48" i="9"/>
  <c r="M48" i="9" s="1"/>
  <c r="L47" i="9"/>
  <c r="M47" i="9" s="1"/>
  <c r="U47" i="9" s="1"/>
  <c r="L46" i="9"/>
  <c r="M46" i="9" s="1"/>
  <c r="U46" i="9" s="1"/>
  <c r="Y45" i="9"/>
  <c r="X45" i="9"/>
  <c r="W45" i="9"/>
  <c r="V45" i="9"/>
  <c r="U45" i="9"/>
  <c r="T45" i="9"/>
  <c r="S45" i="9"/>
  <c r="R45" i="9"/>
  <c r="P45" i="9"/>
  <c r="N45" i="9"/>
  <c r="M43" i="9"/>
  <c r="O43" i="9" s="1"/>
  <c r="M42" i="9"/>
  <c r="O42" i="9" s="1"/>
  <c r="M41" i="9"/>
  <c r="O41" i="9" s="1"/>
  <c r="L40" i="9"/>
  <c r="M40" i="9" s="1"/>
  <c r="O40" i="9" s="1"/>
  <c r="M39" i="9"/>
  <c r="O39" i="9" s="1"/>
  <c r="M38" i="9"/>
  <c r="O38" i="9" s="1"/>
  <c r="L37" i="9"/>
  <c r="M37" i="9" s="1"/>
  <c r="O37" i="9" s="1"/>
  <c r="L36" i="9"/>
  <c r="M36" i="9" s="1"/>
  <c r="L33" i="9"/>
  <c r="M33" i="9" s="1"/>
  <c r="X33" i="9" s="1"/>
  <c r="L32" i="9"/>
  <c r="M32" i="9" s="1"/>
  <c r="T32" i="9" s="1"/>
  <c r="Y31" i="9"/>
  <c r="L30" i="9"/>
  <c r="M30" i="9" s="1"/>
  <c r="N30" i="9" s="1"/>
  <c r="L29" i="9"/>
  <c r="M29" i="9" s="1"/>
  <c r="N29" i="9" s="1"/>
  <c r="L25" i="9"/>
  <c r="M25" i="9" s="1"/>
  <c r="N25" i="9" s="1"/>
  <c r="L24" i="9"/>
  <c r="M24" i="9" s="1"/>
  <c r="N24" i="9" s="1"/>
  <c r="L22" i="9"/>
  <c r="M22" i="9" s="1"/>
  <c r="X22" i="9" s="1"/>
  <c r="L20" i="9"/>
  <c r="M20" i="9" s="1"/>
  <c r="T20" i="9" s="1"/>
  <c r="L19" i="9"/>
  <c r="M19" i="9" s="1"/>
  <c r="V19" i="9" s="1"/>
  <c r="L18" i="9"/>
  <c r="M18" i="9" s="1"/>
  <c r="X18" i="9" s="1"/>
  <c r="L147" i="8"/>
  <c r="M147" i="8" s="1"/>
  <c r="Y147" i="8" s="1"/>
  <c r="Y141" i="8"/>
  <c r="X141" i="8"/>
  <c r="W141" i="8"/>
  <c r="V141" i="8"/>
  <c r="U141" i="8"/>
  <c r="T141" i="8"/>
  <c r="S141" i="8"/>
  <c r="Q141" i="8"/>
  <c r="P141" i="8"/>
  <c r="O141" i="8"/>
  <c r="N141" i="8"/>
  <c r="L140" i="8"/>
  <c r="M140" i="8" s="1"/>
  <c r="R140" i="8" s="1"/>
  <c r="L139" i="8"/>
  <c r="M139" i="8" s="1"/>
  <c r="R139" i="8" s="1"/>
  <c r="L138" i="8"/>
  <c r="M138" i="8" s="1"/>
  <c r="R138" i="8" s="1"/>
  <c r="L137" i="8"/>
  <c r="M137" i="8" s="1"/>
  <c r="Y136" i="8"/>
  <c r="X136" i="8"/>
  <c r="W136" i="8"/>
  <c r="V136" i="8"/>
  <c r="U136" i="8"/>
  <c r="T136" i="8"/>
  <c r="S136" i="8"/>
  <c r="R136" i="8"/>
  <c r="Q136" i="8"/>
  <c r="O136" i="8"/>
  <c r="N136" i="8"/>
  <c r="M133" i="8"/>
  <c r="P133" i="8" s="1"/>
  <c r="M132" i="8"/>
  <c r="P132" i="8" s="1"/>
  <c r="M131" i="8"/>
  <c r="P131" i="8" s="1"/>
  <c r="M130" i="8"/>
  <c r="P130" i="8" s="1"/>
  <c r="M129" i="8"/>
  <c r="P129" i="8" s="1"/>
  <c r="M128" i="8"/>
  <c r="P128" i="8" s="1"/>
  <c r="M127" i="8"/>
  <c r="P127" i="8" s="1"/>
  <c r="M126" i="8"/>
  <c r="Y123" i="8"/>
  <c r="X123" i="8"/>
  <c r="W123" i="8"/>
  <c r="U123" i="8"/>
  <c r="T123" i="8"/>
  <c r="S123" i="8"/>
  <c r="R123" i="8"/>
  <c r="Q123" i="8"/>
  <c r="P123" i="8"/>
  <c r="N123" i="8"/>
  <c r="L122" i="8"/>
  <c r="M122" i="8" s="1"/>
  <c r="V122" i="8" s="1"/>
  <c r="L121" i="8"/>
  <c r="M121" i="8" s="1"/>
  <c r="L120" i="8"/>
  <c r="M120" i="8" s="1"/>
  <c r="V120" i="8" s="1"/>
  <c r="L119" i="8"/>
  <c r="M119" i="8" s="1"/>
  <c r="V119" i="8" s="1"/>
  <c r="L118" i="8"/>
  <c r="M118" i="8" s="1"/>
  <c r="L115" i="8"/>
  <c r="M115" i="8" s="1"/>
  <c r="L114" i="8"/>
  <c r="M114" i="8" s="1"/>
  <c r="V114" i="8" s="1"/>
  <c r="M113" i="8"/>
  <c r="V113" i="8" s="1"/>
  <c r="L112" i="8"/>
  <c r="M112" i="8" s="1"/>
  <c r="Y111" i="8"/>
  <c r="X111" i="8"/>
  <c r="W111" i="8"/>
  <c r="V111" i="8"/>
  <c r="U111" i="8"/>
  <c r="S111" i="8"/>
  <c r="R111" i="8"/>
  <c r="Q111" i="8"/>
  <c r="P111" i="8"/>
  <c r="O111" i="8"/>
  <c r="L110" i="8"/>
  <c r="M110" i="8" s="1"/>
  <c r="N110" i="8" s="1"/>
  <c r="L109" i="8"/>
  <c r="M109" i="8" s="1"/>
  <c r="N109" i="8" s="1"/>
  <c r="L108" i="8"/>
  <c r="M108" i="8" s="1"/>
  <c r="L107" i="8"/>
  <c r="M107" i="8" s="1"/>
  <c r="N107" i="8" s="1"/>
  <c r="L106" i="8"/>
  <c r="M106" i="8" s="1"/>
  <c r="N106" i="8" s="1"/>
  <c r="L103" i="8"/>
  <c r="M103" i="8" s="1"/>
  <c r="N103" i="8" s="1"/>
  <c r="M102" i="8"/>
  <c r="T102" i="8" s="1"/>
  <c r="L101" i="8"/>
  <c r="M101" i="8" s="1"/>
  <c r="N101" i="8" s="1"/>
  <c r="L100" i="8"/>
  <c r="M100" i="8" s="1"/>
  <c r="Y99" i="8"/>
  <c r="X99" i="8"/>
  <c r="V99" i="8"/>
  <c r="U99" i="8"/>
  <c r="T99" i="8"/>
  <c r="S99" i="8"/>
  <c r="Q99" i="8"/>
  <c r="P99" i="8"/>
  <c r="O99" i="8"/>
  <c r="N99" i="8"/>
  <c r="L98" i="8"/>
  <c r="M98" i="8" s="1"/>
  <c r="R98" i="8" s="1"/>
  <c r="L97" i="8"/>
  <c r="M97" i="8" s="1"/>
  <c r="L96" i="8"/>
  <c r="M96" i="8" s="1"/>
  <c r="R96" i="8" s="1"/>
  <c r="L95" i="8"/>
  <c r="M95" i="8" s="1"/>
  <c r="Y94" i="8"/>
  <c r="X94" i="8"/>
  <c r="W94" i="8"/>
  <c r="U94" i="8"/>
  <c r="T94" i="8"/>
  <c r="S94" i="8"/>
  <c r="R94" i="8"/>
  <c r="Q94" i="8"/>
  <c r="O94" i="8"/>
  <c r="N94" i="8"/>
  <c r="L93" i="8"/>
  <c r="M93" i="8" s="1"/>
  <c r="L92" i="8"/>
  <c r="M92" i="8" s="1"/>
  <c r="P92" i="8" s="1"/>
  <c r="M91" i="8"/>
  <c r="V91" i="8" s="1"/>
  <c r="L90" i="8"/>
  <c r="M90" i="8" s="1"/>
  <c r="V90" i="8" s="1"/>
  <c r="M89" i="8"/>
  <c r="Y88" i="8"/>
  <c r="X88" i="8"/>
  <c r="W88" i="8"/>
  <c r="V88" i="8"/>
  <c r="T88" i="8"/>
  <c r="S88" i="8"/>
  <c r="R88" i="8"/>
  <c r="Q88" i="8"/>
  <c r="P88" i="8"/>
  <c r="N88" i="8"/>
  <c r="L87" i="8"/>
  <c r="M87" i="8" s="1"/>
  <c r="O87" i="8" s="1"/>
  <c r="L86" i="8"/>
  <c r="M86" i="8" s="1"/>
  <c r="L84" i="8"/>
  <c r="M84" i="8" s="1"/>
  <c r="U84" i="8" s="1"/>
  <c r="L83" i="8"/>
  <c r="M83" i="8" s="1"/>
  <c r="L81" i="8"/>
  <c r="M81" i="8" s="1"/>
  <c r="O81" i="8" s="1"/>
  <c r="L80" i="8"/>
  <c r="M80" i="8" s="1"/>
  <c r="L79" i="8"/>
  <c r="M79" i="8" s="1"/>
  <c r="M78" i="8"/>
  <c r="O78" i="8" s="1"/>
  <c r="L74" i="8"/>
  <c r="M74" i="8" s="1"/>
  <c r="L73" i="8"/>
  <c r="M73" i="8" s="1"/>
  <c r="L72" i="8"/>
  <c r="M72" i="8" s="1"/>
  <c r="L70" i="8"/>
  <c r="M70" i="8" s="1"/>
  <c r="L69" i="8"/>
  <c r="M69" i="8" s="1"/>
  <c r="L68" i="8"/>
  <c r="M68" i="8" s="1"/>
  <c r="L67" i="8"/>
  <c r="M67" i="8" s="1"/>
  <c r="L66" i="8"/>
  <c r="M66" i="8" s="1"/>
  <c r="L64" i="8"/>
  <c r="M64" i="8" s="1"/>
  <c r="L63" i="8"/>
  <c r="M63" i="8" s="1"/>
  <c r="L62" i="8"/>
  <c r="M62" i="8" s="1"/>
  <c r="Y61" i="8"/>
  <c r="X61" i="8"/>
  <c r="W61" i="8"/>
  <c r="V61" i="8"/>
  <c r="U61" i="8"/>
  <c r="T61" i="8"/>
  <c r="S61" i="8"/>
  <c r="R61" i="8"/>
  <c r="Q61" i="8"/>
  <c r="O61" i="8"/>
  <c r="N61" i="8"/>
  <c r="L60" i="8"/>
  <c r="M60" i="8" s="1"/>
  <c r="P60" i="8" s="1"/>
  <c r="L59" i="8"/>
  <c r="M59" i="8" s="1"/>
  <c r="Y58" i="8"/>
  <c r="W58" i="8"/>
  <c r="U58" i="8"/>
  <c r="S58" i="8"/>
  <c r="Q58" i="8"/>
  <c r="O58" i="8"/>
  <c r="L57" i="8"/>
  <c r="M57" i="8" s="1"/>
  <c r="V57" i="8" s="1"/>
  <c r="L56" i="8"/>
  <c r="M56" i="8" s="1"/>
  <c r="M53" i="8"/>
  <c r="X53" i="8" s="1"/>
  <c r="L52" i="8"/>
  <c r="M52" i="8" s="1"/>
  <c r="S52" i="8" s="1"/>
  <c r="M51" i="8"/>
  <c r="S51" i="8" s="1"/>
  <c r="L50" i="8"/>
  <c r="M50" i="8" s="1"/>
  <c r="R50" i="8" s="1"/>
  <c r="M49" i="8"/>
  <c r="L48" i="8"/>
  <c r="M48" i="8" s="1"/>
  <c r="L47" i="8"/>
  <c r="M47" i="8" s="1"/>
  <c r="X47" i="8" s="1"/>
  <c r="L46" i="8"/>
  <c r="M46" i="8" s="1"/>
  <c r="Y45" i="8"/>
  <c r="X45" i="8"/>
  <c r="W45" i="8"/>
  <c r="V45" i="8"/>
  <c r="U45" i="8"/>
  <c r="T45" i="8"/>
  <c r="S45" i="8"/>
  <c r="R45" i="8"/>
  <c r="P45" i="8"/>
  <c r="N45" i="8"/>
  <c r="M43" i="8"/>
  <c r="O43" i="8" s="1"/>
  <c r="M42" i="8"/>
  <c r="O42" i="8" s="1"/>
  <c r="M41" i="8"/>
  <c r="O41" i="8" s="1"/>
  <c r="M40" i="8"/>
  <c r="O40" i="8" s="1"/>
  <c r="M39" i="8"/>
  <c r="O39" i="8" s="1"/>
  <c r="M38" i="8"/>
  <c r="O38" i="8" s="1"/>
  <c r="L37" i="8"/>
  <c r="M37" i="8" s="1"/>
  <c r="L36" i="8"/>
  <c r="M36" i="8" s="1"/>
  <c r="M34" i="8"/>
  <c r="S34" i="8" s="1"/>
  <c r="L33" i="8"/>
  <c r="M33" i="8" s="1"/>
  <c r="L32" i="8"/>
  <c r="M32" i="8" s="1"/>
  <c r="S32" i="8" s="1"/>
  <c r="Y31" i="8"/>
  <c r="L30" i="8"/>
  <c r="M30" i="8" s="1"/>
  <c r="N30" i="8" s="1"/>
  <c r="L29" i="8"/>
  <c r="M29" i="8" s="1"/>
  <c r="N29" i="8" s="1"/>
  <c r="L25" i="8"/>
  <c r="M25" i="8" s="1"/>
  <c r="N25" i="8" s="1"/>
  <c r="L24" i="8"/>
  <c r="M24" i="8" s="1"/>
  <c r="L22" i="8"/>
  <c r="M22" i="8" s="1"/>
  <c r="L20" i="8"/>
  <c r="M20" i="8" s="1"/>
  <c r="S20" i="8" s="1"/>
  <c r="L19" i="8"/>
  <c r="M19" i="8" s="1"/>
  <c r="L18" i="8"/>
  <c r="M18" i="8" s="1"/>
  <c r="B82" i="7"/>
  <c r="C81" i="7"/>
  <c r="C82" i="7" s="1"/>
  <c r="B79" i="7"/>
  <c r="C79" i="7" s="1"/>
  <c r="C78" i="7"/>
  <c r="C77" i="7"/>
  <c r="C76" i="7"/>
  <c r="B74" i="7"/>
  <c r="C73" i="7"/>
  <c r="C72" i="7"/>
  <c r="C71" i="7"/>
  <c r="B69" i="7"/>
  <c r="C68" i="7"/>
  <c r="C67" i="7"/>
  <c r="C66" i="7"/>
  <c r="B64" i="7"/>
  <c r="C63" i="7"/>
  <c r="C62" i="7"/>
  <c r="C61" i="7"/>
  <c r="B59" i="7"/>
  <c r="C58" i="7"/>
  <c r="C57" i="7"/>
  <c r="C56" i="7"/>
  <c r="B54" i="7"/>
  <c r="C53" i="7"/>
  <c r="C52" i="7"/>
  <c r="C51" i="7"/>
  <c r="B49" i="7"/>
  <c r="C48" i="7"/>
  <c r="C47" i="7"/>
  <c r="C46" i="7"/>
  <c r="C44" i="7"/>
  <c r="C43" i="7"/>
  <c r="B41" i="7"/>
  <c r="C41" i="7" s="1"/>
  <c r="B36" i="7"/>
  <c r="C35" i="7"/>
  <c r="C34" i="7"/>
  <c r="C36" i="7" s="1"/>
  <c r="B32" i="7"/>
  <c r="C32" i="7" s="1"/>
  <c r="C31" i="7"/>
  <c r="B29" i="7"/>
  <c r="C28" i="7"/>
  <c r="C27" i="7"/>
  <c r="B25" i="7"/>
  <c r="C24" i="7"/>
  <c r="C23" i="7"/>
  <c r="C22" i="7"/>
  <c r="B20" i="7"/>
  <c r="C19" i="7"/>
  <c r="C20" i="7" s="1"/>
  <c r="C17" i="7"/>
  <c r="C16" i="7"/>
  <c r="B72" i="6"/>
  <c r="C71" i="6"/>
  <c r="C72" i="6" s="1"/>
  <c r="B69" i="6"/>
  <c r="C68" i="6"/>
  <c r="C67" i="6"/>
  <c r="B65" i="6"/>
  <c r="C64" i="6"/>
  <c r="C63" i="6"/>
  <c r="B61" i="6"/>
  <c r="C60" i="6"/>
  <c r="C59" i="6"/>
  <c r="B57" i="6"/>
  <c r="C56" i="6"/>
  <c r="C55" i="6"/>
  <c r="C57" i="6" s="1"/>
  <c r="B53" i="6"/>
  <c r="C52" i="6"/>
  <c r="C51" i="6"/>
  <c r="B49" i="6"/>
  <c r="C48" i="6"/>
  <c r="C47" i="6"/>
  <c r="B45" i="6"/>
  <c r="C44" i="6"/>
  <c r="C43" i="6"/>
  <c r="C41" i="6"/>
  <c r="C39" i="6"/>
  <c r="B39" i="6"/>
  <c r="B35" i="6"/>
  <c r="C34" i="6"/>
  <c r="C33" i="6"/>
  <c r="B31" i="6"/>
  <c r="C31" i="6" s="1"/>
  <c r="C30" i="6"/>
  <c r="B28" i="6"/>
  <c r="C28" i="6" s="1"/>
  <c r="C27" i="6"/>
  <c r="C26" i="6"/>
  <c r="B24" i="6"/>
  <c r="C23" i="6"/>
  <c r="C22" i="6"/>
  <c r="C24" i="6" s="1"/>
  <c r="C20" i="6"/>
  <c r="B20" i="6"/>
  <c r="C19" i="6"/>
  <c r="C16" i="6"/>
  <c r="C17" i="6" s="1"/>
  <c r="E14" i="5"/>
  <c r="E13" i="5"/>
  <c r="E12" i="5"/>
  <c r="H19" i="4"/>
  <c r="H18" i="4"/>
  <c r="H17" i="4"/>
  <c r="H16" i="4"/>
  <c r="H15" i="4"/>
  <c r="H14" i="4"/>
  <c r="H13" i="4"/>
  <c r="H12" i="4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N29" i="26" l="1"/>
  <c r="M31" i="26"/>
  <c r="N29" i="25"/>
  <c r="M31" i="25"/>
  <c r="N29" i="24"/>
  <c r="M31" i="24"/>
  <c r="N29" i="23"/>
  <c r="M31" i="23"/>
  <c r="N29" i="22"/>
  <c r="M31" i="22"/>
  <c r="N29" i="21"/>
  <c r="M31" i="21"/>
  <c r="N29" i="20"/>
  <c r="M31" i="20"/>
  <c r="N29" i="19"/>
  <c r="M31" i="19"/>
  <c r="N29" i="18"/>
  <c r="M31" i="18"/>
  <c r="N29" i="17"/>
  <c r="M31" i="17"/>
  <c r="N31" i="17" s="1"/>
  <c r="Z29" i="17" s="1"/>
  <c r="AA29" i="17" s="1"/>
  <c r="N29" i="16"/>
  <c r="M31" i="16"/>
  <c r="N29" i="15"/>
  <c r="M31" i="15"/>
  <c r="N29" i="14"/>
  <c r="M31" i="14"/>
  <c r="N30" i="13"/>
  <c r="M31" i="13"/>
  <c r="N29" i="12"/>
  <c r="M31" i="12"/>
  <c r="N29" i="11"/>
  <c r="M31" i="11"/>
  <c r="N29" i="10"/>
  <c r="M31" i="10"/>
  <c r="N31" i="10" s="1"/>
  <c r="U142" i="22"/>
  <c r="U142" i="21"/>
  <c r="T142" i="20"/>
  <c r="S142" i="19"/>
  <c r="Y142" i="19"/>
  <c r="N142" i="19"/>
  <c r="T67" i="16"/>
  <c r="O67" i="16"/>
  <c r="X66" i="14"/>
  <c r="O66" i="14"/>
  <c r="U67" i="14"/>
  <c r="O67" i="14"/>
  <c r="T69" i="14"/>
  <c r="O69" i="14"/>
  <c r="T70" i="14"/>
  <c r="O70" i="14"/>
  <c r="T69" i="12"/>
  <c r="U69" i="12"/>
  <c r="O69" i="12"/>
  <c r="V69" i="12"/>
  <c r="P69" i="12"/>
  <c r="W69" i="12"/>
  <c r="Q69" i="12"/>
  <c r="X69" i="12"/>
  <c r="R69" i="12"/>
  <c r="S69" i="12"/>
  <c r="U67" i="12"/>
  <c r="O67" i="12"/>
  <c r="W67" i="12"/>
  <c r="V67" i="12"/>
  <c r="P67" i="12"/>
  <c r="Q67" i="12"/>
  <c r="X67" i="12"/>
  <c r="R67" i="12"/>
  <c r="S67" i="12"/>
  <c r="T67" i="12"/>
  <c r="S70" i="12"/>
  <c r="O70" i="12"/>
  <c r="T70" i="12"/>
  <c r="U70" i="12"/>
  <c r="V70" i="12"/>
  <c r="P70" i="12"/>
  <c r="W70" i="12"/>
  <c r="Q70" i="12"/>
  <c r="X70" i="12"/>
  <c r="R70" i="12"/>
  <c r="X142" i="12"/>
  <c r="V66" i="12"/>
  <c r="P66" i="12"/>
  <c r="R66" i="12"/>
  <c r="W66" i="12"/>
  <c r="Q66" i="12"/>
  <c r="X66" i="12"/>
  <c r="S66" i="12"/>
  <c r="T66" i="12"/>
  <c r="U66" i="12"/>
  <c r="O66" i="12"/>
  <c r="P66" i="11"/>
  <c r="V66" i="11"/>
  <c r="Q66" i="11"/>
  <c r="W66" i="11"/>
  <c r="U66" i="11"/>
  <c r="R66" i="11"/>
  <c r="X66" i="11"/>
  <c r="T66" i="11"/>
  <c r="S66" i="11"/>
  <c r="O66" i="11"/>
  <c r="T67" i="11"/>
  <c r="S67" i="11"/>
  <c r="U67" i="11"/>
  <c r="R67" i="11"/>
  <c r="P67" i="11"/>
  <c r="V67" i="11"/>
  <c r="X67" i="11"/>
  <c r="O67" i="11"/>
  <c r="Q67" i="11"/>
  <c r="W67" i="11"/>
  <c r="R69" i="11"/>
  <c r="X69" i="11"/>
  <c r="S69" i="11"/>
  <c r="O69" i="11"/>
  <c r="W69" i="11"/>
  <c r="T69" i="11"/>
  <c r="V69" i="11"/>
  <c r="U69" i="11"/>
  <c r="P69" i="11"/>
  <c r="Q69" i="11"/>
  <c r="P70" i="11"/>
  <c r="V70" i="11"/>
  <c r="T70" i="11"/>
  <c r="Q70" i="11"/>
  <c r="W70" i="11"/>
  <c r="R70" i="11"/>
  <c r="X70" i="11"/>
  <c r="U70" i="11"/>
  <c r="S70" i="11"/>
  <c r="O70" i="11"/>
  <c r="T68" i="16"/>
  <c r="O68" i="16"/>
  <c r="X68" i="12"/>
  <c r="V68" i="12"/>
  <c r="U68" i="12"/>
  <c r="T68" i="12"/>
  <c r="R68" i="12"/>
  <c r="Q68" i="12"/>
  <c r="P68" i="12"/>
  <c r="S68" i="12"/>
  <c r="O68" i="12"/>
  <c r="W68" i="12"/>
  <c r="V68" i="14"/>
  <c r="O68" i="14"/>
  <c r="T68" i="11"/>
  <c r="U68" i="11"/>
  <c r="P68" i="11"/>
  <c r="Q68" i="11"/>
  <c r="W68" i="11"/>
  <c r="V68" i="11"/>
  <c r="R68" i="11"/>
  <c r="X68" i="11"/>
  <c r="S68" i="11"/>
  <c r="O68" i="11"/>
  <c r="U64" i="11"/>
  <c r="P64" i="11"/>
  <c r="V64" i="11"/>
  <c r="Q64" i="11"/>
  <c r="W64" i="11"/>
  <c r="R64" i="11"/>
  <c r="X64" i="11"/>
  <c r="S64" i="11"/>
  <c r="O64" i="11"/>
  <c r="T64" i="11"/>
  <c r="W64" i="12"/>
  <c r="Q64" i="12"/>
  <c r="V64" i="12"/>
  <c r="P64" i="12"/>
  <c r="U64" i="12"/>
  <c r="O64" i="12"/>
  <c r="T64" i="12"/>
  <c r="S64" i="12"/>
  <c r="X64" i="12"/>
  <c r="R64" i="12"/>
  <c r="R64" i="14"/>
  <c r="O64" i="14"/>
  <c r="Q72" i="13"/>
  <c r="W72" i="13"/>
  <c r="R72" i="13"/>
  <c r="X72" i="13"/>
  <c r="O72" i="13"/>
  <c r="T72" i="13"/>
  <c r="U72" i="13"/>
  <c r="V72" i="13"/>
  <c r="Y72" i="13"/>
  <c r="N72" i="13"/>
  <c r="P72" i="13"/>
  <c r="S72" i="13"/>
  <c r="S75" i="13" s="1"/>
  <c r="Q72" i="16"/>
  <c r="O72" i="16"/>
  <c r="P72" i="16"/>
  <c r="V72" i="16"/>
  <c r="W72" i="16"/>
  <c r="R72" i="16"/>
  <c r="X72" i="16"/>
  <c r="U72" i="16"/>
  <c r="S72" i="16"/>
  <c r="T72" i="16"/>
  <c r="Y72" i="16"/>
  <c r="N72" i="16"/>
  <c r="Q72" i="19"/>
  <c r="W72" i="19"/>
  <c r="R72" i="19"/>
  <c r="X72" i="19"/>
  <c r="U72" i="19"/>
  <c r="P72" i="19"/>
  <c r="N72" i="19"/>
  <c r="S72" i="19"/>
  <c r="T72" i="19"/>
  <c r="O72" i="19"/>
  <c r="V72" i="19"/>
  <c r="Y72" i="19"/>
  <c r="N72" i="22"/>
  <c r="W72" i="22"/>
  <c r="O72" i="22"/>
  <c r="U72" i="22"/>
  <c r="P72" i="22"/>
  <c r="V72" i="22"/>
  <c r="Q72" i="22"/>
  <c r="R72" i="22"/>
  <c r="S72" i="22"/>
  <c r="T72" i="22"/>
  <c r="X72" i="22"/>
  <c r="Y72" i="22"/>
  <c r="Q72" i="25"/>
  <c r="O72" i="25"/>
  <c r="U72" i="25"/>
  <c r="P72" i="25"/>
  <c r="V72" i="25"/>
  <c r="W72" i="25"/>
  <c r="R72" i="25"/>
  <c r="S72" i="25"/>
  <c r="T72" i="25"/>
  <c r="X72" i="25"/>
  <c r="Y72" i="25"/>
  <c r="N72" i="25"/>
  <c r="R72" i="10"/>
  <c r="X72" i="10"/>
  <c r="S72" i="10"/>
  <c r="Y72" i="10"/>
  <c r="N72" i="10"/>
  <c r="U72" i="10"/>
  <c r="V72" i="10"/>
  <c r="O72" i="10"/>
  <c r="W72" i="10"/>
  <c r="P72" i="10"/>
  <c r="Q72" i="10"/>
  <c r="T72" i="10"/>
  <c r="Y72" i="9"/>
  <c r="R72" i="9"/>
  <c r="X72" i="9"/>
  <c r="S72" i="9"/>
  <c r="Q72" i="9"/>
  <c r="T72" i="9"/>
  <c r="U72" i="9"/>
  <c r="V72" i="9"/>
  <c r="O72" i="9"/>
  <c r="P72" i="9"/>
  <c r="W72" i="9"/>
  <c r="N72" i="9"/>
  <c r="R72" i="12"/>
  <c r="X72" i="12"/>
  <c r="S72" i="12"/>
  <c r="Y72" i="12"/>
  <c r="Q72" i="12"/>
  <c r="T72" i="12"/>
  <c r="U72" i="12"/>
  <c r="V72" i="12"/>
  <c r="P72" i="12"/>
  <c r="W72" i="12"/>
  <c r="N72" i="12"/>
  <c r="O72" i="12"/>
  <c r="Q72" i="15"/>
  <c r="W72" i="15"/>
  <c r="R72" i="15"/>
  <c r="X72" i="15"/>
  <c r="P72" i="15"/>
  <c r="N72" i="15"/>
  <c r="S72" i="15"/>
  <c r="T72" i="15"/>
  <c r="U72" i="15"/>
  <c r="V72" i="15"/>
  <c r="Y72" i="15"/>
  <c r="O72" i="15"/>
  <c r="Q72" i="18"/>
  <c r="W72" i="18"/>
  <c r="R72" i="18"/>
  <c r="X72" i="18"/>
  <c r="V72" i="18"/>
  <c r="O72" i="18"/>
  <c r="Y72" i="18"/>
  <c r="P72" i="18"/>
  <c r="N72" i="18"/>
  <c r="S72" i="18"/>
  <c r="T72" i="18"/>
  <c r="U72" i="18"/>
  <c r="Q72" i="21"/>
  <c r="P72" i="21"/>
  <c r="V72" i="21"/>
  <c r="W72" i="21"/>
  <c r="R72" i="21"/>
  <c r="X72" i="21"/>
  <c r="O72" i="21"/>
  <c r="S72" i="21"/>
  <c r="T72" i="21"/>
  <c r="U72" i="21"/>
  <c r="Y72" i="21"/>
  <c r="N72" i="21"/>
  <c r="O72" i="24"/>
  <c r="U72" i="24"/>
  <c r="P72" i="24"/>
  <c r="V72" i="24"/>
  <c r="W72" i="24"/>
  <c r="Q72" i="24"/>
  <c r="N72" i="24"/>
  <c r="R72" i="24"/>
  <c r="S72" i="24"/>
  <c r="T72" i="24"/>
  <c r="X72" i="24"/>
  <c r="Y72" i="24"/>
  <c r="R72" i="8"/>
  <c r="X72" i="8"/>
  <c r="S72" i="8"/>
  <c r="Y72" i="8"/>
  <c r="O72" i="8"/>
  <c r="W72" i="8"/>
  <c r="P72" i="8"/>
  <c r="N72" i="8"/>
  <c r="Q72" i="8"/>
  <c r="T72" i="8"/>
  <c r="U72" i="8"/>
  <c r="V72" i="8"/>
  <c r="R72" i="11"/>
  <c r="X72" i="11"/>
  <c r="S72" i="11"/>
  <c r="Y72" i="11"/>
  <c r="O72" i="11"/>
  <c r="W72" i="11"/>
  <c r="P72" i="11"/>
  <c r="N72" i="11"/>
  <c r="Q72" i="11"/>
  <c r="T72" i="11"/>
  <c r="U72" i="11"/>
  <c r="V72" i="11"/>
  <c r="X72" i="14"/>
  <c r="Q72" i="14"/>
  <c r="W72" i="14"/>
  <c r="R72" i="14"/>
  <c r="V72" i="14"/>
  <c r="O72" i="14"/>
  <c r="Y72" i="14"/>
  <c r="P72" i="14"/>
  <c r="N72" i="14"/>
  <c r="S72" i="14"/>
  <c r="T72" i="14"/>
  <c r="U72" i="14"/>
  <c r="Q72" i="17"/>
  <c r="W72" i="17"/>
  <c r="R72" i="17"/>
  <c r="X72" i="17"/>
  <c r="T72" i="17"/>
  <c r="U72" i="17"/>
  <c r="V72" i="17"/>
  <c r="O72" i="17"/>
  <c r="Y72" i="17"/>
  <c r="P72" i="17"/>
  <c r="S72" i="17"/>
  <c r="N72" i="17"/>
  <c r="N72" i="20"/>
  <c r="P72" i="20"/>
  <c r="V72" i="20"/>
  <c r="Q72" i="20"/>
  <c r="W72" i="20"/>
  <c r="R72" i="20"/>
  <c r="X72" i="20"/>
  <c r="O72" i="20"/>
  <c r="S72" i="20"/>
  <c r="T72" i="20"/>
  <c r="T75" i="20" s="1"/>
  <c r="U72" i="20"/>
  <c r="Y72" i="20"/>
  <c r="O72" i="23"/>
  <c r="U72" i="23"/>
  <c r="P72" i="23"/>
  <c r="V72" i="23"/>
  <c r="Q72" i="23"/>
  <c r="W72" i="23"/>
  <c r="N72" i="23"/>
  <c r="R72" i="23"/>
  <c r="S72" i="23"/>
  <c r="T72" i="23"/>
  <c r="X72" i="23"/>
  <c r="Y72" i="23"/>
  <c r="O72" i="26"/>
  <c r="U72" i="26"/>
  <c r="P72" i="26"/>
  <c r="V72" i="26"/>
  <c r="Q72" i="26"/>
  <c r="W72" i="26"/>
  <c r="T72" i="26"/>
  <c r="R72" i="26"/>
  <c r="S72" i="26"/>
  <c r="X72" i="26"/>
  <c r="Y72" i="26"/>
  <c r="N72" i="26"/>
  <c r="X63" i="16"/>
  <c r="O63" i="16"/>
  <c r="W63" i="12"/>
  <c r="T63" i="12"/>
  <c r="Q63" i="12"/>
  <c r="V63" i="12"/>
  <c r="S63" i="12"/>
  <c r="P63" i="12"/>
  <c r="X63" i="12"/>
  <c r="U63" i="12"/>
  <c r="R63" i="12"/>
  <c r="O63" i="12"/>
  <c r="W74" i="12"/>
  <c r="O74" i="12"/>
  <c r="P63" i="11"/>
  <c r="V63" i="11"/>
  <c r="Q63" i="11"/>
  <c r="W63" i="11"/>
  <c r="R63" i="11"/>
  <c r="X63" i="11"/>
  <c r="S63" i="11"/>
  <c r="O63" i="11"/>
  <c r="T63" i="11"/>
  <c r="U63" i="11"/>
  <c r="T62" i="14"/>
  <c r="O62" i="14"/>
  <c r="T62" i="11"/>
  <c r="U62" i="11"/>
  <c r="P62" i="11"/>
  <c r="V62" i="11"/>
  <c r="Q62" i="11"/>
  <c r="W62" i="11"/>
  <c r="R62" i="11"/>
  <c r="X62" i="11"/>
  <c r="S62" i="11"/>
  <c r="O62" i="11"/>
  <c r="T62" i="16"/>
  <c r="O62" i="16"/>
  <c r="O18" i="26"/>
  <c r="W62" i="12"/>
  <c r="U62" i="12"/>
  <c r="S62" i="12"/>
  <c r="Q62" i="12"/>
  <c r="X62" i="12"/>
  <c r="V62" i="12"/>
  <c r="T62" i="12"/>
  <c r="R62" i="12"/>
  <c r="P62" i="12"/>
  <c r="O62" i="12"/>
  <c r="U73" i="25"/>
  <c r="N73" i="25"/>
  <c r="P61" i="22"/>
  <c r="Z59" i="22" s="1"/>
  <c r="Q142" i="15"/>
  <c r="Y142" i="11"/>
  <c r="Q142" i="8"/>
  <c r="R97" i="22"/>
  <c r="P33" i="24"/>
  <c r="Q24" i="17"/>
  <c r="Z145" i="9"/>
  <c r="N31" i="25"/>
  <c r="Z29" i="25" s="1"/>
  <c r="AA29" i="25" s="1"/>
  <c r="P61" i="19"/>
  <c r="Z59" i="19" s="1"/>
  <c r="T18" i="26"/>
  <c r="W18" i="26"/>
  <c r="X57" i="26"/>
  <c r="S142" i="11"/>
  <c r="S142" i="20"/>
  <c r="V114" i="26"/>
  <c r="C45" i="6"/>
  <c r="C65" i="6"/>
  <c r="C29" i="7"/>
  <c r="C49" i="7"/>
  <c r="C54" i="7"/>
  <c r="C59" i="7"/>
  <c r="C64" i="7"/>
  <c r="C74" i="7"/>
  <c r="W142" i="8"/>
  <c r="N20" i="10"/>
  <c r="X142" i="25"/>
  <c r="H20" i="4"/>
  <c r="L85" i="23" s="1"/>
  <c r="M85" i="23" s="1"/>
  <c r="O142" i="13"/>
  <c r="S75" i="14"/>
  <c r="U87" i="18"/>
  <c r="P61" i="21"/>
  <c r="Z59" i="21" s="1"/>
  <c r="S142" i="21"/>
  <c r="U142" i="23"/>
  <c r="Q33" i="24"/>
  <c r="C49" i="6"/>
  <c r="C69" i="6"/>
  <c r="V49" i="10"/>
  <c r="S142" i="12"/>
  <c r="V51" i="13"/>
  <c r="S142" i="13"/>
  <c r="O142" i="15"/>
  <c r="W142" i="17"/>
  <c r="N31" i="21"/>
  <c r="Z29" i="21" s="1"/>
  <c r="AA29" i="21" s="1"/>
  <c r="X142" i="23"/>
  <c r="O142" i="24"/>
  <c r="X142" i="24"/>
  <c r="Q124" i="25"/>
  <c r="N103" i="17"/>
  <c r="V73" i="23"/>
  <c r="X73" i="23"/>
  <c r="C25" i="7"/>
  <c r="Y20" i="18"/>
  <c r="O20" i="18"/>
  <c r="N106" i="26"/>
  <c r="T106" i="26"/>
  <c r="S142" i="25"/>
  <c r="W142" i="9"/>
  <c r="N142" i="12"/>
  <c r="N142" i="14"/>
  <c r="O47" i="18"/>
  <c r="R18" i="20"/>
  <c r="R47" i="22"/>
  <c r="T103" i="22"/>
  <c r="X69" i="23"/>
  <c r="P18" i="24"/>
  <c r="N142" i="24"/>
  <c r="V142" i="9"/>
  <c r="V51" i="14"/>
  <c r="W142" i="15"/>
  <c r="C35" i="6"/>
  <c r="C61" i="6"/>
  <c r="C69" i="7"/>
  <c r="C84" i="7" s="1"/>
  <c r="U53" i="9"/>
  <c r="N109" i="9"/>
  <c r="V120" i="9"/>
  <c r="O142" i="9"/>
  <c r="U53" i="10"/>
  <c r="M100" i="10"/>
  <c r="N142" i="13"/>
  <c r="X47" i="18"/>
  <c r="M75" i="19"/>
  <c r="R33" i="20"/>
  <c r="V119" i="23"/>
  <c r="R33" i="24"/>
  <c r="N101" i="24"/>
  <c r="T142" i="24"/>
  <c r="Q52" i="26"/>
  <c r="R97" i="26"/>
  <c r="W142" i="26"/>
  <c r="I45" i="2"/>
  <c r="L23" i="26" s="1"/>
  <c r="M23" i="26" s="1"/>
  <c r="M26" i="26" s="1"/>
  <c r="E15" i="5"/>
  <c r="L65" i="26" s="1"/>
  <c r="M65" i="26" s="1"/>
  <c r="M71" i="26" s="1"/>
  <c r="C53" i="6"/>
  <c r="M58" i="9"/>
  <c r="Z145" i="12"/>
  <c r="Y142" i="13"/>
  <c r="Y124" i="14"/>
  <c r="Q142" i="14"/>
  <c r="O81" i="18"/>
  <c r="U142" i="18"/>
  <c r="V142" i="18"/>
  <c r="X142" i="19"/>
  <c r="N103" i="20"/>
  <c r="X142" i="20"/>
  <c r="O142" i="21"/>
  <c r="X142" i="21"/>
  <c r="Y142" i="21"/>
  <c r="N142" i="22"/>
  <c r="W142" i="22"/>
  <c r="O51" i="23"/>
  <c r="O86" i="23"/>
  <c r="N33" i="24"/>
  <c r="V142" i="24"/>
  <c r="N18" i="26"/>
  <c r="T57" i="26"/>
  <c r="S63" i="26"/>
  <c r="P63" i="26"/>
  <c r="X63" i="26"/>
  <c r="N100" i="26"/>
  <c r="T100" i="26"/>
  <c r="S64" i="26"/>
  <c r="T64" i="26"/>
  <c r="R64" i="26"/>
  <c r="Q64" i="26"/>
  <c r="O66" i="26"/>
  <c r="T66" i="26"/>
  <c r="V67" i="26"/>
  <c r="Q67" i="26"/>
  <c r="N31" i="26"/>
  <c r="Z29" i="26" s="1"/>
  <c r="AA29" i="26" s="1"/>
  <c r="P18" i="26"/>
  <c r="S19" i="26"/>
  <c r="N51" i="26"/>
  <c r="X56" i="26"/>
  <c r="O81" i="26"/>
  <c r="R96" i="26"/>
  <c r="O121" i="26"/>
  <c r="N142" i="26"/>
  <c r="Q18" i="26"/>
  <c r="O78" i="26"/>
  <c r="S142" i="26"/>
  <c r="Y142" i="26"/>
  <c r="X124" i="26"/>
  <c r="P50" i="26"/>
  <c r="T142" i="26"/>
  <c r="V142" i="26"/>
  <c r="Q74" i="25"/>
  <c r="N74" i="25"/>
  <c r="O87" i="25"/>
  <c r="N142" i="25"/>
  <c r="U142" i="25"/>
  <c r="O32" i="25"/>
  <c r="Q32" i="24"/>
  <c r="R32" i="24"/>
  <c r="V33" i="24"/>
  <c r="U74" i="24"/>
  <c r="O113" i="24"/>
  <c r="X33" i="24"/>
  <c r="W142" i="24"/>
  <c r="M61" i="24"/>
  <c r="Q74" i="24"/>
  <c r="T50" i="23"/>
  <c r="W50" i="23"/>
  <c r="S50" i="23"/>
  <c r="T46" i="23"/>
  <c r="P46" i="23"/>
  <c r="R46" i="23"/>
  <c r="R51" i="23"/>
  <c r="V51" i="23"/>
  <c r="T142" i="23"/>
  <c r="P66" i="23"/>
  <c r="N51" i="23"/>
  <c r="X66" i="23"/>
  <c r="O83" i="23"/>
  <c r="V90" i="23"/>
  <c r="T101" i="22"/>
  <c r="N101" i="22"/>
  <c r="N107" i="22"/>
  <c r="T107" i="22"/>
  <c r="O48" i="22"/>
  <c r="V90" i="22"/>
  <c r="V121" i="22"/>
  <c r="Q142" i="22"/>
  <c r="Q48" i="22"/>
  <c r="O78" i="22"/>
  <c r="O115" i="22"/>
  <c r="O142" i="22"/>
  <c r="U48" i="22"/>
  <c r="Y47" i="22"/>
  <c r="S63" i="22"/>
  <c r="Q73" i="22"/>
  <c r="T106" i="21"/>
  <c r="N106" i="21"/>
  <c r="S51" i="21"/>
  <c r="Y51" i="21"/>
  <c r="R51" i="21"/>
  <c r="S73" i="21"/>
  <c r="R73" i="21"/>
  <c r="R48" i="21"/>
  <c r="O78" i="21"/>
  <c r="Y49" i="21"/>
  <c r="Q74" i="21"/>
  <c r="Q124" i="21"/>
  <c r="X124" i="21"/>
  <c r="R74" i="21"/>
  <c r="Y52" i="20"/>
  <c r="P52" i="20"/>
  <c r="V52" i="20"/>
  <c r="S52" i="20"/>
  <c r="O121" i="20"/>
  <c r="V121" i="20"/>
  <c r="R97" i="20"/>
  <c r="W97" i="20"/>
  <c r="O115" i="20"/>
  <c r="V115" i="20"/>
  <c r="W18" i="20"/>
  <c r="Q32" i="20"/>
  <c r="U33" i="20"/>
  <c r="P46" i="20"/>
  <c r="M61" i="20"/>
  <c r="X32" i="20"/>
  <c r="S46" i="20"/>
  <c r="Y142" i="20"/>
  <c r="V46" i="20"/>
  <c r="O18" i="20"/>
  <c r="N33" i="20"/>
  <c r="V93" i="20"/>
  <c r="Y124" i="20"/>
  <c r="N142" i="20"/>
  <c r="U142" i="20"/>
  <c r="P18" i="20"/>
  <c r="Q33" i="20"/>
  <c r="O142" i="20"/>
  <c r="P74" i="19"/>
  <c r="U142" i="19"/>
  <c r="U47" i="19"/>
  <c r="X74" i="19"/>
  <c r="S63" i="19"/>
  <c r="U73" i="18"/>
  <c r="S73" i="18"/>
  <c r="P73" i="18"/>
  <c r="Q73" i="18"/>
  <c r="Y24" i="18"/>
  <c r="N24" i="18"/>
  <c r="S20" i="18"/>
  <c r="P47" i="18"/>
  <c r="W50" i="18"/>
  <c r="W142" i="18"/>
  <c r="R47" i="18"/>
  <c r="O142" i="18"/>
  <c r="S142" i="18"/>
  <c r="Y142" i="18"/>
  <c r="O78" i="18"/>
  <c r="S47" i="17"/>
  <c r="R47" i="17"/>
  <c r="T67" i="17"/>
  <c r="R67" i="17"/>
  <c r="S49" i="17"/>
  <c r="R49" i="17"/>
  <c r="P20" i="17"/>
  <c r="U142" i="17"/>
  <c r="Q142" i="17"/>
  <c r="X142" i="17"/>
  <c r="O142" i="17"/>
  <c r="S142" i="17"/>
  <c r="R46" i="17"/>
  <c r="Q48" i="17"/>
  <c r="Q50" i="17"/>
  <c r="Q53" i="17"/>
  <c r="Y142" i="16"/>
  <c r="Y18" i="15"/>
  <c r="U18" i="15"/>
  <c r="N18" i="15"/>
  <c r="X142" i="15"/>
  <c r="R51" i="15"/>
  <c r="O122" i="15"/>
  <c r="U142" i="15"/>
  <c r="Y33" i="14"/>
  <c r="Q33" i="14"/>
  <c r="T48" i="14"/>
  <c r="T142" i="14"/>
  <c r="P47" i="14"/>
  <c r="X64" i="14"/>
  <c r="Q124" i="14"/>
  <c r="X124" i="14"/>
  <c r="W142" i="14"/>
  <c r="V47" i="14"/>
  <c r="X142" i="14"/>
  <c r="T102" i="13"/>
  <c r="N102" i="13"/>
  <c r="S19" i="13"/>
  <c r="N19" i="13"/>
  <c r="V115" i="13"/>
  <c r="O115" i="13"/>
  <c r="O86" i="13"/>
  <c r="Q73" i="13"/>
  <c r="Q142" i="13"/>
  <c r="O68" i="13"/>
  <c r="W24" i="13"/>
  <c r="N51" i="13"/>
  <c r="P73" i="13"/>
  <c r="U51" i="13"/>
  <c r="N74" i="13"/>
  <c r="P93" i="12"/>
  <c r="O142" i="12"/>
  <c r="V142" i="12"/>
  <c r="W142" i="12"/>
  <c r="S124" i="12"/>
  <c r="Q142" i="12"/>
  <c r="S52" i="10"/>
  <c r="W52" i="10"/>
  <c r="Q47" i="10"/>
  <c r="P50" i="10"/>
  <c r="M75" i="10"/>
  <c r="U78" i="10"/>
  <c r="U84" i="10"/>
  <c r="X143" i="10"/>
  <c r="V50" i="10"/>
  <c r="Y143" i="10"/>
  <c r="W50" i="10"/>
  <c r="M61" i="10"/>
  <c r="Z146" i="10"/>
  <c r="Q53" i="10"/>
  <c r="N143" i="10"/>
  <c r="U143" i="10"/>
  <c r="W69" i="9"/>
  <c r="U84" i="9"/>
  <c r="T24" i="9"/>
  <c r="W64" i="9"/>
  <c r="T142" i="9"/>
  <c r="M94" i="8"/>
  <c r="M99" i="8"/>
  <c r="W95" i="8"/>
  <c r="S19" i="8"/>
  <c r="W19" i="8"/>
  <c r="P19" i="8"/>
  <c r="Y73" i="8"/>
  <c r="S73" i="8"/>
  <c r="S24" i="8"/>
  <c r="V24" i="8"/>
  <c r="O24" i="8"/>
  <c r="U142" i="8"/>
  <c r="M28" i="8"/>
  <c r="M31" i="8" s="1"/>
  <c r="N31" i="8" s="1"/>
  <c r="O142" i="8"/>
  <c r="X142" i="8"/>
  <c r="V53" i="8"/>
  <c r="S68" i="26"/>
  <c r="X68" i="26"/>
  <c r="P68" i="26"/>
  <c r="W68" i="26"/>
  <c r="O68" i="26"/>
  <c r="V68" i="26"/>
  <c r="T68" i="26"/>
  <c r="Q68" i="26"/>
  <c r="R68" i="26"/>
  <c r="S69" i="26"/>
  <c r="T69" i="26"/>
  <c r="R69" i="26"/>
  <c r="Q69" i="26"/>
  <c r="P69" i="26"/>
  <c r="W69" i="26"/>
  <c r="X69" i="26"/>
  <c r="N109" i="26"/>
  <c r="T109" i="26"/>
  <c r="U24" i="26"/>
  <c r="T24" i="26"/>
  <c r="N24" i="26"/>
  <c r="V18" i="26"/>
  <c r="X19" i="26"/>
  <c r="N49" i="26"/>
  <c r="V49" i="26"/>
  <c r="R50" i="26"/>
  <c r="R51" i="26"/>
  <c r="W52" i="26"/>
  <c r="Q63" i="26"/>
  <c r="W64" i="26"/>
  <c r="U66" i="26"/>
  <c r="X67" i="26"/>
  <c r="N73" i="26"/>
  <c r="O86" i="26"/>
  <c r="O49" i="26"/>
  <c r="W49" i="26"/>
  <c r="S50" i="26"/>
  <c r="S51" i="26"/>
  <c r="R63" i="26"/>
  <c r="X64" i="26"/>
  <c r="V66" i="26"/>
  <c r="O73" i="26"/>
  <c r="U142" i="26"/>
  <c r="U49" i="26"/>
  <c r="P49" i="26"/>
  <c r="X49" i="26"/>
  <c r="X50" i="26"/>
  <c r="W51" i="26"/>
  <c r="V57" i="26"/>
  <c r="T63" i="26"/>
  <c r="P64" i="26"/>
  <c r="S73" i="26"/>
  <c r="O83" i="26"/>
  <c r="T108" i="26"/>
  <c r="T110" i="26"/>
  <c r="O112" i="26"/>
  <c r="O142" i="26"/>
  <c r="Q49" i="26"/>
  <c r="Y50" i="26"/>
  <c r="V63" i="26"/>
  <c r="N19" i="26"/>
  <c r="T48" i="26"/>
  <c r="O50" i="26"/>
  <c r="O52" i="26"/>
  <c r="O63" i="26"/>
  <c r="W63" i="26"/>
  <c r="P66" i="26"/>
  <c r="O67" i="26"/>
  <c r="O119" i="26"/>
  <c r="Q142" i="26"/>
  <c r="Y46" i="25"/>
  <c r="O46" i="25"/>
  <c r="N50" i="25"/>
  <c r="Y50" i="25"/>
  <c r="U50" i="25"/>
  <c r="T50" i="25"/>
  <c r="Q50" i="25"/>
  <c r="U20" i="25"/>
  <c r="T20" i="25"/>
  <c r="Y51" i="25"/>
  <c r="U51" i="25"/>
  <c r="R51" i="25"/>
  <c r="N51" i="25"/>
  <c r="V89" i="25"/>
  <c r="P89" i="25"/>
  <c r="R98" i="25"/>
  <c r="W98" i="25"/>
  <c r="T109" i="25"/>
  <c r="N109" i="25"/>
  <c r="T110" i="25"/>
  <c r="N110" i="25"/>
  <c r="V121" i="25"/>
  <c r="O121" i="25"/>
  <c r="Q18" i="25"/>
  <c r="Y48" i="25"/>
  <c r="W62" i="25"/>
  <c r="R63" i="25"/>
  <c r="O64" i="25"/>
  <c r="U66" i="25"/>
  <c r="S68" i="25"/>
  <c r="U69" i="25"/>
  <c r="W74" i="25"/>
  <c r="U86" i="25"/>
  <c r="P90" i="25"/>
  <c r="N108" i="25"/>
  <c r="Y142" i="25"/>
  <c r="T18" i="25"/>
  <c r="N32" i="25"/>
  <c r="X62" i="25"/>
  <c r="S63" i="25"/>
  <c r="V64" i="25"/>
  <c r="X66" i="25"/>
  <c r="X68" i="25"/>
  <c r="X69" i="25"/>
  <c r="Y74" i="25"/>
  <c r="T142" i="25"/>
  <c r="V63" i="25"/>
  <c r="N19" i="25"/>
  <c r="S24" i="25"/>
  <c r="S32" i="25"/>
  <c r="N48" i="25"/>
  <c r="O63" i="25"/>
  <c r="W63" i="25"/>
  <c r="O66" i="25"/>
  <c r="O69" i="25"/>
  <c r="P74" i="25"/>
  <c r="R97" i="25"/>
  <c r="N107" i="25"/>
  <c r="O115" i="25"/>
  <c r="O142" i="25"/>
  <c r="Q19" i="25"/>
  <c r="T48" i="25"/>
  <c r="P56" i="25"/>
  <c r="P62" i="25"/>
  <c r="P63" i="25"/>
  <c r="X63" i="25"/>
  <c r="P66" i="25"/>
  <c r="O68" i="25"/>
  <c r="P69" i="25"/>
  <c r="S74" i="25"/>
  <c r="S124" i="25"/>
  <c r="P18" i="25"/>
  <c r="X19" i="25"/>
  <c r="U48" i="25"/>
  <c r="O52" i="25"/>
  <c r="R56" i="25"/>
  <c r="Q62" i="25"/>
  <c r="Q63" i="25"/>
  <c r="S66" i="25"/>
  <c r="R68" i="25"/>
  <c r="S69" i="25"/>
  <c r="T74" i="25"/>
  <c r="V93" i="25"/>
  <c r="Y124" i="25"/>
  <c r="U48" i="24"/>
  <c r="X48" i="24"/>
  <c r="W48" i="24"/>
  <c r="Q48" i="24"/>
  <c r="S48" i="24"/>
  <c r="O48" i="24"/>
  <c r="P48" i="24"/>
  <c r="S49" i="24"/>
  <c r="T49" i="24"/>
  <c r="U62" i="24"/>
  <c r="V62" i="24"/>
  <c r="O62" i="24"/>
  <c r="U81" i="24"/>
  <c r="O81" i="24"/>
  <c r="N109" i="24"/>
  <c r="T109" i="24"/>
  <c r="U63" i="24"/>
  <c r="W63" i="24"/>
  <c r="S63" i="24"/>
  <c r="N103" i="24"/>
  <c r="T103" i="24"/>
  <c r="W70" i="24"/>
  <c r="U70" i="24"/>
  <c r="P70" i="24"/>
  <c r="T70" i="24"/>
  <c r="S70" i="24"/>
  <c r="R96" i="24"/>
  <c r="W96" i="24"/>
  <c r="V114" i="24"/>
  <c r="O114" i="24"/>
  <c r="W18" i="24"/>
  <c r="T32" i="24"/>
  <c r="O33" i="24"/>
  <c r="W33" i="24"/>
  <c r="N52" i="24"/>
  <c r="N56" i="24"/>
  <c r="N57" i="24"/>
  <c r="Q66" i="24"/>
  <c r="P69" i="24"/>
  <c r="T74" i="24"/>
  <c r="O80" i="24"/>
  <c r="O87" i="24"/>
  <c r="P89" i="24"/>
  <c r="O120" i="24"/>
  <c r="P52" i="24"/>
  <c r="Q142" i="24"/>
  <c r="N32" i="24"/>
  <c r="X32" i="24"/>
  <c r="S52" i="24"/>
  <c r="R56" i="24"/>
  <c r="R58" i="24" s="1"/>
  <c r="V57" i="24"/>
  <c r="S69" i="24"/>
  <c r="X74" i="24"/>
  <c r="N107" i="24"/>
  <c r="V118" i="24"/>
  <c r="R141" i="24"/>
  <c r="R142" i="24" s="1"/>
  <c r="S142" i="24"/>
  <c r="Y142" i="24"/>
  <c r="W32" i="24"/>
  <c r="Q69" i="24"/>
  <c r="P32" i="24"/>
  <c r="Y32" i="24"/>
  <c r="T52" i="24"/>
  <c r="X56" i="24"/>
  <c r="M58" i="24"/>
  <c r="U69" i="24"/>
  <c r="N74" i="24"/>
  <c r="V91" i="24"/>
  <c r="O18" i="24"/>
  <c r="S124" i="24"/>
  <c r="N110" i="24"/>
  <c r="U142" i="24"/>
  <c r="U19" i="23"/>
  <c r="S19" i="23"/>
  <c r="P19" i="23"/>
  <c r="Q19" i="23"/>
  <c r="Y19" i="23"/>
  <c r="W19" i="23"/>
  <c r="O19" i="23"/>
  <c r="V19" i="23"/>
  <c r="N19" i="23"/>
  <c r="O115" i="23"/>
  <c r="V115" i="23"/>
  <c r="S32" i="23"/>
  <c r="R32" i="23"/>
  <c r="N32" i="23"/>
  <c r="Y32" i="23"/>
  <c r="U32" i="23"/>
  <c r="S33" i="23"/>
  <c r="R33" i="23"/>
  <c r="O33" i="23"/>
  <c r="Y33" i="23"/>
  <c r="V33" i="23"/>
  <c r="V64" i="23"/>
  <c r="T64" i="23"/>
  <c r="P93" i="23"/>
  <c r="V93" i="23"/>
  <c r="T107" i="23"/>
  <c r="N107" i="23"/>
  <c r="U74" i="23"/>
  <c r="N74" i="23"/>
  <c r="T74" i="23"/>
  <c r="W74" i="23"/>
  <c r="P74" i="23"/>
  <c r="O74" i="23"/>
  <c r="V70" i="23"/>
  <c r="O70" i="23"/>
  <c r="T70" i="23"/>
  <c r="U70" i="23"/>
  <c r="S70" i="23"/>
  <c r="N102" i="23"/>
  <c r="T102" i="23"/>
  <c r="V120" i="23"/>
  <c r="O120" i="23"/>
  <c r="P62" i="23"/>
  <c r="O62" i="23"/>
  <c r="V62" i="23"/>
  <c r="U62" i="23"/>
  <c r="R62" i="23"/>
  <c r="V67" i="23"/>
  <c r="O67" i="23"/>
  <c r="U67" i="23"/>
  <c r="U84" i="23"/>
  <c r="O84" i="23"/>
  <c r="S124" i="23"/>
  <c r="Y142" i="23"/>
  <c r="Y46" i="23"/>
  <c r="T56" i="23"/>
  <c r="P61" i="23"/>
  <c r="Z59" i="23" s="1"/>
  <c r="S63" i="23"/>
  <c r="S69" i="23"/>
  <c r="V113" i="23"/>
  <c r="N46" i="23"/>
  <c r="N50" i="23"/>
  <c r="P51" i="23"/>
  <c r="P52" i="23"/>
  <c r="V56" i="23"/>
  <c r="V58" i="23" s="1"/>
  <c r="T63" i="23"/>
  <c r="R66" i="23"/>
  <c r="T69" i="23"/>
  <c r="O73" i="23"/>
  <c r="O75" i="23" s="1"/>
  <c r="U79" i="23"/>
  <c r="Y124" i="23"/>
  <c r="S142" i="23"/>
  <c r="P89" i="23"/>
  <c r="R95" i="23"/>
  <c r="W98" i="23"/>
  <c r="V122" i="23"/>
  <c r="P126" i="23"/>
  <c r="S46" i="23"/>
  <c r="W51" i="23"/>
  <c r="N56" i="23"/>
  <c r="P63" i="23"/>
  <c r="P69" i="23"/>
  <c r="O81" i="23"/>
  <c r="M99" i="23"/>
  <c r="N142" i="23"/>
  <c r="X46" i="23"/>
  <c r="P56" i="23"/>
  <c r="R63" i="23"/>
  <c r="O142" i="23"/>
  <c r="V142" i="23"/>
  <c r="Q24" i="22"/>
  <c r="W24" i="22"/>
  <c r="X24" i="22"/>
  <c r="U24" i="22"/>
  <c r="P24" i="22"/>
  <c r="U86" i="22"/>
  <c r="O86" i="22"/>
  <c r="N108" i="22"/>
  <c r="T108" i="22"/>
  <c r="P89" i="22"/>
  <c r="V89" i="22"/>
  <c r="T109" i="22"/>
  <c r="N109" i="22"/>
  <c r="X19" i="22"/>
  <c r="W19" i="22"/>
  <c r="O19" i="22"/>
  <c r="Q19" i="22"/>
  <c r="V113" i="22"/>
  <c r="O113" i="22"/>
  <c r="S74" i="22"/>
  <c r="X74" i="22"/>
  <c r="Q74" i="22"/>
  <c r="O114" i="22"/>
  <c r="V114" i="22"/>
  <c r="R141" i="22"/>
  <c r="R142" i="22" s="1"/>
  <c r="S46" i="22"/>
  <c r="R46" i="22"/>
  <c r="N46" i="22"/>
  <c r="Y46" i="22"/>
  <c r="T66" i="22"/>
  <c r="V66" i="22"/>
  <c r="R66" i="22"/>
  <c r="W96" i="22"/>
  <c r="W99" i="22" s="1"/>
  <c r="W124" i="22" s="1"/>
  <c r="R96" i="22"/>
  <c r="N102" i="22"/>
  <c r="T102" i="22"/>
  <c r="V122" i="22"/>
  <c r="O122" i="22"/>
  <c r="Y69" i="22"/>
  <c r="P20" i="22"/>
  <c r="P32" i="22"/>
  <c r="V47" i="22"/>
  <c r="R48" i="22"/>
  <c r="R63" i="22"/>
  <c r="O87" i="22"/>
  <c r="R95" i="22"/>
  <c r="V142" i="22"/>
  <c r="M75" i="22"/>
  <c r="V48" i="22"/>
  <c r="P57" i="22"/>
  <c r="W63" i="22"/>
  <c r="R69" i="22"/>
  <c r="P91" i="22"/>
  <c r="X124" i="22"/>
  <c r="N48" i="22"/>
  <c r="X48" i="22"/>
  <c r="T57" i="22"/>
  <c r="Y63" i="22"/>
  <c r="S69" i="22"/>
  <c r="Y124" i="22"/>
  <c r="O112" i="22"/>
  <c r="S124" i="22"/>
  <c r="U18" i="22"/>
  <c r="N47" i="22"/>
  <c r="V57" i="22"/>
  <c r="W69" i="22"/>
  <c r="M94" i="22"/>
  <c r="S142" i="22"/>
  <c r="Y142" i="22"/>
  <c r="T142" i="22"/>
  <c r="T63" i="21"/>
  <c r="Q63" i="21"/>
  <c r="O63" i="21"/>
  <c r="V63" i="21"/>
  <c r="O83" i="21"/>
  <c r="U83" i="21"/>
  <c r="V112" i="21"/>
  <c r="O112" i="21"/>
  <c r="O122" i="21"/>
  <c r="V122" i="21"/>
  <c r="R96" i="21"/>
  <c r="W96" i="21"/>
  <c r="T66" i="21"/>
  <c r="Q66" i="21"/>
  <c r="O66" i="21"/>
  <c r="V66" i="21"/>
  <c r="U87" i="21"/>
  <c r="O87" i="21"/>
  <c r="U19" i="21"/>
  <c r="P19" i="21"/>
  <c r="N19" i="21"/>
  <c r="V19" i="21"/>
  <c r="T19" i="21"/>
  <c r="V91" i="21"/>
  <c r="P91" i="21"/>
  <c r="Y52" i="21"/>
  <c r="Q69" i="21"/>
  <c r="P74" i="21"/>
  <c r="N108" i="21"/>
  <c r="V119" i="21"/>
  <c r="V69" i="21"/>
  <c r="Q142" i="21"/>
  <c r="R50" i="21"/>
  <c r="R53" i="21"/>
  <c r="Y73" i="21"/>
  <c r="U74" i="21"/>
  <c r="N102" i="21"/>
  <c r="O114" i="21"/>
  <c r="O118" i="21"/>
  <c r="T142" i="21"/>
  <c r="Y50" i="21"/>
  <c r="Y53" i="21"/>
  <c r="W74" i="21"/>
  <c r="P93" i="21"/>
  <c r="N142" i="21"/>
  <c r="Q49" i="21"/>
  <c r="Q52" i="21"/>
  <c r="O69" i="21"/>
  <c r="N74" i="21"/>
  <c r="X74" i="21"/>
  <c r="V142" i="21"/>
  <c r="R141" i="20"/>
  <c r="R142" i="20" s="1"/>
  <c r="O112" i="20"/>
  <c r="V112" i="20"/>
  <c r="V118" i="20"/>
  <c r="O118" i="20"/>
  <c r="P126" i="20"/>
  <c r="O33" i="20"/>
  <c r="O46" i="20"/>
  <c r="V49" i="20"/>
  <c r="O52" i="20"/>
  <c r="S124" i="20"/>
  <c r="N107" i="20"/>
  <c r="V142" i="20"/>
  <c r="W49" i="20"/>
  <c r="M99" i="20"/>
  <c r="V18" i="20"/>
  <c r="X33" i="20"/>
  <c r="W46" i="20"/>
  <c r="P49" i="20"/>
  <c r="W52" i="20"/>
  <c r="Q124" i="20"/>
  <c r="W142" i="20"/>
  <c r="O49" i="20"/>
  <c r="N106" i="20"/>
  <c r="S49" i="20"/>
  <c r="M141" i="20"/>
  <c r="Q142" i="20"/>
  <c r="O48" i="19"/>
  <c r="Y48" i="19"/>
  <c r="U48" i="19"/>
  <c r="S48" i="19"/>
  <c r="S19" i="19"/>
  <c r="P19" i="19"/>
  <c r="X19" i="19"/>
  <c r="W19" i="19"/>
  <c r="Q19" i="19"/>
  <c r="Q49" i="19"/>
  <c r="S49" i="19"/>
  <c r="Y49" i="19"/>
  <c r="W49" i="19"/>
  <c r="U79" i="19"/>
  <c r="O79" i="19"/>
  <c r="W97" i="19"/>
  <c r="R97" i="19"/>
  <c r="T107" i="19"/>
  <c r="N107" i="19"/>
  <c r="S18" i="19"/>
  <c r="X18" i="19"/>
  <c r="Q18" i="19"/>
  <c r="O18" i="19"/>
  <c r="S20" i="19"/>
  <c r="N20" i="19"/>
  <c r="W20" i="19"/>
  <c r="V20" i="19"/>
  <c r="P20" i="19"/>
  <c r="O20" i="19"/>
  <c r="T66" i="19"/>
  <c r="S66" i="19"/>
  <c r="S73" i="19"/>
  <c r="V73" i="19"/>
  <c r="Q73" i="19"/>
  <c r="N73" i="19"/>
  <c r="V118" i="19"/>
  <c r="O118" i="19"/>
  <c r="S24" i="19"/>
  <c r="U24" i="19"/>
  <c r="P24" i="19"/>
  <c r="O24" i="19"/>
  <c r="N24" i="19"/>
  <c r="W24" i="19"/>
  <c r="V24" i="19"/>
  <c r="T52" i="19"/>
  <c r="W52" i="19"/>
  <c r="Q52" i="19"/>
  <c r="V120" i="19"/>
  <c r="O120" i="19"/>
  <c r="T32" i="19"/>
  <c r="Y32" i="19"/>
  <c r="Q32" i="19"/>
  <c r="P32" i="19"/>
  <c r="N32" i="19"/>
  <c r="T69" i="19"/>
  <c r="S69" i="19"/>
  <c r="O121" i="19"/>
  <c r="V121" i="19"/>
  <c r="Y46" i="19"/>
  <c r="N74" i="19"/>
  <c r="V74" i="19"/>
  <c r="O74" i="19"/>
  <c r="W74" i="19"/>
  <c r="V90" i="19"/>
  <c r="S124" i="19"/>
  <c r="Q124" i="19"/>
  <c r="Q46" i="19"/>
  <c r="W47" i="19"/>
  <c r="Q74" i="19"/>
  <c r="U86" i="19"/>
  <c r="Y124" i="19"/>
  <c r="T142" i="19"/>
  <c r="S46" i="19"/>
  <c r="O53" i="19"/>
  <c r="R74" i="19"/>
  <c r="N33" i="19"/>
  <c r="P93" i="19"/>
  <c r="X124" i="19"/>
  <c r="O142" i="19"/>
  <c r="V142" i="19"/>
  <c r="Y146" i="18"/>
  <c r="M99" i="18"/>
  <c r="W95" i="18"/>
  <c r="T106" i="18"/>
  <c r="N106" i="18"/>
  <c r="T70" i="18"/>
  <c r="X70" i="18"/>
  <c r="Q70" i="18"/>
  <c r="N20" i="18"/>
  <c r="V24" i="18"/>
  <c r="S32" i="18"/>
  <c r="V47" i="18"/>
  <c r="P50" i="18"/>
  <c r="X64" i="18"/>
  <c r="X67" i="18"/>
  <c r="U83" i="18"/>
  <c r="W32" i="18"/>
  <c r="W47" i="18"/>
  <c r="R50" i="18"/>
  <c r="T109" i="18"/>
  <c r="P126" i="18"/>
  <c r="U20" i="18"/>
  <c r="O24" i="18"/>
  <c r="V73" i="18"/>
  <c r="P91" i="18"/>
  <c r="Q142" i="18"/>
  <c r="X142" i="18"/>
  <c r="V20" i="18"/>
  <c r="S24" i="18"/>
  <c r="Q47" i="18"/>
  <c r="W73" i="18"/>
  <c r="X124" i="18"/>
  <c r="V120" i="18"/>
  <c r="Q124" i="18"/>
  <c r="U24" i="18"/>
  <c r="P32" i="18"/>
  <c r="Q64" i="18"/>
  <c r="Q67" i="18"/>
  <c r="O73" i="18"/>
  <c r="Y73" i="18"/>
  <c r="O83" i="17"/>
  <c r="U83" i="17"/>
  <c r="O122" i="17"/>
  <c r="V122" i="17"/>
  <c r="T64" i="17"/>
  <c r="R64" i="17"/>
  <c r="S64" i="17"/>
  <c r="O64" i="17"/>
  <c r="W64" i="17"/>
  <c r="S74" i="17"/>
  <c r="Y74" i="17"/>
  <c r="N74" i="17"/>
  <c r="U74" i="17"/>
  <c r="R74" i="17"/>
  <c r="R75" i="17" s="1"/>
  <c r="S52" i="17"/>
  <c r="R52" i="17"/>
  <c r="Q52" i="17"/>
  <c r="N52" i="17"/>
  <c r="Y52" i="17"/>
  <c r="U52" i="17"/>
  <c r="X52" i="17"/>
  <c r="O86" i="17"/>
  <c r="U86" i="17"/>
  <c r="R98" i="17"/>
  <c r="W98" i="17"/>
  <c r="O119" i="17"/>
  <c r="V119" i="17"/>
  <c r="O113" i="17"/>
  <c r="V113" i="17"/>
  <c r="U32" i="17"/>
  <c r="U24" i="17"/>
  <c r="N32" i="17"/>
  <c r="V32" i="17"/>
  <c r="U46" i="17"/>
  <c r="V47" i="17"/>
  <c r="U48" i="17"/>
  <c r="U49" i="17"/>
  <c r="R50" i="17"/>
  <c r="N51" i="17"/>
  <c r="R53" i="17"/>
  <c r="T56" i="17"/>
  <c r="S67" i="17"/>
  <c r="O70" i="17"/>
  <c r="M75" i="17"/>
  <c r="X24" i="17"/>
  <c r="O32" i="17"/>
  <c r="W32" i="17"/>
  <c r="Y46" i="17"/>
  <c r="Y47" i="17"/>
  <c r="Y48" i="17"/>
  <c r="Y49" i="17"/>
  <c r="V50" i="17"/>
  <c r="P51" i="17"/>
  <c r="V53" i="17"/>
  <c r="W67" i="17"/>
  <c r="R70" i="17"/>
  <c r="Q73" i="17"/>
  <c r="U87" i="17"/>
  <c r="N106" i="17"/>
  <c r="T142" i="17"/>
  <c r="P32" i="17"/>
  <c r="X32" i="17"/>
  <c r="X50" i="17"/>
  <c r="Q51" i="17"/>
  <c r="X53" i="17"/>
  <c r="R57" i="17"/>
  <c r="S70" i="17"/>
  <c r="X73" i="17"/>
  <c r="P90" i="17"/>
  <c r="Q124" i="17"/>
  <c r="Y142" i="17"/>
  <c r="Q32" i="17"/>
  <c r="Y50" i="17"/>
  <c r="U51" i="17"/>
  <c r="Y53" i="17"/>
  <c r="W70" i="17"/>
  <c r="V142" i="17"/>
  <c r="Y51" i="17"/>
  <c r="W20" i="17"/>
  <c r="N24" i="17"/>
  <c r="N46" i="17"/>
  <c r="O47" i="17"/>
  <c r="N48" i="17"/>
  <c r="N49" i="17"/>
  <c r="O50" i="17"/>
  <c r="W51" i="17"/>
  <c r="O53" i="17"/>
  <c r="O67" i="17"/>
  <c r="U81" i="17"/>
  <c r="P91" i="17"/>
  <c r="N108" i="17"/>
  <c r="M99" i="16"/>
  <c r="S62" i="16"/>
  <c r="T64" i="16"/>
  <c r="Q64" i="16"/>
  <c r="R57" i="16"/>
  <c r="V62" i="16"/>
  <c r="P68" i="16"/>
  <c r="U73" i="16"/>
  <c r="U75" i="16" s="1"/>
  <c r="O112" i="16"/>
  <c r="X142" i="16"/>
  <c r="V57" i="16"/>
  <c r="X73" i="16"/>
  <c r="N106" i="16"/>
  <c r="V56" i="16"/>
  <c r="P63" i="16"/>
  <c r="R98" i="16"/>
  <c r="N142" i="16"/>
  <c r="R62" i="16"/>
  <c r="R63" i="16"/>
  <c r="O142" i="16"/>
  <c r="U86" i="16"/>
  <c r="O86" i="16"/>
  <c r="Y20" i="16"/>
  <c r="P20" i="16"/>
  <c r="V33" i="16"/>
  <c r="W33" i="16"/>
  <c r="T33" i="16"/>
  <c r="Q33" i="16"/>
  <c r="N33" i="16"/>
  <c r="X69" i="16"/>
  <c r="V69" i="16"/>
  <c r="T69" i="16"/>
  <c r="R69" i="16"/>
  <c r="W69" i="16"/>
  <c r="P69" i="16"/>
  <c r="T70" i="16"/>
  <c r="Q70" i="16"/>
  <c r="S74" i="16"/>
  <c r="Y74" i="16"/>
  <c r="U74" i="16"/>
  <c r="R74" i="16"/>
  <c r="N74" i="16"/>
  <c r="U83" i="16"/>
  <c r="O83" i="16"/>
  <c r="V122" i="16"/>
  <c r="O122" i="16"/>
  <c r="V18" i="16"/>
  <c r="N18" i="16"/>
  <c r="W18" i="16"/>
  <c r="T18" i="16"/>
  <c r="Q18" i="16"/>
  <c r="U79" i="16"/>
  <c r="O79" i="16"/>
  <c r="R141" i="16"/>
  <c r="R142" i="16" s="1"/>
  <c r="W62" i="16"/>
  <c r="T63" i="16"/>
  <c r="R68" i="16"/>
  <c r="U78" i="16"/>
  <c r="U87" i="16"/>
  <c r="O118" i="16"/>
  <c r="S124" i="16"/>
  <c r="V142" i="16"/>
  <c r="W142" i="16"/>
  <c r="V63" i="16"/>
  <c r="S68" i="16"/>
  <c r="N73" i="16"/>
  <c r="N103" i="16"/>
  <c r="Q142" i="16"/>
  <c r="N56" i="16"/>
  <c r="N57" i="16"/>
  <c r="P62" i="16"/>
  <c r="W63" i="16"/>
  <c r="V68" i="16"/>
  <c r="Q73" i="16"/>
  <c r="Y124" i="16"/>
  <c r="S142" i="16"/>
  <c r="M141" i="16"/>
  <c r="P56" i="16"/>
  <c r="W68" i="16"/>
  <c r="T142" i="16"/>
  <c r="M75" i="16"/>
  <c r="O19" i="16"/>
  <c r="T56" i="16"/>
  <c r="T58" i="16" s="1"/>
  <c r="Q124" i="16"/>
  <c r="X124" i="16"/>
  <c r="U142" i="16"/>
  <c r="Y33" i="15"/>
  <c r="U33" i="15"/>
  <c r="S33" i="15"/>
  <c r="N33" i="15"/>
  <c r="N107" i="15"/>
  <c r="T107" i="15"/>
  <c r="P90" i="15"/>
  <c r="V90" i="15"/>
  <c r="N108" i="15"/>
  <c r="T108" i="15"/>
  <c r="T102" i="15"/>
  <c r="N102" i="15"/>
  <c r="U51" i="15"/>
  <c r="R57" i="15"/>
  <c r="P93" i="15"/>
  <c r="N142" i="15"/>
  <c r="V142" i="15"/>
  <c r="N74" i="15"/>
  <c r="U80" i="15"/>
  <c r="O113" i="15"/>
  <c r="S74" i="15"/>
  <c r="U86" i="15"/>
  <c r="S18" i="15"/>
  <c r="N51" i="15"/>
  <c r="U74" i="15"/>
  <c r="Q124" i="15"/>
  <c r="R98" i="15"/>
  <c r="V90" i="14"/>
  <c r="P90" i="14"/>
  <c r="W18" i="14"/>
  <c r="O18" i="14"/>
  <c r="P18" i="14"/>
  <c r="V18" i="14"/>
  <c r="N18" i="14"/>
  <c r="Y18" i="14"/>
  <c r="U18" i="14"/>
  <c r="S18" i="14"/>
  <c r="Q18" i="14"/>
  <c r="P93" i="14"/>
  <c r="V93" i="14"/>
  <c r="N110" i="14"/>
  <c r="T110" i="14"/>
  <c r="S33" i="14"/>
  <c r="N46" i="14"/>
  <c r="R47" i="14"/>
  <c r="V48" i="14"/>
  <c r="N108" i="14"/>
  <c r="O113" i="14"/>
  <c r="V118" i="14"/>
  <c r="V121" i="14"/>
  <c r="U142" i="14"/>
  <c r="U33" i="14"/>
  <c r="P46" i="14"/>
  <c r="S124" i="14"/>
  <c r="O142" i="14"/>
  <c r="N33" i="14"/>
  <c r="V33" i="14"/>
  <c r="X46" i="14"/>
  <c r="X47" i="14"/>
  <c r="R53" i="14"/>
  <c r="P57" i="14"/>
  <c r="P66" i="14"/>
  <c r="O80" i="14"/>
  <c r="O86" i="14"/>
  <c r="O119" i="14"/>
  <c r="O122" i="14"/>
  <c r="O33" i="14"/>
  <c r="W33" i="14"/>
  <c r="Y46" i="14"/>
  <c r="T57" i="14"/>
  <c r="V66" i="14"/>
  <c r="P33" i="14"/>
  <c r="P48" i="14"/>
  <c r="P61" i="14"/>
  <c r="Z59" i="14" s="1"/>
  <c r="O78" i="14"/>
  <c r="S142" i="14"/>
  <c r="Y142" i="14"/>
  <c r="S20" i="13"/>
  <c r="P20" i="13"/>
  <c r="O20" i="13"/>
  <c r="V20" i="13"/>
  <c r="P32" i="13"/>
  <c r="W32" i="13"/>
  <c r="V32" i="13"/>
  <c r="O32" i="13"/>
  <c r="M61" i="13"/>
  <c r="P59" i="13"/>
  <c r="P61" i="13" s="1"/>
  <c r="Z59" i="13" s="1"/>
  <c r="M141" i="13"/>
  <c r="R137" i="13"/>
  <c r="R141" i="13" s="1"/>
  <c r="R142" i="13" s="1"/>
  <c r="S18" i="13"/>
  <c r="U18" i="13"/>
  <c r="N18" i="13"/>
  <c r="S33" i="13"/>
  <c r="V33" i="13"/>
  <c r="U33" i="13"/>
  <c r="O33" i="13"/>
  <c r="N33" i="13"/>
  <c r="P62" i="13"/>
  <c r="O62" i="13"/>
  <c r="X62" i="13"/>
  <c r="V62" i="13"/>
  <c r="S52" i="13"/>
  <c r="N52" i="13"/>
  <c r="V52" i="13"/>
  <c r="U52" i="13"/>
  <c r="O52" i="13"/>
  <c r="O79" i="13"/>
  <c r="U79" i="13"/>
  <c r="P93" i="13"/>
  <c r="V93" i="13"/>
  <c r="S53" i="13"/>
  <c r="N53" i="13"/>
  <c r="V53" i="13"/>
  <c r="P53" i="13"/>
  <c r="W53" i="13"/>
  <c r="V89" i="13"/>
  <c r="P89" i="13"/>
  <c r="V90" i="13"/>
  <c r="P90" i="13"/>
  <c r="P24" i="13"/>
  <c r="O51" i="13"/>
  <c r="X68" i="13"/>
  <c r="O73" i="13"/>
  <c r="V74" i="13"/>
  <c r="P92" i="13"/>
  <c r="R96" i="13"/>
  <c r="T109" i="13"/>
  <c r="O119" i="13"/>
  <c r="V122" i="13"/>
  <c r="U142" i="13"/>
  <c r="V24" i="13"/>
  <c r="W74" i="13"/>
  <c r="W142" i="13"/>
  <c r="U19" i="13"/>
  <c r="P68" i="13"/>
  <c r="V73" i="13"/>
  <c r="O74" i="13"/>
  <c r="R98" i="13"/>
  <c r="O113" i="13"/>
  <c r="Q124" i="13"/>
  <c r="X124" i="13"/>
  <c r="X142" i="13"/>
  <c r="R68" i="13"/>
  <c r="W73" i="13"/>
  <c r="P74" i="13"/>
  <c r="Y124" i="13"/>
  <c r="O24" i="13"/>
  <c r="V68" i="13"/>
  <c r="X73" i="13"/>
  <c r="U74" i="13"/>
  <c r="S124" i="13"/>
  <c r="T142" i="13"/>
  <c r="T108" i="12"/>
  <c r="N108" i="12"/>
  <c r="T102" i="12"/>
  <c r="N102" i="12"/>
  <c r="N56" i="12"/>
  <c r="N74" i="12"/>
  <c r="P90" i="12"/>
  <c r="Q124" i="12"/>
  <c r="T74" i="12"/>
  <c r="X124" i="12"/>
  <c r="T142" i="12"/>
  <c r="Y124" i="12"/>
  <c r="Y142" i="12"/>
  <c r="U142" i="12"/>
  <c r="R53" i="11"/>
  <c r="Q50" i="11"/>
  <c r="U142" i="11"/>
  <c r="T50" i="11"/>
  <c r="S73" i="11"/>
  <c r="T73" i="11"/>
  <c r="S33" i="11"/>
  <c r="T142" i="11"/>
  <c r="O142" i="11"/>
  <c r="V142" i="11"/>
  <c r="U78" i="11"/>
  <c r="T51" i="11"/>
  <c r="N101" i="11"/>
  <c r="T101" i="11"/>
  <c r="T109" i="11"/>
  <c r="N109" i="11"/>
  <c r="T103" i="11"/>
  <c r="N103" i="11"/>
  <c r="S18" i="11"/>
  <c r="Y18" i="11"/>
  <c r="Q18" i="11"/>
  <c r="P92" i="11"/>
  <c r="V92" i="11"/>
  <c r="T100" i="11"/>
  <c r="N100" i="11"/>
  <c r="N107" i="11"/>
  <c r="T107" i="11"/>
  <c r="Y19" i="11"/>
  <c r="R32" i="11"/>
  <c r="Y33" i="11"/>
  <c r="W47" i="11"/>
  <c r="X50" i="11"/>
  <c r="T53" i="11"/>
  <c r="X74" i="11"/>
  <c r="N106" i="11"/>
  <c r="Y124" i="11"/>
  <c r="W142" i="11"/>
  <c r="S124" i="11"/>
  <c r="Q142" i="11"/>
  <c r="X142" i="11"/>
  <c r="R24" i="11"/>
  <c r="P48" i="11"/>
  <c r="P50" i="11"/>
  <c r="P126" i="11"/>
  <c r="R48" i="11"/>
  <c r="M141" i="11"/>
  <c r="Q33" i="11"/>
  <c r="T48" i="11"/>
  <c r="R50" i="11"/>
  <c r="Y73" i="11"/>
  <c r="P91" i="11"/>
  <c r="W96" i="11"/>
  <c r="T110" i="11"/>
  <c r="N142" i="11"/>
  <c r="T103" i="10"/>
  <c r="N103" i="10"/>
  <c r="V57" i="10"/>
  <c r="R57" i="10"/>
  <c r="N57" i="10"/>
  <c r="N58" i="10" s="1"/>
  <c r="X57" i="10"/>
  <c r="T57" i="10"/>
  <c r="P90" i="10"/>
  <c r="V90" i="10"/>
  <c r="Y51" i="10"/>
  <c r="U73" i="10"/>
  <c r="Y125" i="10"/>
  <c r="R47" i="10"/>
  <c r="Q50" i="10"/>
  <c r="O51" i="10"/>
  <c r="X52" i="10"/>
  <c r="R53" i="10"/>
  <c r="V56" i="10"/>
  <c r="N73" i="10"/>
  <c r="V73" i="10"/>
  <c r="P94" i="10"/>
  <c r="R96" i="10"/>
  <c r="R99" i="10"/>
  <c r="X125" i="10"/>
  <c r="O143" i="10"/>
  <c r="V143" i="10"/>
  <c r="O73" i="10"/>
  <c r="W96" i="10"/>
  <c r="N47" i="10"/>
  <c r="V47" i="10"/>
  <c r="R51" i="10"/>
  <c r="P52" i="10"/>
  <c r="W53" i="10"/>
  <c r="P59" i="10"/>
  <c r="P61" i="10" s="1"/>
  <c r="Z59" i="10" s="1"/>
  <c r="P73" i="10"/>
  <c r="Y73" i="10"/>
  <c r="T107" i="10"/>
  <c r="U47" i="10"/>
  <c r="P51" i="10"/>
  <c r="R18" i="10"/>
  <c r="R33" i="10"/>
  <c r="O47" i="10"/>
  <c r="W47" i="10"/>
  <c r="X50" i="10"/>
  <c r="V51" i="10"/>
  <c r="Q52" i="10"/>
  <c r="N53" i="10"/>
  <c r="X53" i="10"/>
  <c r="Q73" i="10"/>
  <c r="Q125" i="10"/>
  <c r="V120" i="10"/>
  <c r="Q143" i="10"/>
  <c r="W143" i="10"/>
  <c r="S143" i="10"/>
  <c r="Y52" i="10"/>
  <c r="W73" i="10"/>
  <c r="P47" i="10"/>
  <c r="O50" i="10"/>
  <c r="X51" i="10"/>
  <c r="R52" i="10"/>
  <c r="P53" i="10"/>
  <c r="T143" i="10"/>
  <c r="Y48" i="9"/>
  <c r="S48" i="9"/>
  <c r="U49" i="9"/>
  <c r="W49" i="9"/>
  <c r="Q49" i="9"/>
  <c r="Y51" i="9"/>
  <c r="S51" i="9"/>
  <c r="U52" i="9"/>
  <c r="W52" i="9"/>
  <c r="Q52" i="9"/>
  <c r="W46" i="9"/>
  <c r="W67" i="9"/>
  <c r="V114" i="9"/>
  <c r="Q142" i="9"/>
  <c r="Q46" i="9"/>
  <c r="U78" i="9"/>
  <c r="N103" i="9"/>
  <c r="S142" i="9"/>
  <c r="Y142" i="9"/>
  <c r="Q124" i="9"/>
  <c r="T73" i="9"/>
  <c r="P91" i="9"/>
  <c r="N106" i="9"/>
  <c r="N142" i="9"/>
  <c r="U142" i="9"/>
  <c r="O36" i="8"/>
  <c r="S22" i="8"/>
  <c r="W22" i="8"/>
  <c r="O22" i="8"/>
  <c r="S33" i="8"/>
  <c r="S35" i="8" s="1"/>
  <c r="N33" i="8"/>
  <c r="N56" i="8"/>
  <c r="R56" i="8"/>
  <c r="T56" i="8"/>
  <c r="S18" i="8"/>
  <c r="W18" i="8"/>
  <c r="O18" i="8"/>
  <c r="O20" i="8"/>
  <c r="R53" i="8"/>
  <c r="U78" i="8"/>
  <c r="O122" i="8"/>
  <c r="N142" i="8"/>
  <c r="V20" i="8"/>
  <c r="R47" i="8"/>
  <c r="U53" i="8"/>
  <c r="V142" i="8"/>
  <c r="N57" i="8"/>
  <c r="U87" i="8"/>
  <c r="N53" i="8"/>
  <c r="P57" i="8"/>
  <c r="U81" i="8"/>
  <c r="N102" i="8"/>
  <c r="T107" i="8"/>
  <c r="S142" i="8"/>
  <c r="Y142" i="8"/>
  <c r="O53" i="8"/>
  <c r="X57" i="8"/>
  <c r="O114" i="8"/>
  <c r="T142" i="8"/>
  <c r="L117" i="24"/>
  <c r="M117" i="24" s="1"/>
  <c r="L54" i="25"/>
  <c r="M54" i="25" s="1"/>
  <c r="M55" i="25" s="1"/>
  <c r="Q55" i="25" s="1"/>
  <c r="L82" i="24"/>
  <c r="M82" i="24" s="1"/>
  <c r="L65" i="24"/>
  <c r="M65" i="24" s="1"/>
  <c r="M71" i="24" s="1"/>
  <c r="L104" i="23"/>
  <c r="M104" i="23" s="1"/>
  <c r="L104" i="22"/>
  <c r="M104" i="22" s="1"/>
  <c r="L117" i="22"/>
  <c r="M117" i="22" s="1"/>
  <c r="L82" i="22"/>
  <c r="M82" i="22" s="1"/>
  <c r="L82" i="23"/>
  <c r="M82" i="23" s="1"/>
  <c r="L54" i="21"/>
  <c r="M54" i="21" s="1"/>
  <c r="M55" i="21" s="1"/>
  <c r="Q55" i="21" s="1"/>
  <c r="L65" i="21"/>
  <c r="M65" i="21" s="1"/>
  <c r="M71" i="21" s="1"/>
  <c r="L104" i="20"/>
  <c r="M104" i="20" s="1"/>
  <c r="L82" i="19"/>
  <c r="M82" i="19" s="1"/>
  <c r="L65" i="19"/>
  <c r="M65" i="19" s="1"/>
  <c r="M71" i="19" s="1"/>
  <c r="L104" i="19"/>
  <c r="M104" i="19" s="1"/>
  <c r="L65" i="18"/>
  <c r="M65" i="18" s="1"/>
  <c r="M71" i="18" s="1"/>
  <c r="L117" i="17"/>
  <c r="M117" i="17" s="1"/>
  <c r="L82" i="18"/>
  <c r="M82" i="18" s="1"/>
  <c r="L117" i="18"/>
  <c r="M117" i="18" s="1"/>
  <c r="L82" i="16"/>
  <c r="M82" i="16" s="1"/>
  <c r="L65" i="17"/>
  <c r="M65" i="17" s="1"/>
  <c r="M71" i="17" s="1"/>
  <c r="L104" i="16"/>
  <c r="M104" i="16" s="1"/>
  <c r="L65" i="16"/>
  <c r="M65" i="16" s="1"/>
  <c r="L117" i="15"/>
  <c r="M117" i="15" s="1"/>
  <c r="L117" i="14"/>
  <c r="M117" i="14" s="1"/>
  <c r="L104" i="15"/>
  <c r="M104" i="15" s="1"/>
  <c r="L54" i="15"/>
  <c r="M54" i="15" s="1"/>
  <c r="M55" i="15" s="1"/>
  <c r="Q55" i="15" s="1"/>
  <c r="L82" i="14"/>
  <c r="M82" i="14" s="1"/>
  <c r="L82" i="13"/>
  <c r="M82" i="13" s="1"/>
  <c r="L82" i="11"/>
  <c r="M82" i="11" s="1"/>
  <c r="L104" i="12"/>
  <c r="M104" i="12" s="1"/>
  <c r="L104" i="13"/>
  <c r="M104" i="13" s="1"/>
  <c r="L54" i="13"/>
  <c r="M54" i="13" s="1"/>
  <c r="M55" i="13" s="1"/>
  <c r="Q55" i="13" s="1"/>
  <c r="L65" i="12"/>
  <c r="M65" i="12" s="1"/>
  <c r="L118" i="10"/>
  <c r="M118" i="10" s="1"/>
  <c r="L82" i="10"/>
  <c r="M82" i="10" s="1"/>
  <c r="L117" i="9"/>
  <c r="M117" i="9" s="1"/>
  <c r="L93" i="10"/>
  <c r="M93" i="10" s="1"/>
  <c r="M95" i="10" s="1"/>
  <c r="L65" i="9"/>
  <c r="M65" i="9" s="1"/>
  <c r="M71" i="9" s="1"/>
  <c r="L54" i="9"/>
  <c r="M54" i="9" s="1"/>
  <c r="M55" i="9" s="1"/>
  <c r="Q55" i="9" s="1"/>
  <c r="L82" i="8"/>
  <c r="M82" i="8" s="1"/>
  <c r="L104" i="8"/>
  <c r="M104" i="8" s="1"/>
  <c r="U46" i="8"/>
  <c r="O46" i="8"/>
  <c r="Y46" i="8"/>
  <c r="R46" i="8"/>
  <c r="X46" i="8"/>
  <c r="Q46" i="8"/>
  <c r="W46" i="8"/>
  <c r="P46" i="8"/>
  <c r="V46" i="8"/>
  <c r="N46" i="8"/>
  <c r="T46" i="8"/>
  <c r="S46" i="8"/>
  <c r="U66" i="8"/>
  <c r="O66" i="8"/>
  <c r="R66" i="8"/>
  <c r="X66" i="8"/>
  <c r="Q66" i="8"/>
  <c r="W66" i="8"/>
  <c r="P66" i="8"/>
  <c r="V66" i="8"/>
  <c r="T66" i="8"/>
  <c r="S66" i="8"/>
  <c r="P59" i="8"/>
  <c r="P61" i="8" s="1"/>
  <c r="Z59" i="8" s="1"/>
  <c r="M61" i="8"/>
  <c r="U67" i="8"/>
  <c r="O67" i="8"/>
  <c r="S67" i="8"/>
  <c r="R67" i="8"/>
  <c r="X67" i="8"/>
  <c r="Q67" i="8"/>
  <c r="W67" i="8"/>
  <c r="P67" i="8"/>
  <c r="V67" i="8"/>
  <c r="T67" i="8"/>
  <c r="U68" i="8"/>
  <c r="O68" i="8"/>
  <c r="P68" i="8"/>
  <c r="V68" i="8"/>
  <c r="T68" i="8"/>
  <c r="S68" i="8"/>
  <c r="R68" i="8"/>
  <c r="X68" i="8"/>
  <c r="Q68" i="8"/>
  <c r="W68" i="8"/>
  <c r="U79" i="8"/>
  <c r="O79" i="8"/>
  <c r="U86" i="8"/>
  <c r="O86" i="8"/>
  <c r="O37" i="8"/>
  <c r="W48" i="8"/>
  <c r="Q48" i="8"/>
  <c r="U48" i="8"/>
  <c r="T48" i="8"/>
  <c r="S48" i="8"/>
  <c r="Y48" i="8"/>
  <c r="R48" i="8"/>
  <c r="X48" i="8"/>
  <c r="P48" i="8"/>
  <c r="V48" i="8"/>
  <c r="O48" i="8"/>
  <c r="N48" i="8"/>
  <c r="U62" i="8"/>
  <c r="O62" i="8"/>
  <c r="W62" i="8"/>
  <c r="V62" i="8"/>
  <c r="T62" i="8"/>
  <c r="S62" i="8"/>
  <c r="R62" i="8"/>
  <c r="X62" i="8"/>
  <c r="Q62" i="8"/>
  <c r="P62" i="8"/>
  <c r="U69" i="8"/>
  <c r="O69" i="8"/>
  <c r="R69" i="8"/>
  <c r="X69" i="8"/>
  <c r="Q69" i="8"/>
  <c r="W69" i="8"/>
  <c r="P69" i="8"/>
  <c r="V69" i="8"/>
  <c r="T69" i="8"/>
  <c r="S69" i="8"/>
  <c r="U80" i="8"/>
  <c r="O80" i="8"/>
  <c r="V93" i="8"/>
  <c r="P93" i="8"/>
  <c r="U49" i="8"/>
  <c r="O49" i="8"/>
  <c r="T49" i="8"/>
  <c r="S49" i="8"/>
  <c r="Y49" i="8"/>
  <c r="R49" i="8"/>
  <c r="X49" i="8"/>
  <c r="Q49" i="8"/>
  <c r="W49" i="8"/>
  <c r="P49" i="8"/>
  <c r="V49" i="8"/>
  <c r="N49" i="8"/>
  <c r="U63" i="8"/>
  <c r="O63" i="8"/>
  <c r="X63" i="8"/>
  <c r="Q63" i="8"/>
  <c r="W63" i="8"/>
  <c r="P63" i="8"/>
  <c r="V63" i="8"/>
  <c r="T63" i="8"/>
  <c r="S63" i="8"/>
  <c r="R63" i="8"/>
  <c r="U70" i="8"/>
  <c r="O70" i="8"/>
  <c r="S70" i="8"/>
  <c r="R70" i="8"/>
  <c r="X70" i="8"/>
  <c r="Q70" i="8"/>
  <c r="W70" i="8"/>
  <c r="P70" i="8"/>
  <c r="V70" i="8"/>
  <c r="T70" i="8"/>
  <c r="V74" i="8"/>
  <c r="P74" i="8"/>
  <c r="U74" i="8"/>
  <c r="T74" i="8"/>
  <c r="M75" i="8"/>
  <c r="S74" i="8"/>
  <c r="Y74" i="8"/>
  <c r="R74" i="8"/>
  <c r="X74" i="8"/>
  <c r="Q74" i="8"/>
  <c r="W74" i="8"/>
  <c r="O74" i="8"/>
  <c r="N74" i="8"/>
  <c r="L105" i="20"/>
  <c r="M105" i="20" s="1"/>
  <c r="U64" i="8"/>
  <c r="O64" i="8"/>
  <c r="T64" i="8"/>
  <c r="S64" i="8"/>
  <c r="R64" i="8"/>
  <c r="X64" i="8"/>
  <c r="Q64" i="8"/>
  <c r="W64" i="8"/>
  <c r="P64" i="8"/>
  <c r="V64" i="8"/>
  <c r="U83" i="8"/>
  <c r="O83" i="8"/>
  <c r="R97" i="8"/>
  <c r="W97" i="8"/>
  <c r="X18" i="8"/>
  <c r="X19" i="8"/>
  <c r="W20" i="8"/>
  <c r="X22" i="8"/>
  <c r="P24" i="8"/>
  <c r="U32" i="8"/>
  <c r="V34" i="8"/>
  <c r="R18" i="8"/>
  <c r="R19" i="8"/>
  <c r="Y19" i="8"/>
  <c r="Y20" i="8"/>
  <c r="R22" i="8"/>
  <c r="Q24" i="8"/>
  <c r="Y24" i="8"/>
  <c r="O32" i="8"/>
  <c r="O33" i="8"/>
  <c r="P34" i="8"/>
  <c r="U47" i="8"/>
  <c r="V50" i="8"/>
  <c r="O51" i="8"/>
  <c r="P52" i="8"/>
  <c r="P53" i="8"/>
  <c r="W53" i="8"/>
  <c r="V56" i="8"/>
  <c r="V58" i="8" s="1"/>
  <c r="U73" i="8"/>
  <c r="P91" i="8"/>
  <c r="W98" i="8"/>
  <c r="O113" i="8"/>
  <c r="Q124" i="8"/>
  <c r="P126" i="8"/>
  <c r="R18" i="9"/>
  <c r="R33" i="9"/>
  <c r="U62" i="9"/>
  <c r="O62" i="9"/>
  <c r="T62" i="9"/>
  <c r="S62" i="9"/>
  <c r="X62" i="9"/>
  <c r="R62" i="9"/>
  <c r="V62" i="9"/>
  <c r="P62" i="9"/>
  <c r="P32" i="8"/>
  <c r="W32" i="8"/>
  <c r="Q33" i="8"/>
  <c r="X33" i="8"/>
  <c r="Q34" i="8"/>
  <c r="X34" i="8"/>
  <c r="O47" i="8"/>
  <c r="V47" i="8"/>
  <c r="P50" i="8"/>
  <c r="W50" i="8"/>
  <c r="P51" i="8"/>
  <c r="X51" i="8"/>
  <c r="Q52" i="8"/>
  <c r="X52" i="8"/>
  <c r="Q53" i="8"/>
  <c r="X56" i="8"/>
  <c r="T57" i="8"/>
  <c r="O73" i="8"/>
  <c r="V73" i="8"/>
  <c r="W96" i="8"/>
  <c r="T109" i="8"/>
  <c r="O118" i="8"/>
  <c r="V118" i="8"/>
  <c r="Y124" i="8"/>
  <c r="X24" i="9"/>
  <c r="R24" i="9"/>
  <c r="W24" i="9"/>
  <c r="Q24" i="9"/>
  <c r="V24" i="9"/>
  <c r="P24" i="9"/>
  <c r="U24" i="9"/>
  <c r="O24" i="9"/>
  <c r="Y24" i="9"/>
  <c r="S24" i="9"/>
  <c r="O36" i="9"/>
  <c r="W51" i="9"/>
  <c r="Q51" i="9"/>
  <c r="V51" i="9"/>
  <c r="P51" i="9"/>
  <c r="U51" i="9"/>
  <c r="O51" i="9"/>
  <c r="T51" i="9"/>
  <c r="N51" i="9"/>
  <c r="X51" i="9"/>
  <c r="R51" i="9"/>
  <c r="Q62" i="9"/>
  <c r="U83" i="9"/>
  <c r="O83" i="9"/>
  <c r="U87" i="9"/>
  <c r="V90" i="9"/>
  <c r="P90" i="9"/>
  <c r="W96" i="9"/>
  <c r="T102" i="9"/>
  <c r="N102" i="9"/>
  <c r="N107" i="9"/>
  <c r="T107" i="9"/>
  <c r="V18" i="10"/>
  <c r="P18" i="10"/>
  <c r="U18" i="10"/>
  <c r="O18" i="10"/>
  <c r="T18" i="10"/>
  <c r="N18" i="10"/>
  <c r="Y18" i="10"/>
  <c r="S18" i="10"/>
  <c r="W18" i="10"/>
  <c r="Q18" i="10"/>
  <c r="X20" i="10"/>
  <c r="R20" i="10"/>
  <c r="W20" i="10"/>
  <c r="Q20" i="10"/>
  <c r="V20" i="10"/>
  <c r="P20" i="10"/>
  <c r="U20" i="10"/>
  <c r="O20" i="10"/>
  <c r="Y20" i="10"/>
  <c r="S20" i="10"/>
  <c r="V33" i="10"/>
  <c r="P33" i="10"/>
  <c r="U33" i="10"/>
  <c r="O33" i="10"/>
  <c r="T33" i="10"/>
  <c r="N33" i="10"/>
  <c r="Y33" i="10"/>
  <c r="S33" i="10"/>
  <c r="W33" i="10"/>
  <c r="Q33" i="10"/>
  <c r="U49" i="10"/>
  <c r="O49" i="10"/>
  <c r="S49" i="10"/>
  <c r="Y49" i="10"/>
  <c r="R49" i="10"/>
  <c r="X49" i="10"/>
  <c r="Q49" i="10"/>
  <c r="W49" i="10"/>
  <c r="P49" i="10"/>
  <c r="T49" i="10"/>
  <c r="P68" i="10"/>
  <c r="S125" i="10"/>
  <c r="T111" i="10"/>
  <c r="N111" i="10"/>
  <c r="V119" i="10"/>
  <c r="O119" i="10"/>
  <c r="O122" i="10"/>
  <c r="T24" i="11"/>
  <c r="N24" i="11"/>
  <c r="W24" i="11"/>
  <c r="P24" i="11"/>
  <c r="V24" i="11"/>
  <c r="O24" i="11"/>
  <c r="U24" i="11"/>
  <c r="S24" i="11"/>
  <c r="X24" i="11"/>
  <c r="Q24" i="11"/>
  <c r="T32" i="11"/>
  <c r="N32" i="11"/>
  <c r="W32" i="11"/>
  <c r="P32" i="11"/>
  <c r="V32" i="11"/>
  <c r="O32" i="11"/>
  <c r="U32" i="11"/>
  <c r="S32" i="11"/>
  <c r="X32" i="11"/>
  <c r="Q32" i="11"/>
  <c r="U49" i="11"/>
  <c r="O49" i="11"/>
  <c r="W49" i="11"/>
  <c r="Q49" i="11"/>
  <c r="R49" i="11"/>
  <c r="Y49" i="11"/>
  <c r="P49" i="11"/>
  <c r="X49" i="11"/>
  <c r="N49" i="11"/>
  <c r="V49" i="11"/>
  <c r="S49" i="11"/>
  <c r="M61" i="11"/>
  <c r="P59" i="11"/>
  <c r="P61" i="11" s="1"/>
  <c r="Z59" i="11" s="1"/>
  <c r="U83" i="11"/>
  <c r="O83" i="11"/>
  <c r="V18" i="8"/>
  <c r="P18" i="8"/>
  <c r="T18" i="8"/>
  <c r="T19" i="8"/>
  <c r="N19" i="8"/>
  <c r="U19" i="8"/>
  <c r="X20" i="8"/>
  <c r="R20" i="8"/>
  <c r="T20" i="8"/>
  <c r="V22" i="8"/>
  <c r="P22" i="8"/>
  <c r="T22" i="8"/>
  <c r="X24" i="8"/>
  <c r="R24" i="8"/>
  <c r="T24" i="8"/>
  <c r="Q32" i="8"/>
  <c r="Y32" i="8"/>
  <c r="R33" i="8"/>
  <c r="Y33" i="8"/>
  <c r="R34" i="8"/>
  <c r="Y34" i="8"/>
  <c r="P47" i="8"/>
  <c r="W47" i="8"/>
  <c r="Q50" i="8"/>
  <c r="X50" i="8"/>
  <c r="R51" i="8"/>
  <c r="Y51" i="8"/>
  <c r="R52" i="8"/>
  <c r="Y52" i="8"/>
  <c r="P73" i="8"/>
  <c r="W73" i="8"/>
  <c r="N100" i="8"/>
  <c r="S124" i="8"/>
  <c r="T19" i="9"/>
  <c r="N19" i="9"/>
  <c r="Y19" i="9"/>
  <c r="S19" i="9"/>
  <c r="X19" i="9"/>
  <c r="R19" i="9"/>
  <c r="W19" i="9"/>
  <c r="Q19" i="9"/>
  <c r="U19" i="9"/>
  <c r="O19" i="9"/>
  <c r="V22" i="9"/>
  <c r="P22" i="9"/>
  <c r="U22" i="9"/>
  <c r="O22" i="9"/>
  <c r="T22" i="9"/>
  <c r="N22" i="9"/>
  <c r="Y22" i="9"/>
  <c r="S22" i="9"/>
  <c r="W22" i="9"/>
  <c r="Q22" i="9"/>
  <c r="X32" i="9"/>
  <c r="R32" i="9"/>
  <c r="W32" i="9"/>
  <c r="Q32" i="9"/>
  <c r="V32" i="9"/>
  <c r="P32" i="9"/>
  <c r="U32" i="9"/>
  <c r="O32" i="9"/>
  <c r="Y32" i="9"/>
  <c r="S32" i="9"/>
  <c r="W48" i="9"/>
  <c r="Q48" i="9"/>
  <c r="V48" i="9"/>
  <c r="P48" i="9"/>
  <c r="U48" i="9"/>
  <c r="O48" i="9"/>
  <c r="T48" i="9"/>
  <c r="N48" i="9"/>
  <c r="X48" i="9"/>
  <c r="R48" i="9"/>
  <c r="Y53" i="9"/>
  <c r="S53" i="9"/>
  <c r="X53" i="9"/>
  <c r="R53" i="9"/>
  <c r="W53" i="9"/>
  <c r="Q53" i="9"/>
  <c r="V53" i="9"/>
  <c r="P53" i="9"/>
  <c r="T53" i="9"/>
  <c r="N53" i="9"/>
  <c r="U67" i="9"/>
  <c r="O67" i="9"/>
  <c r="T67" i="9"/>
  <c r="S67" i="9"/>
  <c r="X67" i="9"/>
  <c r="R67" i="9"/>
  <c r="V67" i="9"/>
  <c r="P67" i="9"/>
  <c r="U69" i="9"/>
  <c r="O69" i="9"/>
  <c r="T69" i="9"/>
  <c r="S69" i="9"/>
  <c r="X69" i="9"/>
  <c r="R69" i="9"/>
  <c r="V69" i="9"/>
  <c r="P69" i="9"/>
  <c r="T108" i="9"/>
  <c r="N108" i="9"/>
  <c r="V113" i="9"/>
  <c r="O113" i="9"/>
  <c r="U63" i="10"/>
  <c r="O63" i="10"/>
  <c r="W63" i="10"/>
  <c r="P63" i="10"/>
  <c r="V63" i="10"/>
  <c r="T63" i="10"/>
  <c r="S63" i="10"/>
  <c r="X63" i="10"/>
  <c r="Q63" i="10"/>
  <c r="U66" i="10"/>
  <c r="O66" i="10"/>
  <c r="W66" i="10"/>
  <c r="P66" i="10"/>
  <c r="V66" i="10"/>
  <c r="T66" i="10"/>
  <c r="S66" i="10"/>
  <c r="X66" i="10"/>
  <c r="Q66" i="10"/>
  <c r="N18" i="8"/>
  <c r="U18" i="8"/>
  <c r="O19" i="8"/>
  <c r="V19" i="8"/>
  <c r="N20" i="8"/>
  <c r="U20" i="8"/>
  <c r="N22" i="8"/>
  <c r="U22" i="8"/>
  <c r="N24" i="8"/>
  <c r="U24" i="8"/>
  <c r="Q47" i="8"/>
  <c r="Y53" i="8"/>
  <c r="S53" i="8"/>
  <c r="T53" i="8"/>
  <c r="P56" i="8"/>
  <c r="M58" i="8"/>
  <c r="Q73" i="8"/>
  <c r="P90" i="8"/>
  <c r="V92" i="8"/>
  <c r="R95" i="8"/>
  <c r="T100" i="8"/>
  <c r="T110" i="8"/>
  <c r="O115" i="8"/>
  <c r="V115" i="8"/>
  <c r="O119" i="8"/>
  <c r="M141" i="8"/>
  <c r="R137" i="8"/>
  <c r="R141" i="8" s="1"/>
  <c r="R142" i="8" s="1"/>
  <c r="P19" i="9"/>
  <c r="R22" i="9"/>
  <c r="N32" i="9"/>
  <c r="Y50" i="9"/>
  <c r="S50" i="9"/>
  <c r="X50" i="9"/>
  <c r="R50" i="9"/>
  <c r="W50" i="9"/>
  <c r="Q50" i="9"/>
  <c r="V50" i="9"/>
  <c r="P50" i="9"/>
  <c r="T50" i="9"/>
  <c r="N50" i="9"/>
  <c r="U63" i="9"/>
  <c r="O63" i="9"/>
  <c r="T63" i="9"/>
  <c r="S63" i="9"/>
  <c r="X63" i="9"/>
  <c r="R63" i="9"/>
  <c r="V63" i="9"/>
  <c r="P63" i="9"/>
  <c r="V74" i="9"/>
  <c r="P74" i="9"/>
  <c r="U74" i="9"/>
  <c r="O74" i="9"/>
  <c r="T74" i="9"/>
  <c r="N74" i="9"/>
  <c r="Y74" i="9"/>
  <c r="S74" i="9"/>
  <c r="W74" i="9"/>
  <c r="Q74" i="9"/>
  <c r="U80" i="9"/>
  <c r="O80" i="9"/>
  <c r="X24" i="10"/>
  <c r="R24" i="10"/>
  <c r="W24" i="10"/>
  <c r="Q24" i="10"/>
  <c r="V24" i="10"/>
  <c r="P24" i="10"/>
  <c r="U24" i="10"/>
  <c r="O24" i="10"/>
  <c r="Y24" i="10"/>
  <c r="S24" i="10"/>
  <c r="U69" i="10"/>
  <c r="O69" i="10"/>
  <c r="W69" i="10"/>
  <c r="P69" i="10"/>
  <c r="V69" i="10"/>
  <c r="T69" i="10"/>
  <c r="S69" i="10"/>
  <c r="X69" i="10"/>
  <c r="Q69" i="10"/>
  <c r="U79" i="10"/>
  <c r="O79" i="10"/>
  <c r="N104" i="10"/>
  <c r="T104" i="10"/>
  <c r="M142" i="10"/>
  <c r="R138" i="10"/>
  <c r="R142" i="10" s="1"/>
  <c r="R143" i="10" s="1"/>
  <c r="T20" i="11"/>
  <c r="N20" i="11"/>
  <c r="W20" i="11"/>
  <c r="P20" i="11"/>
  <c r="V20" i="11"/>
  <c r="O20" i="11"/>
  <c r="U20" i="11"/>
  <c r="S20" i="11"/>
  <c r="X20" i="11"/>
  <c r="Q20" i="11"/>
  <c r="W46" i="11"/>
  <c r="Q46" i="11"/>
  <c r="T46" i="11"/>
  <c r="S46" i="11"/>
  <c r="Y46" i="11"/>
  <c r="R46" i="11"/>
  <c r="X46" i="11"/>
  <c r="P46" i="11"/>
  <c r="U46" i="11"/>
  <c r="N46" i="11"/>
  <c r="N56" i="11"/>
  <c r="M58" i="11"/>
  <c r="R56" i="11"/>
  <c r="X56" i="11"/>
  <c r="V56" i="11"/>
  <c r="T56" i="11"/>
  <c r="P56" i="11"/>
  <c r="M35" i="8"/>
  <c r="X32" i="8"/>
  <c r="R32" i="8"/>
  <c r="T32" i="8"/>
  <c r="V33" i="8"/>
  <c r="P33" i="8"/>
  <c r="T33" i="8"/>
  <c r="T34" i="8"/>
  <c r="N34" i="8"/>
  <c r="U34" i="8"/>
  <c r="Y50" i="8"/>
  <c r="S50" i="8"/>
  <c r="T50" i="8"/>
  <c r="W51" i="8"/>
  <c r="Q51" i="8"/>
  <c r="T51" i="8"/>
  <c r="U52" i="8"/>
  <c r="O52" i="8"/>
  <c r="T52" i="8"/>
  <c r="T108" i="8"/>
  <c r="N108" i="8"/>
  <c r="O112" i="8"/>
  <c r="V112" i="8"/>
  <c r="Y47" i="9"/>
  <c r="S47" i="9"/>
  <c r="X47" i="9"/>
  <c r="R47" i="9"/>
  <c r="W47" i="9"/>
  <c r="Q47" i="9"/>
  <c r="V47" i="9"/>
  <c r="P47" i="9"/>
  <c r="T47" i="9"/>
  <c r="N47" i="9"/>
  <c r="N56" i="9"/>
  <c r="N58" i="9" s="1"/>
  <c r="X56" i="9"/>
  <c r="V56" i="9"/>
  <c r="T56" i="9"/>
  <c r="P56" i="9"/>
  <c r="P61" i="9"/>
  <c r="Z59" i="9" s="1"/>
  <c r="P92" i="9"/>
  <c r="V92" i="9"/>
  <c r="X124" i="9"/>
  <c r="T19" i="10"/>
  <c r="N19" i="10"/>
  <c r="Y19" i="10"/>
  <c r="S19" i="10"/>
  <c r="X19" i="10"/>
  <c r="R19" i="10"/>
  <c r="W19" i="10"/>
  <c r="Q19" i="10"/>
  <c r="U19" i="10"/>
  <c r="O19" i="10"/>
  <c r="V22" i="10"/>
  <c r="P22" i="10"/>
  <c r="U22" i="10"/>
  <c r="O22" i="10"/>
  <c r="T22" i="10"/>
  <c r="N22" i="10"/>
  <c r="Y22" i="10"/>
  <c r="S22" i="10"/>
  <c r="W22" i="10"/>
  <c r="Q22" i="10"/>
  <c r="N24" i="10"/>
  <c r="X32" i="10"/>
  <c r="R32" i="10"/>
  <c r="W32" i="10"/>
  <c r="Q32" i="10"/>
  <c r="V32" i="10"/>
  <c r="P32" i="10"/>
  <c r="U32" i="10"/>
  <c r="O32" i="10"/>
  <c r="Y32" i="10"/>
  <c r="S32" i="10"/>
  <c r="U46" i="10"/>
  <c r="O46" i="10"/>
  <c r="Y46" i="10"/>
  <c r="R46" i="10"/>
  <c r="X46" i="10"/>
  <c r="Q46" i="10"/>
  <c r="W46" i="10"/>
  <c r="P46" i="10"/>
  <c r="V46" i="10"/>
  <c r="N46" i="10"/>
  <c r="S46" i="10"/>
  <c r="W48" i="10"/>
  <c r="Q48" i="10"/>
  <c r="S48" i="10"/>
  <c r="Y48" i="10"/>
  <c r="R48" i="10"/>
  <c r="X48" i="10"/>
  <c r="P48" i="10"/>
  <c r="V48" i="10"/>
  <c r="O48" i="10"/>
  <c r="T48" i="10"/>
  <c r="U64" i="10"/>
  <c r="O64" i="10"/>
  <c r="R64" i="10"/>
  <c r="X64" i="10"/>
  <c r="Q64" i="10"/>
  <c r="W64" i="10"/>
  <c r="P64" i="10"/>
  <c r="V64" i="10"/>
  <c r="S64" i="10"/>
  <c r="U67" i="10"/>
  <c r="O67" i="10"/>
  <c r="R67" i="10"/>
  <c r="X67" i="10"/>
  <c r="Q67" i="10"/>
  <c r="W67" i="10"/>
  <c r="P67" i="10"/>
  <c r="V67" i="10"/>
  <c r="S67" i="10"/>
  <c r="R69" i="10"/>
  <c r="V74" i="10"/>
  <c r="P74" i="10"/>
  <c r="S74" i="10"/>
  <c r="Y74" i="10"/>
  <c r="R74" i="10"/>
  <c r="X74" i="10"/>
  <c r="Q74" i="10"/>
  <c r="W74" i="10"/>
  <c r="O74" i="10"/>
  <c r="T74" i="10"/>
  <c r="O80" i="10"/>
  <c r="U80" i="10"/>
  <c r="O86" i="10"/>
  <c r="P89" i="10"/>
  <c r="V89" i="10"/>
  <c r="W97" i="10"/>
  <c r="R97" i="10"/>
  <c r="T109" i="10"/>
  <c r="N109" i="10"/>
  <c r="V115" i="10"/>
  <c r="O115" i="10"/>
  <c r="R20" i="11"/>
  <c r="O46" i="11"/>
  <c r="Q18" i="8"/>
  <c r="P20" i="8"/>
  <c r="W24" i="8"/>
  <c r="N32" i="8"/>
  <c r="O34" i="8"/>
  <c r="Y47" i="8"/>
  <c r="S47" i="8"/>
  <c r="T47" i="8"/>
  <c r="N50" i="8"/>
  <c r="U50" i="8"/>
  <c r="N51" i="8"/>
  <c r="U51" i="8"/>
  <c r="N52" i="8"/>
  <c r="V52" i="8"/>
  <c r="X73" i="8"/>
  <c r="R73" i="8"/>
  <c r="T73" i="8"/>
  <c r="O84" i="8"/>
  <c r="P89" i="8"/>
  <c r="T101" i="8"/>
  <c r="T103" i="8"/>
  <c r="O120" i="8"/>
  <c r="V18" i="9"/>
  <c r="P18" i="9"/>
  <c r="U18" i="9"/>
  <c r="O18" i="9"/>
  <c r="T18" i="9"/>
  <c r="N18" i="9"/>
  <c r="Y18" i="9"/>
  <c r="S18" i="9"/>
  <c r="W18" i="9"/>
  <c r="Q18" i="9"/>
  <c r="X20" i="9"/>
  <c r="R20" i="9"/>
  <c r="W20" i="9"/>
  <c r="Q20" i="9"/>
  <c r="V20" i="9"/>
  <c r="P20" i="9"/>
  <c r="U20" i="9"/>
  <c r="O20" i="9"/>
  <c r="Y20" i="9"/>
  <c r="S20" i="9"/>
  <c r="V33" i="9"/>
  <c r="P33" i="9"/>
  <c r="U33" i="9"/>
  <c r="O33" i="9"/>
  <c r="T33" i="9"/>
  <c r="N33" i="9"/>
  <c r="Y33" i="9"/>
  <c r="S33" i="9"/>
  <c r="W33" i="9"/>
  <c r="Q33" i="9"/>
  <c r="O47" i="9"/>
  <c r="U50" i="9"/>
  <c r="R56" i="9"/>
  <c r="W63" i="9"/>
  <c r="U66" i="9"/>
  <c r="O66" i="9"/>
  <c r="T66" i="9"/>
  <c r="S66" i="9"/>
  <c r="X66" i="9"/>
  <c r="R66" i="9"/>
  <c r="V66" i="9"/>
  <c r="P66" i="9"/>
  <c r="U68" i="9"/>
  <c r="O68" i="9"/>
  <c r="T68" i="9"/>
  <c r="S68" i="9"/>
  <c r="X68" i="9"/>
  <c r="R68" i="9"/>
  <c r="V68" i="9"/>
  <c r="P68" i="9"/>
  <c r="U70" i="9"/>
  <c r="O70" i="9"/>
  <c r="T70" i="9"/>
  <c r="S70" i="9"/>
  <c r="X70" i="9"/>
  <c r="R70" i="9"/>
  <c r="V70" i="9"/>
  <c r="P70" i="9"/>
  <c r="X74" i="9"/>
  <c r="U81" i="9"/>
  <c r="U86" i="9"/>
  <c r="O86" i="9"/>
  <c r="V93" i="9"/>
  <c r="P93" i="9"/>
  <c r="M99" i="9"/>
  <c r="W95" i="9"/>
  <c r="R95" i="9"/>
  <c r="W98" i="9"/>
  <c r="R98" i="9"/>
  <c r="N100" i="9"/>
  <c r="N110" i="9"/>
  <c r="T110" i="9"/>
  <c r="S124" i="9"/>
  <c r="Y124" i="9"/>
  <c r="P19" i="10"/>
  <c r="R22" i="10"/>
  <c r="T24" i="10"/>
  <c r="N32" i="10"/>
  <c r="T46" i="10"/>
  <c r="N48" i="10"/>
  <c r="U62" i="10"/>
  <c r="O62" i="10"/>
  <c r="T62" i="10"/>
  <c r="S62" i="10"/>
  <c r="R62" i="10"/>
  <c r="X62" i="10"/>
  <c r="Q62" i="10"/>
  <c r="V62" i="10"/>
  <c r="T64" i="10"/>
  <c r="T67" i="10"/>
  <c r="U70" i="10"/>
  <c r="O70" i="10"/>
  <c r="R70" i="10"/>
  <c r="X70" i="10"/>
  <c r="Q70" i="10"/>
  <c r="W70" i="10"/>
  <c r="P70" i="10"/>
  <c r="V70" i="10"/>
  <c r="S70" i="10"/>
  <c r="N74" i="10"/>
  <c r="U81" i="10"/>
  <c r="O81" i="10"/>
  <c r="P92" i="10"/>
  <c r="V92" i="10"/>
  <c r="N102" i="10"/>
  <c r="O116" i="10"/>
  <c r="V116" i="10"/>
  <c r="Y20" i="11"/>
  <c r="V46" i="11"/>
  <c r="U52" i="11"/>
  <c r="O52" i="11"/>
  <c r="W52" i="11"/>
  <c r="Q52" i="11"/>
  <c r="T52" i="11"/>
  <c r="S52" i="11"/>
  <c r="R52" i="11"/>
  <c r="Y52" i="11"/>
  <c r="P52" i="11"/>
  <c r="V52" i="11"/>
  <c r="V57" i="11"/>
  <c r="N57" i="11"/>
  <c r="X57" i="11"/>
  <c r="T57" i="11"/>
  <c r="R57" i="11"/>
  <c r="P57" i="11"/>
  <c r="U80" i="11"/>
  <c r="O80" i="11"/>
  <c r="Q19" i="8"/>
  <c r="Q22" i="8"/>
  <c r="U33" i="8"/>
  <c r="M34" i="26"/>
  <c r="M35" i="26" s="1"/>
  <c r="M34" i="25"/>
  <c r="M35" i="25" s="1"/>
  <c r="M34" i="24"/>
  <c r="M35" i="24" s="1"/>
  <c r="M34" i="23"/>
  <c r="M34" i="22"/>
  <c r="M35" i="22" s="1"/>
  <c r="M34" i="21"/>
  <c r="M35" i="21" s="1"/>
  <c r="M34" i="20"/>
  <c r="M35" i="20" s="1"/>
  <c r="M34" i="19"/>
  <c r="M35" i="19" s="1"/>
  <c r="M34" i="18"/>
  <c r="M35" i="18" s="1"/>
  <c r="M34" i="17"/>
  <c r="M35" i="17" s="1"/>
  <c r="M34" i="16"/>
  <c r="M35" i="16" s="1"/>
  <c r="M34" i="15"/>
  <c r="M35" i="15" s="1"/>
  <c r="M34" i="14"/>
  <c r="M35" i="14" s="1"/>
  <c r="M34" i="12"/>
  <c r="M35" i="12" s="1"/>
  <c r="M34" i="13"/>
  <c r="M35" i="13" s="1"/>
  <c r="M34" i="10"/>
  <c r="M35" i="10" s="1"/>
  <c r="M34" i="9"/>
  <c r="M34" i="11"/>
  <c r="M35" i="11" s="1"/>
  <c r="Y18" i="8"/>
  <c r="Q20" i="8"/>
  <c r="Y22" i="8"/>
  <c r="V32" i="8"/>
  <c r="W33" i="8"/>
  <c r="W34" i="8"/>
  <c r="N47" i="8"/>
  <c r="O50" i="8"/>
  <c r="V51" i="8"/>
  <c r="W52" i="8"/>
  <c r="R57" i="8"/>
  <c r="R58" i="8" s="1"/>
  <c r="N73" i="8"/>
  <c r="V89" i="8"/>
  <c r="T106" i="8"/>
  <c r="O121" i="8"/>
  <c r="V121" i="8"/>
  <c r="X124" i="8"/>
  <c r="N20" i="9"/>
  <c r="V57" i="9"/>
  <c r="T57" i="9"/>
  <c r="R57" i="9"/>
  <c r="P57" i="9"/>
  <c r="X57" i="9"/>
  <c r="U64" i="9"/>
  <c r="O64" i="9"/>
  <c r="T64" i="9"/>
  <c r="S64" i="9"/>
  <c r="X64" i="9"/>
  <c r="R64" i="9"/>
  <c r="V64" i="9"/>
  <c r="P64" i="9"/>
  <c r="Q66" i="9"/>
  <c r="Q68" i="9"/>
  <c r="Q70" i="9"/>
  <c r="X73" i="9"/>
  <c r="R73" i="9"/>
  <c r="W73" i="9"/>
  <c r="Q73" i="9"/>
  <c r="V73" i="9"/>
  <c r="P73" i="9"/>
  <c r="U73" i="9"/>
  <c r="O73" i="9"/>
  <c r="Y73" i="9"/>
  <c r="S73" i="9"/>
  <c r="M94" i="9"/>
  <c r="P89" i="9"/>
  <c r="V89" i="9"/>
  <c r="N101" i="9"/>
  <c r="T101" i="9"/>
  <c r="V119" i="9"/>
  <c r="O119" i="9"/>
  <c r="V122" i="9"/>
  <c r="O122" i="9"/>
  <c r="R137" i="9"/>
  <c r="R141" i="9" s="1"/>
  <c r="R142" i="9" s="1"/>
  <c r="M141" i="9"/>
  <c r="V19" i="10"/>
  <c r="X22" i="10"/>
  <c r="T32" i="10"/>
  <c r="U48" i="10"/>
  <c r="P62" i="10"/>
  <c r="U68" i="10"/>
  <c r="O68" i="10"/>
  <c r="T68" i="10"/>
  <c r="S68" i="10"/>
  <c r="R68" i="10"/>
  <c r="X68" i="10"/>
  <c r="Q68" i="10"/>
  <c r="V68" i="10"/>
  <c r="T70" i="10"/>
  <c r="U74" i="10"/>
  <c r="U83" i="10"/>
  <c r="O83" i="10"/>
  <c r="W98" i="10"/>
  <c r="R98" i="10"/>
  <c r="V113" i="10"/>
  <c r="V19" i="11"/>
  <c r="P19" i="11"/>
  <c r="W19" i="11"/>
  <c r="O19" i="11"/>
  <c r="U19" i="11"/>
  <c r="N19" i="11"/>
  <c r="T19" i="11"/>
  <c r="S19" i="11"/>
  <c r="X19" i="11"/>
  <c r="Q19" i="11"/>
  <c r="O36" i="11"/>
  <c r="U47" i="11"/>
  <c r="O47" i="11"/>
  <c r="T47" i="11"/>
  <c r="S47" i="11"/>
  <c r="Y47" i="11"/>
  <c r="R47" i="11"/>
  <c r="X47" i="11"/>
  <c r="Q47" i="11"/>
  <c r="V47" i="11"/>
  <c r="N47" i="11"/>
  <c r="N52" i="11"/>
  <c r="P46" i="9"/>
  <c r="V46" i="9"/>
  <c r="P49" i="9"/>
  <c r="V49" i="9"/>
  <c r="P52" i="9"/>
  <c r="V52" i="9"/>
  <c r="Y47" i="10"/>
  <c r="S47" i="10"/>
  <c r="T47" i="10"/>
  <c r="N50" i="10"/>
  <c r="U50" i="10"/>
  <c r="N51" i="10"/>
  <c r="U51" i="10"/>
  <c r="N52" i="10"/>
  <c r="V52" i="10"/>
  <c r="O53" i="10"/>
  <c r="T56" i="10"/>
  <c r="P57" i="10"/>
  <c r="X73" i="10"/>
  <c r="R73" i="10"/>
  <c r="T73" i="10"/>
  <c r="T110" i="10"/>
  <c r="P18" i="11"/>
  <c r="W18" i="11"/>
  <c r="P33" i="11"/>
  <c r="O48" i="11"/>
  <c r="N50" i="11"/>
  <c r="U81" i="11"/>
  <c r="V90" i="11"/>
  <c r="P90" i="11"/>
  <c r="W98" i="11"/>
  <c r="R98" i="11"/>
  <c r="O115" i="11"/>
  <c r="V115" i="11"/>
  <c r="T24" i="12"/>
  <c r="N24" i="12"/>
  <c r="Y24" i="12"/>
  <c r="S24" i="12"/>
  <c r="X24" i="12"/>
  <c r="R24" i="12"/>
  <c r="W24" i="12"/>
  <c r="Q24" i="12"/>
  <c r="V24" i="12"/>
  <c r="P24" i="12"/>
  <c r="U24" i="12"/>
  <c r="O24" i="12"/>
  <c r="O87" i="12"/>
  <c r="U87" i="12"/>
  <c r="M99" i="12"/>
  <c r="W95" i="12"/>
  <c r="R95" i="12"/>
  <c r="W63" i="13"/>
  <c r="Q63" i="13"/>
  <c r="U63" i="13"/>
  <c r="T63" i="13"/>
  <c r="S63" i="13"/>
  <c r="R63" i="13"/>
  <c r="X63" i="13"/>
  <c r="P63" i="13"/>
  <c r="V63" i="13"/>
  <c r="O63" i="13"/>
  <c r="W70" i="13"/>
  <c r="Q70" i="13"/>
  <c r="X70" i="13"/>
  <c r="P70" i="13"/>
  <c r="V70" i="13"/>
  <c r="O70" i="13"/>
  <c r="U70" i="13"/>
  <c r="T70" i="13"/>
  <c r="S70" i="13"/>
  <c r="R70" i="13"/>
  <c r="O79" i="11"/>
  <c r="U79" i="11"/>
  <c r="U86" i="11"/>
  <c r="O86" i="11"/>
  <c r="V93" i="11"/>
  <c r="P93" i="11"/>
  <c r="M99" i="11"/>
  <c r="W95" i="11"/>
  <c r="R95" i="11"/>
  <c r="O118" i="11"/>
  <c r="V118" i="11"/>
  <c r="X18" i="12"/>
  <c r="R18" i="12"/>
  <c r="W18" i="12"/>
  <c r="Q18" i="12"/>
  <c r="V18" i="12"/>
  <c r="P18" i="12"/>
  <c r="U18" i="12"/>
  <c r="O18" i="12"/>
  <c r="T18" i="12"/>
  <c r="N18" i="12"/>
  <c r="Y18" i="12"/>
  <c r="S18" i="12"/>
  <c r="X46" i="12"/>
  <c r="R46" i="12"/>
  <c r="W46" i="12"/>
  <c r="Q46" i="12"/>
  <c r="V46" i="12"/>
  <c r="P46" i="12"/>
  <c r="U46" i="12"/>
  <c r="O46" i="12"/>
  <c r="T46" i="12"/>
  <c r="N46" i="12"/>
  <c r="Y46" i="12"/>
  <c r="S46" i="12"/>
  <c r="U80" i="12"/>
  <c r="O80" i="12"/>
  <c r="R96" i="12"/>
  <c r="W96" i="12"/>
  <c r="R137" i="12"/>
  <c r="R141" i="12" s="1"/>
  <c r="R142" i="12" s="1"/>
  <c r="M141" i="12"/>
  <c r="W46" i="13"/>
  <c r="Q46" i="13"/>
  <c r="V46" i="13"/>
  <c r="O46" i="13"/>
  <c r="U46" i="13"/>
  <c r="N46" i="13"/>
  <c r="T46" i="13"/>
  <c r="S46" i="13"/>
  <c r="Y46" i="13"/>
  <c r="R46" i="13"/>
  <c r="X46" i="13"/>
  <c r="P46" i="13"/>
  <c r="M58" i="13"/>
  <c r="R56" i="13"/>
  <c r="X56" i="13"/>
  <c r="V56" i="13"/>
  <c r="T56" i="13"/>
  <c r="P56" i="13"/>
  <c r="N56" i="13"/>
  <c r="W64" i="13"/>
  <c r="Q64" i="13"/>
  <c r="X64" i="13"/>
  <c r="P64" i="13"/>
  <c r="V64" i="13"/>
  <c r="O64" i="13"/>
  <c r="U64" i="13"/>
  <c r="T64" i="13"/>
  <c r="S64" i="13"/>
  <c r="R64" i="13"/>
  <c r="M75" i="13"/>
  <c r="U87" i="13"/>
  <c r="O87" i="13"/>
  <c r="P91" i="13"/>
  <c r="V91" i="13"/>
  <c r="N100" i="13"/>
  <c r="T100" i="13"/>
  <c r="T32" i="14"/>
  <c r="N32" i="14"/>
  <c r="S32" i="14"/>
  <c r="Y32" i="14"/>
  <c r="R32" i="14"/>
  <c r="X32" i="14"/>
  <c r="Q32" i="14"/>
  <c r="W32" i="14"/>
  <c r="P32" i="14"/>
  <c r="V32" i="14"/>
  <c r="O32" i="14"/>
  <c r="U32" i="14"/>
  <c r="R46" i="9"/>
  <c r="X46" i="9"/>
  <c r="R49" i="9"/>
  <c r="X49" i="9"/>
  <c r="R52" i="9"/>
  <c r="X52" i="9"/>
  <c r="M61" i="9"/>
  <c r="X56" i="10"/>
  <c r="W51" i="11"/>
  <c r="Q51" i="11"/>
  <c r="Y51" i="11"/>
  <c r="S51" i="11"/>
  <c r="U51" i="11"/>
  <c r="M75" i="11"/>
  <c r="O112" i="11"/>
  <c r="V112" i="11"/>
  <c r="T32" i="12"/>
  <c r="N32" i="12"/>
  <c r="Y32" i="12"/>
  <c r="S32" i="12"/>
  <c r="X32" i="12"/>
  <c r="R32" i="12"/>
  <c r="W32" i="12"/>
  <c r="Q32" i="12"/>
  <c r="V32" i="12"/>
  <c r="P32" i="12"/>
  <c r="U32" i="12"/>
  <c r="O32" i="12"/>
  <c r="T51" i="12"/>
  <c r="N51" i="12"/>
  <c r="Y51" i="12"/>
  <c r="S51" i="12"/>
  <c r="X51" i="12"/>
  <c r="R51" i="12"/>
  <c r="W51" i="12"/>
  <c r="Q51" i="12"/>
  <c r="V51" i="12"/>
  <c r="P51" i="12"/>
  <c r="U51" i="12"/>
  <c r="O51" i="12"/>
  <c r="O81" i="12"/>
  <c r="U81" i="12"/>
  <c r="T103" i="12"/>
  <c r="N103" i="12"/>
  <c r="T109" i="12"/>
  <c r="N109" i="12"/>
  <c r="V122" i="12"/>
  <c r="O122" i="12"/>
  <c r="U47" i="13"/>
  <c r="O47" i="13"/>
  <c r="W47" i="13"/>
  <c r="P47" i="13"/>
  <c r="V47" i="13"/>
  <c r="N47" i="13"/>
  <c r="T47" i="13"/>
  <c r="S47" i="13"/>
  <c r="Y47" i="13"/>
  <c r="R47" i="13"/>
  <c r="X47" i="13"/>
  <c r="Q47" i="13"/>
  <c r="N57" i="13"/>
  <c r="X57" i="13"/>
  <c r="V57" i="13"/>
  <c r="T57" i="13"/>
  <c r="R57" i="13"/>
  <c r="P57" i="13"/>
  <c r="W66" i="13"/>
  <c r="Q66" i="13"/>
  <c r="U66" i="13"/>
  <c r="T66" i="13"/>
  <c r="S66" i="13"/>
  <c r="R66" i="13"/>
  <c r="X66" i="13"/>
  <c r="P66" i="13"/>
  <c r="V66" i="13"/>
  <c r="O66" i="13"/>
  <c r="N103" i="13"/>
  <c r="T103" i="13"/>
  <c r="V118" i="13"/>
  <c r="O118" i="13"/>
  <c r="V19" i="14"/>
  <c r="P19" i="14"/>
  <c r="S19" i="14"/>
  <c r="Y19" i="14"/>
  <c r="R19" i="14"/>
  <c r="X19" i="14"/>
  <c r="Q19" i="14"/>
  <c r="W19" i="14"/>
  <c r="O19" i="14"/>
  <c r="U19" i="14"/>
  <c r="N19" i="14"/>
  <c r="T19" i="14"/>
  <c r="S46" i="9"/>
  <c r="Y46" i="9"/>
  <c r="S49" i="9"/>
  <c r="Y49" i="9"/>
  <c r="S52" i="9"/>
  <c r="Y52" i="9"/>
  <c r="M75" i="9"/>
  <c r="N101" i="10"/>
  <c r="X18" i="11"/>
  <c r="R18" i="11"/>
  <c r="T18" i="11"/>
  <c r="X33" i="11"/>
  <c r="R33" i="11"/>
  <c r="T33" i="11"/>
  <c r="N51" i="11"/>
  <c r="V51" i="11"/>
  <c r="Y53" i="11"/>
  <c r="S53" i="11"/>
  <c r="U53" i="11"/>
  <c r="O53" i="11"/>
  <c r="V53" i="11"/>
  <c r="U74" i="11"/>
  <c r="O74" i="11"/>
  <c r="T74" i="11"/>
  <c r="N74" i="11"/>
  <c r="Y74" i="11"/>
  <c r="S74" i="11"/>
  <c r="V74" i="11"/>
  <c r="P74" i="11"/>
  <c r="O87" i="11"/>
  <c r="T108" i="11"/>
  <c r="N108" i="11"/>
  <c r="X33" i="12"/>
  <c r="R33" i="12"/>
  <c r="W33" i="12"/>
  <c r="Q33" i="12"/>
  <c r="V33" i="12"/>
  <c r="P33" i="12"/>
  <c r="U33" i="12"/>
  <c r="O33" i="12"/>
  <c r="T33" i="12"/>
  <c r="N33" i="12"/>
  <c r="Y33" i="12"/>
  <c r="S33" i="12"/>
  <c r="X52" i="12"/>
  <c r="R52" i="12"/>
  <c r="W52" i="12"/>
  <c r="Q52" i="12"/>
  <c r="V52" i="12"/>
  <c r="P52" i="12"/>
  <c r="U52" i="12"/>
  <c r="O52" i="12"/>
  <c r="T52" i="12"/>
  <c r="N52" i="12"/>
  <c r="Y52" i="12"/>
  <c r="S52" i="12"/>
  <c r="P57" i="12"/>
  <c r="N57" i="12"/>
  <c r="X57" i="12"/>
  <c r="V57" i="12"/>
  <c r="T57" i="12"/>
  <c r="T58" i="12" s="1"/>
  <c r="R57" i="12"/>
  <c r="U83" i="12"/>
  <c r="O83" i="12"/>
  <c r="V91" i="12"/>
  <c r="P91" i="12"/>
  <c r="T100" i="12"/>
  <c r="N100" i="12"/>
  <c r="T106" i="12"/>
  <c r="N106" i="12"/>
  <c r="T110" i="12"/>
  <c r="N110" i="12"/>
  <c r="W67" i="13"/>
  <c r="Q67" i="13"/>
  <c r="X67" i="13"/>
  <c r="P67" i="13"/>
  <c r="V67" i="13"/>
  <c r="O67" i="13"/>
  <c r="U67" i="13"/>
  <c r="T67" i="13"/>
  <c r="S67" i="13"/>
  <c r="R67" i="13"/>
  <c r="U84" i="13"/>
  <c r="O84" i="13"/>
  <c r="V114" i="13"/>
  <c r="O114" i="13"/>
  <c r="T20" i="14"/>
  <c r="N20" i="14"/>
  <c r="S20" i="14"/>
  <c r="Y20" i="14"/>
  <c r="R20" i="14"/>
  <c r="X20" i="14"/>
  <c r="Q20" i="14"/>
  <c r="W20" i="14"/>
  <c r="P20" i="14"/>
  <c r="V20" i="14"/>
  <c r="O20" i="14"/>
  <c r="U20" i="14"/>
  <c r="T24" i="14"/>
  <c r="N24" i="14"/>
  <c r="S24" i="14"/>
  <c r="Y24" i="14"/>
  <c r="R24" i="14"/>
  <c r="X24" i="14"/>
  <c r="Q24" i="14"/>
  <c r="W24" i="14"/>
  <c r="P24" i="14"/>
  <c r="V24" i="14"/>
  <c r="O24" i="14"/>
  <c r="U24" i="14"/>
  <c r="N46" i="9"/>
  <c r="T46" i="9"/>
  <c r="N49" i="9"/>
  <c r="T49" i="9"/>
  <c r="N52" i="9"/>
  <c r="T52" i="9"/>
  <c r="O79" i="9"/>
  <c r="R97" i="9"/>
  <c r="O112" i="9"/>
  <c r="O115" i="9"/>
  <c r="O118" i="9"/>
  <c r="O121" i="9"/>
  <c r="Y53" i="10"/>
  <c r="S53" i="10"/>
  <c r="T53" i="10"/>
  <c r="P56" i="10"/>
  <c r="M58" i="10"/>
  <c r="O87" i="10"/>
  <c r="P91" i="10"/>
  <c r="T101" i="10"/>
  <c r="N108" i="10"/>
  <c r="O114" i="10"/>
  <c r="O121" i="10"/>
  <c r="O123" i="10"/>
  <c r="N18" i="11"/>
  <c r="U18" i="11"/>
  <c r="N33" i="11"/>
  <c r="U33" i="11"/>
  <c r="W48" i="11"/>
  <c r="Q48" i="11"/>
  <c r="Y48" i="11"/>
  <c r="S48" i="11"/>
  <c r="U48" i="11"/>
  <c r="O51" i="11"/>
  <c r="X51" i="11"/>
  <c r="N53" i="11"/>
  <c r="W53" i="11"/>
  <c r="W73" i="11"/>
  <c r="Q73" i="11"/>
  <c r="V73" i="11"/>
  <c r="P73" i="11"/>
  <c r="U73" i="11"/>
  <c r="O73" i="11"/>
  <c r="X73" i="11"/>
  <c r="R73" i="11"/>
  <c r="Q74" i="11"/>
  <c r="O84" i="11"/>
  <c r="M94" i="11"/>
  <c r="X124" i="11"/>
  <c r="R97" i="11"/>
  <c r="W97" i="11"/>
  <c r="V120" i="11"/>
  <c r="O120" i="11"/>
  <c r="Q124" i="11"/>
  <c r="T20" i="12"/>
  <c r="N20" i="12"/>
  <c r="Y20" i="12"/>
  <c r="S20" i="12"/>
  <c r="X20" i="12"/>
  <c r="R20" i="12"/>
  <c r="W20" i="12"/>
  <c r="Q20" i="12"/>
  <c r="V20" i="12"/>
  <c r="P20" i="12"/>
  <c r="U20" i="12"/>
  <c r="O20" i="12"/>
  <c r="T48" i="12"/>
  <c r="N48" i="12"/>
  <c r="Y48" i="12"/>
  <c r="S48" i="12"/>
  <c r="X48" i="12"/>
  <c r="R48" i="12"/>
  <c r="W48" i="12"/>
  <c r="Q48" i="12"/>
  <c r="V48" i="12"/>
  <c r="P48" i="12"/>
  <c r="U48" i="12"/>
  <c r="O48" i="12"/>
  <c r="M61" i="12"/>
  <c r="P59" i="12"/>
  <c r="P61" i="12" s="1"/>
  <c r="Z59" i="12" s="1"/>
  <c r="O84" i="12"/>
  <c r="U84" i="12"/>
  <c r="V92" i="12"/>
  <c r="P92" i="12"/>
  <c r="W98" i="12"/>
  <c r="R98" i="12"/>
  <c r="T101" i="12"/>
  <c r="N101" i="12"/>
  <c r="T107" i="12"/>
  <c r="N107" i="12"/>
  <c r="V113" i="12"/>
  <c r="O113" i="12"/>
  <c r="V119" i="12"/>
  <c r="O119" i="12"/>
  <c r="O46" i="9"/>
  <c r="O49" i="9"/>
  <c r="O52" i="9"/>
  <c r="Y50" i="10"/>
  <c r="S50" i="10"/>
  <c r="T50" i="10"/>
  <c r="W51" i="10"/>
  <c r="Q51" i="10"/>
  <c r="T51" i="10"/>
  <c r="U52" i="10"/>
  <c r="O52" i="10"/>
  <c r="T52" i="10"/>
  <c r="R56" i="10"/>
  <c r="O18" i="11"/>
  <c r="V18" i="11"/>
  <c r="O33" i="11"/>
  <c r="V33" i="11"/>
  <c r="N48" i="11"/>
  <c r="V48" i="11"/>
  <c r="Y50" i="11"/>
  <c r="S50" i="11"/>
  <c r="U50" i="11"/>
  <c r="O50" i="11"/>
  <c r="V50" i="11"/>
  <c r="P51" i="11"/>
  <c r="P53" i="11"/>
  <c r="X53" i="11"/>
  <c r="N73" i="11"/>
  <c r="R74" i="11"/>
  <c r="T102" i="11"/>
  <c r="N102" i="11"/>
  <c r="V114" i="11"/>
  <c r="O114" i="11"/>
  <c r="O121" i="11"/>
  <c r="V121" i="11"/>
  <c r="X49" i="12"/>
  <c r="R49" i="12"/>
  <c r="W49" i="12"/>
  <c r="Q49" i="12"/>
  <c r="V49" i="12"/>
  <c r="P49" i="12"/>
  <c r="U49" i="12"/>
  <c r="O49" i="12"/>
  <c r="T49" i="12"/>
  <c r="N49" i="12"/>
  <c r="Y49" i="12"/>
  <c r="S49" i="12"/>
  <c r="Y73" i="12"/>
  <c r="S73" i="12"/>
  <c r="X73" i="12"/>
  <c r="R73" i="12"/>
  <c r="W73" i="12"/>
  <c r="Q73" i="12"/>
  <c r="V73" i="12"/>
  <c r="P73" i="12"/>
  <c r="U73" i="12"/>
  <c r="T73" i="12"/>
  <c r="N73" i="12"/>
  <c r="U86" i="12"/>
  <c r="O86" i="12"/>
  <c r="V89" i="12"/>
  <c r="M94" i="12"/>
  <c r="P89" i="12"/>
  <c r="O114" i="12"/>
  <c r="V114" i="12"/>
  <c r="O120" i="12"/>
  <c r="V120" i="12"/>
  <c r="W69" i="13"/>
  <c r="Q69" i="13"/>
  <c r="U69" i="13"/>
  <c r="T69" i="13"/>
  <c r="S69" i="13"/>
  <c r="R69" i="13"/>
  <c r="X69" i="13"/>
  <c r="P69" i="13"/>
  <c r="V69" i="13"/>
  <c r="O69" i="13"/>
  <c r="R97" i="13"/>
  <c r="W97" i="13"/>
  <c r="W99" i="13" s="1"/>
  <c r="W124" i="13" s="1"/>
  <c r="T107" i="13"/>
  <c r="N107" i="13"/>
  <c r="T110" i="13"/>
  <c r="N110" i="13"/>
  <c r="V120" i="13"/>
  <c r="O120" i="13"/>
  <c r="P89" i="11"/>
  <c r="R137" i="11"/>
  <c r="R141" i="11" s="1"/>
  <c r="R142" i="11" s="1"/>
  <c r="Q19" i="12"/>
  <c r="W19" i="12"/>
  <c r="O36" i="12"/>
  <c r="Q47" i="12"/>
  <c r="W47" i="12"/>
  <c r="Q50" i="12"/>
  <c r="W50" i="12"/>
  <c r="Q53" i="12"/>
  <c r="W53" i="12"/>
  <c r="V56" i="12"/>
  <c r="R74" i="12"/>
  <c r="X74" i="12"/>
  <c r="U78" i="12"/>
  <c r="S32" i="13"/>
  <c r="Q48" i="13"/>
  <c r="X48" i="13"/>
  <c r="R49" i="13"/>
  <c r="Y49" i="13"/>
  <c r="R50" i="13"/>
  <c r="Y50" i="13"/>
  <c r="T62" i="13"/>
  <c r="U80" i="13"/>
  <c r="T108" i="13"/>
  <c r="X18" i="14"/>
  <c r="R18" i="14"/>
  <c r="T18" i="14"/>
  <c r="X33" i="14"/>
  <c r="R33" i="14"/>
  <c r="T33" i="14"/>
  <c r="S46" i="14"/>
  <c r="R49" i="14"/>
  <c r="M75" i="14"/>
  <c r="U81" i="14"/>
  <c r="O81" i="14"/>
  <c r="M99" i="14"/>
  <c r="V112" i="14"/>
  <c r="O112" i="14"/>
  <c r="W66" i="15"/>
  <c r="Q66" i="15"/>
  <c r="T66" i="15"/>
  <c r="S66" i="15"/>
  <c r="R66" i="15"/>
  <c r="X66" i="15"/>
  <c r="P66" i="15"/>
  <c r="V66" i="15"/>
  <c r="O66" i="15"/>
  <c r="U66" i="15"/>
  <c r="T73" i="15"/>
  <c r="N73" i="15"/>
  <c r="X73" i="15"/>
  <c r="Q73" i="15"/>
  <c r="W73" i="15"/>
  <c r="P73" i="15"/>
  <c r="V73" i="15"/>
  <c r="O73" i="15"/>
  <c r="U73" i="15"/>
  <c r="S73" i="15"/>
  <c r="Y73" i="15"/>
  <c r="Y75" i="15" s="1"/>
  <c r="R73" i="15"/>
  <c r="N101" i="15"/>
  <c r="T101" i="15"/>
  <c r="V115" i="15"/>
  <c r="O115" i="15"/>
  <c r="R19" i="12"/>
  <c r="X19" i="12"/>
  <c r="R47" i="12"/>
  <c r="X47" i="12"/>
  <c r="R50" i="12"/>
  <c r="X50" i="12"/>
  <c r="R53" i="12"/>
  <c r="X53" i="12"/>
  <c r="X56" i="12"/>
  <c r="S74" i="12"/>
  <c r="Y74" i="12"/>
  <c r="X18" i="13"/>
  <c r="R18" i="13"/>
  <c r="T18" i="13"/>
  <c r="V19" i="13"/>
  <c r="P19" i="13"/>
  <c r="T19" i="13"/>
  <c r="T20" i="13"/>
  <c r="N20" i="13"/>
  <c r="U20" i="13"/>
  <c r="T24" i="13"/>
  <c r="N24" i="13"/>
  <c r="U24" i="13"/>
  <c r="T32" i="13"/>
  <c r="N32" i="13"/>
  <c r="U32" i="13"/>
  <c r="X33" i="13"/>
  <c r="R33" i="13"/>
  <c r="T33" i="13"/>
  <c r="Y51" i="13"/>
  <c r="S51" i="13"/>
  <c r="T51" i="13"/>
  <c r="W52" i="13"/>
  <c r="Q52" i="13"/>
  <c r="T52" i="13"/>
  <c r="U53" i="13"/>
  <c r="O53" i="13"/>
  <c r="T53" i="13"/>
  <c r="W62" i="13"/>
  <c r="Q62" i="13"/>
  <c r="U62" i="13"/>
  <c r="W68" i="13"/>
  <c r="Q68" i="13"/>
  <c r="U68" i="13"/>
  <c r="T73" i="13"/>
  <c r="N73" i="13"/>
  <c r="U73" i="13"/>
  <c r="X74" i="13"/>
  <c r="R74" i="13"/>
  <c r="T74" i="13"/>
  <c r="T49" i="14"/>
  <c r="X51" i="14"/>
  <c r="R51" i="14"/>
  <c r="W51" i="14"/>
  <c r="Q51" i="14"/>
  <c r="U51" i="14"/>
  <c r="O51" i="14"/>
  <c r="T51" i="14"/>
  <c r="N51" i="14"/>
  <c r="Y51" i="14"/>
  <c r="S51" i="14"/>
  <c r="T53" i="14"/>
  <c r="N53" i="14"/>
  <c r="Y53" i="14"/>
  <c r="S53" i="14"/>
  <c r="W53" i="14"/>
  <c r="Q53" i="14"/>
  <c r="V53" i="14"/>
  <c r="P53" i="14"/>
  <c r="U53" i="14"/>
  <c r="O53" i="14"/>
  <c r="T64" i="14"/>
  <c r="S64" i="14"/>
  <c r="W64" i="14"/>
  <c r="Q64" i="14"/>
  <c r="V64" i="14"/>
  <c r="P64" i="14"/>
  <c r="U64" i="14"/>
  <c r="V19" i="15"/>
  <c r="P19" i="15"/>
  <c r="X19" i="15"/>
  <c r="Q19" i="15"/>
  <c r="W19" i="15"/>
  <c r="O19" i="15"/>
  <c r="U19" i="15"/>
  <c r="N19" i="15"/>
  <c r="T19" i="15"/>
  <c r="S19" i="15"/>
  <c r="Y19" i="15"/>
  <c r="R19" i="15"/>
  <c r="W67" i="15"/>
  <c r="Q67" i="15"/>
  <c r="V67" i="15"/>
  <c r="O67" i="15"/>
  <c r="U67" i="15"/>
  <c r="T67" i="15"/>
  <c r="S67" i="15"/>
  <c r="R67" i="15"/>
  <c r="X67" i="15"/>
  <c r="P67" i="15"/>
  <c r="U79" i="15"/>
  <c r="O79" i="15"/>
  <c r="M99" i="15"/>
  <c r="V112" i="15"/>
  <c r="O112" i="15"/>
  <c r="V118" i="15"/>
  <c r="O118" i="15"/>
  <c r="S19" i="12"/>
  <c r="Y19" i="12"/>
  <c r="S47" i="12"/>
  <c r="Y47" i="12"/>
  <c r="S50" i="12"/>
  <c r="Y50" i="12"/>
  <c r="S53" i="12"/>
  <c r="Y53" i="12"/>
  <c r="M75" i="12"/>
  <c r="Y48" i="13"/>
  <c r="S48" i="13"/>
  <c r="T48" i="13"/>
  <c r="W49" i="13"/>
  <c r="Q49" i="13"/>
  <c r="T49" i="13"/>
  <c r="U50" i="13"/>
  <c r="O50" i="13"/>
  <c r="T50" i="13"/>
  <c r="M94" i="13"/>
  <c r="V142" i="13"/>
  <c r="U46" i="14"/>
  <c r="O46" i="14"/>
  <c r="W46" i="14"/>
  <c r="Q46" i="14"/>
  <c r="V46" i="14"/>
  <c r="V62" i="14"/>
  <c r="P62" i="14"/>
  <c r="U62" i="14"/>
  <c r="S62" i="14"/>
  <c r="X62" i="14"/>
  <c r="R62" i="14"/>
  <c r="W62" i="14"/>
  <c r="Q62" i="14"/>
  <c r="U84" i="14"/>
  <c r="O84" i="14"/>
  <c r="P91" i="14"/>
  <c r="V91" i="14"/>
  <c r="R137" i="14"/>
  <c r="R141" i="14" s="1"/>
  <c r="R142" i="14" s="1"/>
  <c r="M141" i="14"/>
  <c r="T20" i="15"/>
  <c r="N20" i="15"/>
  <c r="X20" i="15"/>
  <c r="Q20" i="15"/>
  <c r="W20" i="15"/>
  <c r="P20" i="15"/>
  <c r="V20" i="15"/>
  <c r="O20" i="15"/>
  <c r="U20" i="15"/>
  <c r="S20" i="15"/>
  <c r="Y20" i="15"/>
  <c r="R20" i="15"/>
  <c r="T24" i="15"/>
  <c r="N24" i="15"/>
  <c r="X24" i="15"/>
  <c r="Q24" i="15"/>
  <c r="W24" i="15"/>
  <c r="P24" i="15"/>
  <c r="V24" i="15"/>
  <c r="O24" i="15"/>
  <c r="U24" i="15"/>
  <c r="S24" i="15"/>
  <c r="Y24" i="15"/>
  <c r="R24" i="15"/>
  <c r="W52" i="15"/>
  <c r="Q52" i="15"/>
  <c r="X52" i="15"/>
  <c r="P52" i="15"/>
  <c r="V52" i="15"/>
  <c r="O52" i="15"/>
  <c r="U52" i="15"/>
  <c r="N52" i="15"/>
  <c r="T52" i="15"/>
  <c r="S52" i="15"/>
  <c r="Y52" i="15"/>
  <c r="R52" i="15"/>
  <c r="P59" i="15"/>
  <c r="P61" i="15" s="1"/>
  <c r="Z59" i="15" s="1"/>
  <c r="M61" i="15"/>
  <c r="W68" i="15"/>
  <c r="Q68" i="15"/>
  <c r="R68" i="15"/>
  <c r="X68" i="15"/>
  <c r="P68" i="15"/>
  <c r="V68" i="15"/>
  <c r="O68" i="15"/>
  <c r="U68" i="15"/>
  <c r="T68" i="15"/>
  <c r="S68" i="15"/>
  <c r="W96" i="15"/>
  <c r="R96" i="15"/>
  <c r="T110" i="15"/>
  <c r="N110" i="15"/>
  <c r="O113" i="11"/>
  <c r="O119" i="11"/>
  <c r="O122" i="11"/>
  <c r="N19" i="12"/>
  <c r="T19" i="12"/>
  <c r="N47" i="12"/>
  <c r="T47" i="12"/>
  <c r="N50" i="12"/>
  <c r="T50" i="12"/>
  <c r="N53" i="12"/>
  <c r="T53" i="12"/>
  <c r="P56" i="12"/>
  <c r="U74" i="12"/>
  <c r="O79" i="12"/>
  <c r="R97" i="12"/>
  <c r="O112" i="12"/>
  <c r="O115" i="12"/>
  <c r="O118" i="12"/>
  <c r="O121" i="12"/>
  <c r="O18" i="13"/>
  <c r="V18" i="13"/>
  <c r="O19" i="13"/>
  <c r="W19" i="13"/>
  <c r="W20" i="13"/>
  <c r="N48" i="13"/>
  <c r="U48" i="13"/>
  <c r="N49" i="13"/>
  <c r="U49" i="13"/>
  <c r="N50" i="13"/>
  <c r="V50" i="13"/>
  <c r="O81" i="13"/>
  <c r="O83" i="13"/>
  <c r="T50" i="14"/>
  <c r="N50" i="14"/>
  <c r="Y50" i="14"/>
  <c r="S50" i="14"/>
  <c r="W50" i="14"/>
  <c r="Q50" i="14"/>
  <c r="V50" i="14"/>
  <c r="U50" i="14"/>
  <c r="O50" i="14"/>
  <c r="P56" i="14"/>
  <c r="N56" i="14"/>
  <c r="V56" i="14"/>
  <c r="T56" i="14"/>
  <c r="M58" i="14"/>
  <c r="R56" i="14"/>
  <c r="V114" i="14"/>
  <c r="O114" i="14"/>
  <c r="W46" i="15"/>
  <c r="Q46" i="15"/>
  <c r="U46" i="15"/>
  <c r="N46" i="15"/>
  <c r="T46" i="15"/>
  <c r="S46" i="15"/>
  <c r="Y46" i="15"/>
  <c r="R46" i="15"/>
  <c r="X46" i="15"/>
  <c r="P46" i="15"/>
  <c r="V46" i="15"/>
  <c r="O46" i="15"/>
  <c r="U53" i="15"/>
  <c r="O53" i="15"/>
  <c r="X53" i="15"/>
  <c r="Q53" i="15"/>
  <c r="W53" i="15"/>
  <c r="P53" i="15"/>
  <c r="V53" i="15"/>
  <c r="N53" i="15"/>
  <c r="T53" i="15"/>
  <c r="S53" i="15"/>
  <c r="Y53" i="15"/>
  <c r="R53" i="15"/>
  <c r="W62" i="15"/>
  <c r="Q62" i="15"/>
  <c r="R62" i="15"/>
  <c r="X62" i="15"/>
  <c r="P62" i="15"/>
  <c r="V62" i="15"/>
  <c r="O62" i="15"/>
  <c r="U62" i="15"/>
  <c r="T62" i="15"/>
  <c r="S62" i="15"/>
  <c r="W69" i="15"/>
  <c r="Q69" i="15"/>
  <c r="T69" i="15"/>
  <c r="S69" i="15"/>
  <c r="R69" i="15"/>
  <c r="X69" i="15"/>
  <c r="P69" i="15"/>
  <c r="V69" i="15"/>
  <c r="O69" i="15"/>
  <c r="U69" i="15"/>
  <c r="P91" i="15"/>
  <c r="V91" i="15"/>
  <c r="W97" i="15"/>
  <c r="R97" i="15"/>
  <c r="O19" i="12"/>
  <c r="U19" i="12"/>
  <c r="O47" i="12"/>
  <c r="U47" i="12"/>
  <c r="O50" i="12"/>
  <c r="U50" i="12"/>
  <c r="O53" i="12"/>
  <c r="U53" i="12"/>
  <c r="R56" i="12"/>
  <c r="M58" i="12"/>
  <c r="P74" i="12"/>
  <c r="V74" i="12"/>
  <c r="P18" i="13"/>
  <c r="W18" i="13"/>
  <c r="Q19" i="13"/>
  <c r="X19" i="13"/>
  <c r="Q20" i="13"/>
  <c r="X20" i="13"/>
  <c r="Q24" i="13"/>
  <c r="X24" i="13"/>
  <c r="Q32" i="13"/>
  <c r="X32" i="13"/>
  <c r="P33" i="13"/>
  <c r="W33" i="13"/>
  <c r="O48" i="13"/>
  <c r="V48" i="13"/>
  <c r="O49" i="13"/>
  <c r="V49" i="13"/>
  <c r="P50" i="13"/>
  <c r="W50" i="13"/>
  <c r="P51" i="13"/>
  <c r="W51" i="13"/>
  <c r="P52" i="13"/>
  <c r="X52" i="13"/>
  <c r="Q53" i="13"/>
  <c r="X53" i="13"/>
  <c r="R62" i="13"/>
  <c r="R95" i="13"/>
  <c r="M99" i="13"/>
  <c r="N101" i="13"/>
  <c r="T106" i="13"/>
  <c r="O112" i="13"/>
  <c r="O121" i="13"/>
  <c r="V49" i="14"/>
  <c r="P49" i="14"/>
  <c r="U49" i="14"/>
  <c r="O49" i="14"/>
  <c r="Y49" i="14"/>
  <c r="S49" i="14"/>
  <c r="W49" i="14"/>
  <c r="Q49" i="14"/>
  <c r="P50" i="14"/>
  <c r="V52" i="14"/>
  <c r="P52" i="14"/>
  <c r="U52" i="14"/>
  <c r="O52" i="14"/>
  <c r="Y52" i="14"/>
  <c r="S52" i="14"/>
  <c r="X52" i="14"/>
  <c r="R52" i="14"/>
  <c r="W52" i="14"/>
  <c r="Q52" i="14"/>
  <c r="X56" i="14"/>
  <c r="X58" i="14" s="1"/>
  <c r="U63" i="14"/>
  <c r="T63" i="14"/>
  <c r="X63" i="14"/>
  <c r="R63" i="14"/>
  <c r="W63" i="14"/>
  <c r="Q63" i="14"/>
  <c r="V63" i="14"/>
  <c r="P63" i="14"/>
  <c r="W67" i="14"/>
  <c r="Q67" i="14"/>
  <c r="V67" i="14"/>
  <c r="P67" i="14"/>
  <c r="T67" i="14"/>
  <c r="S67" i="14"/>
  <c r="X67" i="14"/>
  <c r="R67" i="14"/>
  <c r="P89" i="14"/>
  <c r="M94" i="14"/>
  <c r="V89" i="14"/>
  <c r="W97" i="14"/>
  <c r="W99" i="14" s="1"/>
  <c r="W124" i="14" s="1"/>
  <c r="R97" i="14"/>
  <c r="N100" i="14"/>
  <c r="T100" i="14"/>
  <c r="N106" i="14"/>
  <c r="T106" i="14"/>
  <c r="N109" i="14"/>
  <c r="T109" i="14"/>
  <c r="U47" i="15"/>
  <c r="O47" i="15"/>
  <c r="V47" i="15"/>
  <c r="N47" i="15"/>
  <c r="T47" i="15"/>
  <c r="S47" i="15"/>
  <c r="Y47" i="15"/>
  <c r="R47" i="15"/>
  <c r="X47" i="15"/>
  <c r="Q47" i="15"/>
  <c r="W47" i="15"/>
  <c r="P47" i="15"/>
  <c r="M58" i="15"/>
  <c r="R56" i="15"/>
  <c r="X56" i="15"/>
  <c r="V56" i="15"/>
  <c r="T56" i="15"/>
  <c r="P56" i="15"/>
  <c r="N56" i="15"/>
  <c r="N58" i="15" s="1"/>
  <c r="W63" i="15"/>
  <c r="Q63" i="15"/>
  <c r="T63" i="15"/>
  <c r="S63" i="15"/>
  <c r="R63" i="15"/>
  <c r="X63" i="15"/>
  <c r="P63" i="15"/>
  <c r="V63" i="15"/>
  <c r="O63" i="15"/>
  <c r="U63" i="15"/>
  <c r="W70" i="15"/>
  <c r="Q70" i="15"/>
  <c r="V70" i="15"/>
  <c r="O70" i="15"/>
  <c r="U70" i="15"/>
  <c r="T70" i="15"/>
  <c r="S70" i="15"/>
  <c r="R70" i="15"/>
  <c r="X70" i="15"/>
  <c r="P70" i="15"/>
  <c r="V92" i="15"/>
  <c r="P92" i="15"/>
  <c r="N103" i="15"/>
  <c r="T103" i="15"/>
  <c r="V121" i="15"/>
  <c r="O121" i="15"/>
  <c r="P19" i="12"/>
  <c r="P47" i="12"/>
  <c r="P50" i="12"/>
  <c r="P53" i="12"/>
  <c r="Q74" i="12"/>
  <c r="Q18" i="13"/>
  <c r="Y18" i="13"/>
  <c r="R19" i="13"/>
  <c r="Y19" i="13"/>
  <c r="R20" i="13"/>
  <c r="Y20" i="13"/>
  <c r="R24" i="13"/>
  <c r="Y24" i="13"/>
  <c r="R32" i="13"/>
  <c r="Y32" i="13"/>
  <c r="Q33" i="13"/>
  <c r="Y33" i="13"/>
  <c r="P48" i="13"/>
  <c r="W48" i="13"/>
  <c r="P49" i="13"/>
  <c r="X49" i="13"/>
  <c r="Q50" i="13"/>
  <c r="X50" i="13"/>
  <c r="Q51" i="13"/>
  <c r="X51" i="13"/>
  <c r="R52" i="13"/>
  <c r="Y52" i="13"/>
  <c r="R53" i="13"/>
  <c r="Y53" i="13"/>
  <c r="S62" i="13"/>
  <c r="S68" i="13"/>
  <c r="R73" i="13"/>
  <c r="Y73" i="13"/>
  <c r="Q74" i="13"/>
  <c r="Y74" i="13"/>
  <c r="O78" i="13"/>
  <c r="R46" i="14"/>
  <c r="T47" i="14"/>
  <c r="Y47" i="14"/>
  <c r="S47" i="14"/>
  <c r="W47" i="14"/>
  <c r="Q47" i="14"/>
  <c r="U47" i="14"/>
  <c r="O47" i="14"/>
  <c r="X48" i="14"/>
  <c r="R48" i="14"/>
  <c r="W48" i="14"/>
  <c r="Q48" i="14"/>
  <c r="U48" i="14"/>
  <c r="O48" i="14"/>
  <c r="Y48" i="14"/>
  <c r="S48" i="14"/>
  <c r="N49" i="14"/>
  <c r="R50" i="14"/>
  <c r="N52" i="14"/>
  <c r="M61" i="14"/>
  <c r="S63" i="14"/>
  <c r="U87" i="14"/>
  <c r="O87" i="14"/>
  <c r="T101" i="14"/>
  <c r="N101" i="14"/>
  <c r="T107" i="14"/>
  <c r="N107" i="14"/>
  <c r="V120" i="14"/>
  <c r="O120" i="14"/>
  <c r="T32" i="15"/>
  <c r="N32" i="15"/>
  <c r="X32" i="15"/>
  <c r="Q32" i="15"/>
  <c r="W32" i="15"/>
  <c r="P32" i="15"/>
  <c r="V32" i="15"/>
  <c r="O32" i="15"/>
  <c r="U32" i="15"/>
  <c r="S32" i="15"/>
  <c r="Y32" i="15"/>
  <c r="R32" i="15"/>
  <c r="W64" i="15"/>
  <c r="Q64" i="15"/>
  <c r="V64" i="15"/>
  <c r="O64" i="15"/>
  <c r="U64" i="15"/>
  <c r="T64" i="15"/>
  <c r="S64" i="15"/>
  <c r="R64" i="15"/>
  <c r="X64" i="15"/>
  <c r="P64" i="15"/>
  <c r="M75" i="15"/>
  <c r="U87" i="15"/>
  <c r="O87" i="15"/>
  <c r="N106" i="15"/>
  <c r="T106" i="15"/>
  <c r="N57" i="14"/>
  <c r="S66" i="14"/>
  <c r="Q68" i="14"/>
  <c r="W68" i="14"/>
  <c r="Q69" i="14"/>
  <c r="X69" i="14"/>
  <c r="Q70" i="14"/>
  <c r="X70" i="14"/>
  <c r="Q73" i="14"/>
  <c r="X73" i="14"/>
  <c r="P74" i="14"/>
  <c r="W74" i="14"/>
  <c r="U83" i="14"/>
  <c r="R95" i="14"/>
  <c r="Q18" i="15"/>
  <c r="Q33" i="15"/>
  <c r="P48" i="15"/>
  <c r="W48" i="15"/>
  <c r="P49" i="15"/>
  <c r="X49" i="15"/>
  <c r="Q50" i="15"/>
  <c r="X50" i="15"/>
  <c r="Q51" i="15"/>
  <c r="X57" i="15"/>
  <c r="Q74" i="15"/>
  <c r="O78" i="15"/>
  <c r="W95" i="15"/>
  <c r="V119" i="15"/>
  <c r="X124" i="15"/>
  <c r="O114" i="16"/>
  <c r="V114" i="16"/>
  <c r="W18" i="17"/>
  <c r="Q18" i="17"/>
  <c r="V18" i="17"/>
  <c r="O18" i="17"/>
  <c r="U18" i="17"/>
  <c r="N18" i="17"/>
  <c r="T18" i="17"/>
  <c r="S18" i="17"/>
  <c r="Y18" i="17"/>
  <c r="R18" i="17"/>
  <c r="X18" i="17"/>
  <c r="P18" i="17"/>
  <c r="V63" i="17"/>
  <c r="P63" i="17"/>
  <c r="X63" i="17"/>
  <c r="Q63" i="17"/>
  <c r="W63" i="17"/>
  <c r="O63" i="17"/>
  <c r="U63" i="17"/>
  <c r="T63" i="17"/>
  <c r="S63" i="17"/>
  <c r="R63" i="17"/>
  <c r="M94" i="17"/>
  <c r="P89" i="17"/>
  <c r="V89" i="17"/>
  <c r="T66" i="14"/>
  <c r="R68" i="14"/>
  <c r="X68" i="14"/>
  <c r="R69" i="14"/>
  <c r="R70" i="14"/>
  <c r="R73" i="14"/>
  <c r="Y73" i="14"/>
  <c r="Q74" i="14"/>
  <c r="Y74" i="14"/>
  <c r="Q48" i="15"/>
  <c r="X48" i="15"/>
  <c r="R49" i="15"/>
  <c r="Y49" i="15"/>
  <c r="R50" i="15"/>
  <c r="Y50" i="15"/>
  <c r="N100" i="15"/>
  <c r="Y124" i="15"/>
  <c r="S142" i="15"/>
  <c r="Y142" i="15"/>
  <c r="X24" i="16"/>
  <c r="R24" i="16"/>
  <c r="W24" i="16"/>
  <c r="Q24" i="16"/>
  <c r="U24" i="16"/>
  <c r="O24" i="16"/>
  <c r="T24" i="16"/>
  <c r="N24" i="16"/>
  <c r="M61" i="16"/>
  <c r="P60" i="16"/>
  <c r="P61" i="16" s="1"/>
  <c r="Z59" i="16" s="1"/>
  <c r="V115" i="16"/>
  <c r="O115" i="16"/>
  <c r="O120" i="16"/>
  <c r="V120" i="16"/>
  <c r="U19" i="17"/>
  <c r="O19" i="17"/>
  <c r="W19" i="17"/>
  <c r="P19" i="17"/>
  <c r="V19" i="17"/>
  <c r="N19" i="17"/>
  <c r="T19" i="17"/>
  <c r="S19" i="17"/>
  <c r="Y19" i="17"/>
  <c r="R19" i="17"/>
  <c r="X19" i="17"/>
  <c r="Q19" i="17"/>
  <c r="V66" i="17"/>
  <c r="P66" i="17"/>
  <c r="X66" i="17"/>
  <c r="Q66" i="17"/>
  <c r="W66" i="17"/>
  <c r="O66" i="17"/>
  <c r="U66" i="17"/>
  <c r="T66" i="17"/>
  <c r="S66" i="17"/>
  <c r="R66" i="17"/>
  <c r="R57" i="14"/>
  <c r="U66" i="14"/>
  <c r="S68" i="14"/>
  <c r="S69" i="14"/>
  <c r="T103" i="14"/>
  <c r="P128" i="14"/>
  <c r="X18" i="15"/>
  <c r="R18" i="15"/>
  <c r="T18" i="15"/>
  <c r="X33" i="15"/>
  <c r="R33" i="15"/>
  <c r="T33" i="15"/>
  <c r="Y51" i="15"/>
  <c r="S51" i="15"/>
  <c r="T51" i="15"/>
  <c r="P57" i="15"/>
  <c r="X74" i="15"/>
  <c r="R74" i="15"/>
  <c r="T74" i="15"/>
  <c r="O84" i="15"/>
  <c r="T100" i="15"/>
  <c r="O120" i="15"/>
  <c r="S124" i="15"/>
  <c r="M141" i="15"/>
  <c r="T142" i="15"/>
  <c r="T19" i="16"/>
  <c r="N19" i="16"/>
  <c r="Y19" i="16"/>
  <c r="S19" i="16"/>
  <c r="W19" i="16"/>
  <c r="Q19" i="16"/>
  <c r="V19" i="16"/>
  <c r="P19" i="16"/>
  <c r="X20" i="16"/>
  <c r="R20" i="16"/>
  <c r="W20" i="16"/>
  <c r="Q20" i="16"/>
  <c r="U20" i="16"/>
  <c r="O20" i="16"/>
  <c r="T20" i="16"/>
  <c r="N20" i="16"/>
  <c r="P24" i="16"/>
  <c r="V92" i="16"/>
  <c r="P92" i="16"/>
  <c r="T101" i="16"/>
  <c r="N101" i="16"/>
  <c r="T110" i="16"/>
  <c r="N110" i="16"/>
  <c r="V121" i="16"/>
  <c r="O121" i="16"/>
  <c r="V68" i="17"/>
  <c r="P68" i="17"/>
  <c r="U68" i="17"/>
  <c r="T68" i="17"/>
  <c r="S68" i="17"/>
  <c r="R68" i="17"/>
  <c r="X68" i="17"/>
  <c r="Q68" i="17"/>
  <c r="W68" i="17"/>
  <c r="O68" i="17"/>
  <c r="T68" i="14"/>
  <c r="U69" i="14"/>
  <c r="S70" i="14"/>
  <c r="U70" i="14"/>
  <c r="T73" i="14"/>
  <c r="N73" i="14"/>
  <c r="U73" i="14"/>
  <c r="X74" i="14"/>
  <c r="R74" i="14"/>
  <c r="T74" i="14"/>
  <c r="Y48" i="15"/>
  <c r="S48" i="15"/>
  <c r="T48" i="15"/>
  <c r="W49" i="15"/>
  <c r="Q49" i="15"/>
  <c r="T49" i="15"/>
  <c r="U50" i="15"/>
  <c r="O50" i="15"/>
  <c r="T50" i="15"/>
  <c r="M94" i="15"/>
  <c r="R141" i="15"/>
  <c r="R142" i="15" s="1"/>
  <c r="X32" i="16"/>
  <c r="R32" i="16"/>
  <c r="W32" i="16"/>
  <c r="Q32" i="16"/>
  <c r="V32" i="16"/>
  <c r="P32" i="16"/>
  <c r="U32" i="16"/>
  <c r="O32" i="16"/>
  <c r="T32" i="16"/>
  <c r="N32" i="16"/>
  <c r="T46" i="16"/>
  <c r="N46" i="16"/>
  <c r="S46" i="16"/>
  <c r="Y46" i="16"/>
  <c r="R46" i="16"/>
  <c r="X46" i="16"/>
  <c r="Q46" i="16"/>
  <c r="W46" i="16"/>
  <c r="P46" i="16"/>
  <c r="V46" i="16"/>
  <c r="O46" i="16"/>
  <c r="V66" i="16"/>
  <c r="P66" i="16"/>
  <c r="T66" i="16"/>
  <c r="S66" i="16"/>
  <c r="R66" i="16"/>
  <c r="X66" i="16"/>
  <c r="Q66" i="16"/>
  <c r="W66" i="16"/>
  <c r="U66" i="16"/>
  <c r="V93" i="16"/>
  <c r="P93" i="16"/>
  <c r="T102" i="16"/>
  <c r="N102" i="16"/>
  <c r="W33" i="17"/>
  <c r="Q33" i="17"/>
  <c r="S33" i="17"/>
  <c r="Y33" i="17"/>
  <c r="R33" i="17"/>
  <c r="X33" i="17"/>
  <c r="P33" i="17"/>
  <c r="V33" i="17"/>
  <c r="O33" i="17"/>
  <c r="U33" i="17"/>
  <c r="N33" i="17"/>
  <c r="T33" i="17"/>
  <c r="M61" i="17"/>
  <c r="P59" i="17"/>
  <c r="P61" i="17" s="1"/>
  <c r="Z59" i="17" s="1"/>
  <c r="V69" i="17"/>
  <c r="P69" i="17"/>
  <c r="X69" i="17"/>
  <c r="Q69" i="17"/>
  <c r="W69" i="17"/>
  <c r="O69" i="17"/>
  <c r="U69" i="17"/>
  <c r="T69" i="17"/>
  <c r="S69" i="17"/>
  <c r="R69" i="17"/>
  <c r="V57" i="14"/>
  <c r="Q66" i="14"/>
  <c r="W66" i="14"/>
  <c r="U68" i="14"/>
  <c r="V69" i="14"/>
  <c r="V70" i="14"/>
  <c r="O73" i="14"/>
  <c r="V73" i="14"/>
  <c r="N74" i="14"/>
  <c r="U74" i="14"/>
  <c r="O79" i="14"/>
  <c r="P92" i="14"/>
  <c r="R96" i="14"/>
  <c r="R98" i="14"/>
  <c r="N102" i="14"/>
  <c r="O115" i="14"/>
  <c r="V142" i="14"/>
  <c r="O18" i="15"/>
  <c r="V18" i="15"/>
  <c r="O33" i="15"/>
  <c r="V33" i="15"/>
  <c r="N48" i="15"/>
  <c r="U48" i="15"/>
  <c r="N49" i="15"/>
  <c r="U49" i="15"/>
  <c r="N50" i="15"/>
  <c r="V50" i="15"/>
  <c r="O51" i="15"/>
  <c r="V51" i="15"/>
  <c r="T57" i="15"/>
  <c r="O74" i="15"/>
  <c r="V74" i="15"/>
  <c r="O81" i="15"/>
  <c r="O83" i="15"/>
  <c r="P89" i="15"/>
  <c r="T109" i="15"/>
  <c r="O114" i="15"/>
  <c r="R19" i="16"/>
  <c r="S20" i="16"/>
  <c r="V24" i="16"/>
  <c r="S32" i="16"/>
  <c r="U46" i="16"/>
  <c r="O81" i="16"/>
  <c r="U81" i="16"/>
  <c r="R96" i="16"/>
  <c r="W96" i="16"/>
  <c r="R66" i="14"/>
  <c r="P68" i="14"/>
  <c r="P69" i="14"/>
  <c r="W69" i="14"/>
  <c r="P70" i="14"/>
  <c r="W70" i="14"/>
  <c r="P73" i="14"/>
  <c r="W73" i="14"/>
  <c r="O74" i="14"/>
  <c r="V74" i="14"/>
  <c r="P18" i="15"/>
  <c r="W18" i="15"/>
  <c r="P33" i="15"/>
  <c r="W33" i="15"/>
  <c r="O48" i="15"/>
  <c r="V48" i="15"/>
  <c r="O49" i="15"/>
  <c r="V49" i="15"/>
  <c r="P50" i="15"/>
  <c r="W50" i="15"/>
  <c r="P51" i="15"/>
  <c r="W51" i="15"/>
  <c r="V57" i="15"/>
  <c r="P74" i="15"/>
  <c r="W74" i="15"/>
  <c r="R95" i="15"/>
  <c r="U19" i="16"/>
  <c r="V20" i="16"/>
  <c r="Y24" i="16"/>
  <c r="Y32" i="16"/>
  <c r="W97" i="16"/>
  <c r="R97" i="16"/>
  <c r="V62" i="17"/>
  <c r="P62" i="17"/>
  <c r="U62" i="17"/>
  <c r="T62" i="17"/>
  <c r="S62" i="17"/>
  <c r="R62" i="17"/>
  <c r="X62" i="17"/>
  <c r="Q62" i="17"/>
  <c r="W62" i="17"/>
  <c r="O62" i="17"/>
  <c r="R18" i="16"/>
  <c r="X18" i="16"/>
  <c r="R33" i="16"/>
  <c r="X33" i="16"/>
  <c r="N47" i="16"/>
  <c r="U47" i="16"/>
  <c r="N48" i="16"/>
  <c r="U48" i="16"/>
  <c r="O49" i="16"/>
  <c r="V49" i="16"/>
  <c r="N50" i="16"/>
  <c r="U50" i="16"/>
  <c r="N51" i="16"/>
  <c r="U51" i="16"/>
  <c r="O52" i="16"/>
  <c r="V52" i="16"/>
  <c r="N53" i="16"/>
  <c r="U53" i="16"/>
  <c r="R56" i="16"/>
  <c r="P57" i="16"/>
  <c r="P58" i="16" s="1"/>
  <c r="Q62" i="16"/>
  <c r="X62" i="16"/>
  <c r="Q63" i="16"/>
  <c r="S64" i="16"/>
  <c r="P67" i="16"/>
  <c r="W67" i="16"/>
  <c r="Q68" i="16"/>
  <c r="X68" i="16"/>
  <c r="Q69" i="16"/>
  <c r="S70" i="16"/>
  <c r="O80" i="16"/>
  <c r="P89" i="16"/>
  <c r="P91" i="16"/>
  <c r="R95" i="16"/>
  <c r="N108" i="16"/>
  <c r="O119" i="16"/>
  <c r="Q20" i="17"/>
  <c r="X20" i="17"/>
  <c r="Y32" i="17"/>
  <c r="S32" i="17"/>
  <c r="T32" i="17"/>
  <c r="O36" i="17"/>
  <c r="N56" i="17"/>
  <c r="N57" i="17"/>
  <c r="O73" i="17"/>
  <c r="V73" i="17"/>
  <c r="O74" i="17"/>
  <c r="V74" i="17"/>
  <c r="U80" i="17"/>
  <c r="W96" i="17"/>
  <c r="N100" i="17"/>
  <c r="V120" i="17"/>
  <c r="O120" i="17"/>
  <c r="U46" i="18"/>
  <c r="O46" i="18"/>
  <c r="S46" i="18"/>
  <c r="Y46" i="18"/>
  <c r="R46" i="18"/>
  <c r="X46" i="18"/>
  <c r="Q46" i="18"/>
  <c r="W46" i="18"/>
  <c r="P46" i="18"/>
  <c r="V46" i="18"/>
  <c r="N46" i="18"/>
  <c r="T46" i="18"/>
  <c r="N56" i="18"/>
  <c r="T56" i="18"/>
  <c r="R56" i="18"/>
  <c r="M58" i="18"/>
  <c r="P56" i="18"/>
  <c r="X56" i="18"/>
  <c r="V56" i="18"/>
  <c r="V58" i="18" s="1"/>
  <c r="U62" i="18"/>
  <c r="O62" i="18"/>
  <c r="V62" i="18"/>
  <c r="T62" i="18"/>
  <c r="S62" i="18"/>
  <c r="R62" i="18"/>
  <c r="X62" i="18"/>
  <c r="Q62" i="18"/>
  <c r="W62" i="18"/>
  <c r="P62" i="18"/>
  <c r="V74" i="18"/>
  <c r="P74" i="18"/>
  <c r="T74" i="18"/>
  <c r="S74" i="18"/>
  <c r="Y74" i="18"/>
  <c r="R74" i="18"/>
  <c r="X74" i="18"/>
  <c r="Q74" i="18"/>
  <c r="W74" i="18"/>
  <c r="O74" i="18"/>
  <c r="U74" i="18"/>
  <c r="N74" i="18"/>
  <c r="P90" i="18"/>
  <c r="V90" i="18"/>
  <c r="N101" i="18"/>
  <c r="T101" i="18"/>
  <c r="R137" i="18"/>
  <c r="R141" i="18" s="1"/>
  <c r="R142" i="18" s="1"/>
  <c r="M141" i="18"/>
  <c r="O36" i="19"/>
  <c r="S18" i="16"/>
  <c r="Y18" i="16"/>
  <c r="S33" i="16"/>
  <c r="Y33" i="16"/>
  <c r="O47" i="16"/>
  <c r="V47" i="16"/>
  <c r="O48" i="16"/>
  <c r="W48" i="16"/>
  <c r="P49" i="16"/>
  <c r="W49" i="16"/>
  <c r="O50" i="16"/>
  <c r="V50" i="16"/>
  <c r="O51" i="16"/>
  <c r="W51" i="16"/>
  <c r="P52" i="16"/>
  <c r="W52" i="16"/>
  <c r="O53" i="16"/>
  <c r="V53" i="16"/>
  <c r="Q67" i="16"/>
  <c r="X67" i="16"/>
  <c r="Y73" i="16"/>
  <c r="S73" i="16"/>
  <c r="T73" i="16"/>
  <c r="W74" i="16"/>
  <c r="Q74" i="16"/>
  <c r="T74" i="16"/>
  <c r="W95" i="16"/>
  <c r="Y24" i="17"/>
  <c r="S24" i="17"/>
  <c r="T24" i="17"/>
  <c r="V46" i="17"/>
  <c r="P46" i="17"/>
  <c r="T46" i="17"/>
  <c r="T47" i="17"/>
  <c r="N47" i="17"/>
  <c r="U47" i="17"/>
  <c r="X48" i="17"/>
  <c r="R48" i="17"/>
  <c r="T48" i="17"/>
  <c r="V49" i="17"/>
  <c r="P49" i="17"/>
  <c r="T49" i="17"/>
  <c r="T50" i="17"/>
  <c r="N50" i="17"/>
  <c r="U50" i="17"/>
  <c r="X51" i="17"/>
  <c r="R51" i="17"/>
  <c r="T51" i="17"/>
  <c r="V52" i="17"/>
  <c r="P52" i="17"/>
  <c r="T52" i="17"/>
  <c r="T53" i="17"/>
  <c r="N53" i="17"/>
  <c r="U53" i="17"/>
  <c r="R56" i="17"/>
  <c r="P57" i="17"/>
  <c r="P58" i="17" s="1"/>
  <c r="V64" i="17"/>
  <c r="P64" i="17"/>
  <c r="U64" i="17"/>
  <c r="V67" i="17"/>
  <c r="P67" i="17"/>
  <c r="U67" i="17"/>
  <c r="V70" i="17"/>
  <c r="P70" i="17"/>
  <c r="U70" i="17"/>
  <c r="P73" i="17"/>
  <c r="W73" i="17"/>
  <c r="P74" i="17"/>
  <c r="X74" i="17"/>
  <c r="P92" i="17"/>
  <c r="V92" i="17"/>
  <c r="N101" i="17"/>
  <c r="T101" i="17"/>
  <c r="U68" i="18"/>
  <c r="O68" i="18"/>
  <c r="V68" i="18"/>
  <c r="T68" i="18"/>
  <c r="S68" i="18"/>
  <c r="R68" i="18"/>
  <c r="X68" i="18"/>
  <c r="Q68" i="18"/>
  <c r="W68" i="18"/>
  <c r="P68" i="18"/>
  <c r="T102" i="18"/>
  <c r="N102" i="18"/>
  <c r="V118" i="18"/>
  <c r="O118" i="18"/>
  <c r="V122" i="18"/>
  <c r="O122" i="18"/>
  <c r="P47" i="16"/>
  <c r="W47" i="16"/>
  <c r="Q48" i="16"/>
  <c r="X48" i="16"/>
  <c r="Q49" i="16"/>
  <c r="X49" i="16"/>
  <c r="P50" i="16"/>
  <c r="W50" i="16"/>
  <c r="Q51" i="16"/>
  <c r="X51" i="16"/>
  <c r="Q52" i="16"/>
  <c r="X52" i="16"/>
  <c r="P53" i="16"/>
  <c r="W53" i="16"/>
  <c r="X64" i="16"/>
  <c r="R64" i="16"/>
  <c r="U64" i="16"/>
  <c r="R67" i="16"/>
  <c r="X70" i="16"/>
  <c r="R70" i="16"/>
  <c r="U70" i="16"/>
  <c r="Y20" i="17"/>
  <c r="S20" i="17"/>
  <c r="T20" i="17"/>
  <c r="W97" i="17"/>
  <c r="R97" i="17"/>
  <c r="V118" i="17"/>
  <c r="O118" i="17"/>
  <c r="V121" i="17"/>
  <c r="O121" i="17"/>
  <c r="X124" i="17"/>
  <c r="V18" i="18"/>
  <c r="P18" i="18"/>
  <c r="X18" i="18"/>
  <c r="Q18" i="18"/>
  <c r="W18" i="18"/>
  <c r="O18" i="18"/>
  <c r="U18" i="18"/>
  <c r="N18" i="18"/>
  <c r="T18" i="18"/>
  <c r="S18" i="18"/>
  <c r="Y18" i="18"/>
  <c r="R18" i="18"/>
  <c r="V33" i="18"/>
  <c r="P33" i="18"/>
  <c r="U33" i="18"/>
  <c r="N33" i="18"/>
  <c r="T33" i="18"/>
  <c r="S33" i="18"/>
  <c r="Y33" i="18"/>
  <c r="R33" i="18"/>
  <c r="X33" i="18"/>
  <c r="Q33" i="18"/>
  <c r="W33" i="18"/>
  <c r="O33" i="18"/>
  <c r="M75" i="18"/>
  <c r="U86" i="18"/>
  <c r="O86" i="18"/>
  <c r="N107" i="18"/>
  <c r="T107" i="18"/>
  <c r="N110" i="18"/>
  <c r="T110" i="18"/>
  <c r="V119" i="18"/>
  <c r="O119" i="18"/>
  <c r="O18" i="16"/>
  <c r="U18" i="16"/>
  <c r="O33" i="16"/>
  <c r="U33" i="16"/>
  <c r="Q47" i="16"/>
  <c r="Y47" i="16"/>
  <c r="R48" i="16"/>
  <c r="Y48" i="16"/>
  <c r="R49" i="16"/>
  <c r="Y49" i="16"/>
  <c r="Q50" i="16"/>
  <c r="Y50" i="16"/>
  <c r="R51" i="16"/>
  <c r="Y51" i="16"/>
  <c r="R52" i="16"/>
  <c r="Y52" i="16"/>
  <c r="Q53" i="16"/>
  <c r="Y53" i="16"/>
  <c r="X57" i="16"/>
  <c r="X58" i="16" s="1"/>
  <c r="U62" i="16"/>
  <c r="S63" i="16"/>
  <c r="U63" i="16"/>
  <c r="V64" i="16"/>
  <c r="S67" i="16"/>
  <c r="U68" i="16"/>
  <c r="S69" i="16"/>
  <c r="U69" i="16"/>
  <c r="V70" i="16"/>
  <c r="O73" i="16"/>
  <c r="V73" i="16"/>
  <c r="O74" i="16"/>
  <c r="V74" i="16"/>
  <c r="U84" i="16"/>
  <c r="P90" i="16"/>
  <c r="M94" i="16"/>
  <c r="N100" i="16"/>
  <c r="N107" i="16"/>
  <c r="N109" i="16"/>
  <c r="O113" i="16"/>
  <c r="Y147" i="16"/>
  <c r="N20" i="17"/>
  <c r="U20" i="17"/>
  <c r="O24" i="17"/>
  <c r="V24" i="17"/>
  <c r="O46" i="17"/>
  <c r="W46" i="17"/>
  <c r="P47" i="17"/>
  <c r="W47" i="17"/>
  <c r="O48" i="17"/>
  <c r="V48" i="17"/>
  <c r="O49" i="17"/>
  <c r="W49" i="17"/>
  <c r="P50" i="17"/>
  <c r="W50" i="17"/>
  <c r="O51" i="17"/>
  <c r="V51" i="17"/>
  <c r="O52" i="17"/>
  <c r="W52" i="17"/>
  <c r="P53" i="17"/>
  <c r="W53" i="17"/>
  <c r="V56" i="17"/>
  <c r="T57" i="17"/>
  <c r="T58" i="17" s="1"/>
  <c r="Q64" i="17"/>
  <c r="X64" i="17"/>
  <c r="Q67" i="17"/>
  <c r="X67" i="17"/>
  <c r="Q70" i="17"/>
  <c r="X70" i="17"/>
  <c r="O79" i="17"/>
  <c r="U84" i="17"/>
  <c r="P93" i="17"/>
  <c r="M99" i="17"/>
  <c r="R95" i="17"/>
  <c r="N102" i="17"/>
  <c r="N109" i="17"/>
  <c r="V114" i="17"/>
  <c r="O114" i="17"/>
  <c r="T19" i="18"/>
  <c r="N19" i="18"/>
  <c r="X19" i="18"/>
  <c r="Q19" i="18"/>
  <c r="W19" i="18"/>
  <c r="P19" i="18"/>
  <c r="V19" i="18"/>
  <c r="O19" i="18"/>
  <c r="U19" i="18"/>
  <c r="S19" i="18"/>
  <c r="Y19" i="18"/>
  <c r="R19" i="18"/>
  <c r="O36" i="18"/>
  <c r="W48" i="18"/>
  <c r="Q48" i="18"/>
  <c r="T48" i="18"/>
  <c r="S48" i="18"/>
  <c r="Y48" i="18"/>
  <c r="R48" i="18"/>
  <c r="X48" i="18"/>
  <c r="P48" i="18"/>
  <c r="V48" i="18"/>
  <c r="O48" i="18"/>
  <c r="U48" i="18"/>
  <c r="N48" i="18"/>
  <c r="W51" i="18"/>
  <c r="Q51" i="18"/>
  <c r="U51" i="18"/>
  <c r="N51" i="18"/>
  <c r="T51" i="18"/>
  <c r="S51" i="18"/>
  <c r="Y51" i="18"/>
  <c r="R51" i="18"/>
  <c r="X51" i="18"/>
  <c r="P51" i="18"/>
  <c r="V51" i="18"/>
  <c r="O51" i="18"/>
  <c r="M61" i="18"/>
  <c r="P59" i="18"/>
  <c r="P61" i="18" s="1"/>
  <c r="Z59" i="18" s="1"/>
  <c r="V113" i="18"/>
  <c r="O113" i="18"/>
  <c r="P18" i="16"/>
  <c r="P33" i="16"/>
  <c r="M58" i="16"/>
  <c r="P64" i="16"/>
  <c r="W64" i="16"/>
  <c r="P70" i="16"/>
  <c r="W70" i="16"/>
  <c r="P73" i="16"/>
  <c r="W73" i="16"/>
  <c r="P74" i="16"/>
  <c r="X74" i="16"/>
  <c r="O20" i="17"/>
  <c r="V20" i="17"/>
  <c r="P24" i="17"/>
  <c r="W24" i="17"/>
  <c r="Q46" i="17"/>
  <c r="X46" i="17"/>
  <c r="Q47" i="17"/>
  <c r="X47" i="17"/>
  <c r="P48" i="17"/>
  <c r="W48" i="17"/>
  <c r="Q49" i="17"/>
  <c r="X49" i="17"/>
  <c r="X56" i="17"/>
  <c r="X58" i="17" s="1"/>
  <c r="V57" i="17"/>
  <c r="Y73" i="17"/>
  <c r="S73" i="17"/>
  <c r="T73" i="17"/>
  <c r="W74" i="17"/>
  <c r="Q74" i="17"/>
  <c r="T74" i="17"/>
  <c r="N110" i="17"/>
  <c r="T110" i="17"/>
  <c r="R141" i="17"/>
  <c r="R142" i="17" s="1"/>
  <c r="U49" i="18"/>
  <c r="O49" i="18"/>
  <c r="T49" i="18"/>
  <c r="S49" i="18"/>
  <c r="Y49" i="18"/>
  <c r="R49" i="18"/>
  <c r="X49" i="18"/>
  <c r="Q49" i="18"/>
  <c r="W49" i="18"/>
  <c r="P49" i="18"/>
  <c r="V49" i="18"/>
  <c r="N49" i="18"/>
  <c r="U52" i="18"/>
  <c r="O52" i="18"/>
  <c r="V52" i="18"/>
  <c r="N52" i="18"/>
  <c r="T52" i="18"/>
  <c r="S52" i="18"/>
  <c r="Y52" i="18"/>
  <c r="R52" i="18"/>
  <c r="X52" i="18"/>
  <c r="Q52" i="18"/>
  <c r="W52" i="18"/>
  <c r="P52" i="18"/>
  <c r="U79" i="18"/>
  <c r="O79" i="18"/>
  <c r="W97" i="18"/>
  <c r="R97" i="18"/>
  <c r="X47" i="16"/>
  <c r="R47" i="16"/>
  <c r="T47" i="16"/>
  <c r="V48" i="16"/>
  <c r="P48" i="16"/>
  <c r="T48" i="16"/>
  <c r="T49" i="16"/>
  <c r="N49" i="16"/>
  <c r="U49" i="16"/>
  <c r="X50" i="16"/>
  <c r="R50" i="16"/>
  <c r="T50" i="16"/>
  <c r="V51" i="16"/>
  <c r="P51" i="16"/>
  <c r="T51" i="16"/>
  <c r="T52" i="16"/>
  <c r="N52" i="16"/>
  <c r="U52" i="16"/>
  <c r="X53" i="16"/>
  <c r="R53" i="16"/>
  <c r="T53" i="16"/>
  <c r="U67" i="16"/>
  <c r="V67" i="16"/>
  <c r="M58" i="17"/>
  <c r="N73" i="17"/>
  <c r="U73" i="17"/>
  <c r="N107" i="17"/>
  <c r="T107" i="17"/>
  <c r="V112" i="17"/>
  <c r="O112" i="17"/>
  <c r="V115" i="17"/>
  <c r="O115" i="17"/>
  <c r="Y146" i="17"/>
  <c r="P92" i="18"/>
  <c r="V92" i="18"/>
  <c r="W98" i="18"/>
  <c r="R98" i="18"/>
  <c r="O78" i="17"/>
  <c r="M141" i="17"/>
  <c r="Q20" i="18"/>
  <c r="Q24" i="18"/>
  <c r="O32" i="18"/>
  <c r="V32" i="18"/>
  <c r="N47" i="18"/>
  <c r="O50" i="18"/>
  <c r="V50" i="18"/>
  <c r="P53" i="18"/>
  <c r="W53" i="18"/>
  <c r="R57" i="18"/>
  <c r="R63" i="18"/>
  <c r="R66" i="18"/>
  <c r="R69" i="18"/>
  <c r="N73" i="18"/>
  <c r="U84" i="18"/>
  <c r="W96" i="18"/>
  <c r="T100" i="18"/>
  <c r="N142" i="18"/>
  <c r="T142" i="18"/>
  <c r="R33" i="19"/>
  <c r="T46" i="19"/>
  <c r="N46" i="19"/>
  <c r="X46" i="19"/>
  <c r="R46" i="19"/>
  <c r="V46" i="19"/>
  <c r="P46" i="19"/>
  <c r="U46" i="19"/>
  <c r="O46" i="19"/>
  <c r="O47" i="19"/>
  <c r="Q50" i="19"/>
  <c r="S51" i="19"/>
  <c r="X53" i="19"/>
  <c r="R53" i="19"/>
  <c r="W53" i="19"/>
  <c r="Q53" i="19"/>
  <c r="V53" i="19"/>
  <c r="P53" i="19"/>
  <c r="T53" i="19"/>
  <c r="N53" i="19"/>
  <c r="Y53" i="19"/>
  <c r="S53" i="19"/>
  <c r="T56" i="19"/>
  <c r="X56" i="19"/>
  <c r="V56" i="19"/>
  <c r="R56" i="19"/>
  <c r="P56" i="19"/>
  <c r="M58" i="19"/>
  <c r="N56" i="19"/>
  <c r="U84" i="19"/>
  <c r="O84" i="19"/>
  <c r="T103" i="19"/>
  <c r="N103" i="19"/>
  <c r="V66" i="20"/>
  <c r="P66" i="20"/>
  <c r="X66" i="20"/>
  <c r="R66" i="20"/>
  <c r="W66" i="20"/>
  <c r="U66" i="20"/>
  <c r="T66" i="20"/>
  <c r="S66" i="20"/>
  <c r="Q66" i="20"/>
  <c r="O66" i="20"/>
  <c r="N142" i="17"/>
  <c r="Q53" i="18"/>
  <c r="X53" i="18"/>
  <c r="T57" i="18"/>
  <c r="S63" i="18"/>
  <c r="U64" i="18"/>
  <c r="O64" i="18"/>
  <c r="V64" i="18"/>
  <c r="S66" i="18"/>
  <c r="U67" i="18"/>
  <c r="O67" i="18"/>
  <c r="V67" i="18"/>
  <c r="S69" i="18"/>
  <c r="U70" i="18"/>
  <c r="O70" i="18"/>
  <c r="V70" i="18"/>
  <c r="M94" i="18"/>
  <c r="P89" i="18"/>
  <c r="V18" i="19"/>
  <c r="P18" i="19"/>
  <c r="T18" i="19"/>
  <c r="T19" i="19"/>
  <c r="N19" i="19"/>
  <c r="U19" i="19"/>
  <c r="X20" i="19"/>
  <c r="R20" i="19"/>
  <c r="T20" i="19"/>
  <c r="X24" i="19"/>
  <c r="R24" i="19"/>
  <c r="T24" i="19"/>
  <c r="W32" i="19"/>
  <c r="U32" i="19"/>
  <c r="O32" i="19"/>
  <c r="X32" i="19"/>
  <c r="R32" i="19"/>
  <c r="V32" i="19"/>
  <c r="T33" i="19"/>
  <c r="U50" i="19"/>
  <c r="P57" i="19"/>
  <c r="X57" i="19"/>
  <c r="V57" i="19"/>
  <c r="T57" i="19"/>
  <c r="R57" i="19"/>
  <c r="N57" i="19"/>
  <c r="O36" i="20"/>
  <c r="V47" i="20"/>
  <c r="P47" i="20"/>
  <c r="T47" i="20"/>
  <c r="S47" i="20"/>
  <c r="Y47" i="20"/>
  <c r="R47" i="20"/>
  <c r="X47" i="20"/>
  <c r="Q47" i="20"/>
  <c r="W47" i="20"/>
  <c r="O47" i="20"/>
  <c r="U47" i="20"/>
  <c r="N47" i="20"/>
  <c r="V53" i="20"/>
  <c r="P53" i="20"/>
  <c r="T53" i="20"/>
  <c r="S53" i="20"/>
  <c r="Y53" i="20"/>
  <c r="R53" i="20"/>
  <c r="X53" i="20"/>
  <c r="Q53" i="20"/>
  <c r="W53" i="20"/>
  <c r="O53" i="20"/>
  <c r="U53" i="20"/>
  <c r="N53" i="20"/>
  <c r="O84" i="20"/>
  <c r="U84" i="20"/>
  <c r="X20" i="18"/>
  <c r="R20" i="18"/>
  <c r="T20" i="18"/>
  <c r="X24" i="18"/>
  <c r="R24" i="18"/>
  <c r="T24" i="18"/>
  <c r="Q32" i="18"/>
  <c r="Q50" i="18"/>
  <c r="X57" i="18"/>
  <c r="P64" i="18"/>
  <c r="W64" i="18"/>
  <c r="P67" i="18"/>
  <c r="W67" i="18"/>
  <c r="P70" i="18"/>
  <c r="W70" i="18"/>
  <c r="V89" i="18"/>
  <c r="R95" i="18"/>
  <c r="O115" i="18"/>
  <c r="N18" i="19"/>
  <c r="U18" i="19"/>
  <c r="O19" i="19"/>
  <c r="V19" i="19"/>
  <c r="U20" i="19"/>
  <c r="O80" i="19"/>
  <c r="U80" i="19"/>
  <c r="V91" i="19"/>
  <c r="P91" i="19"/>
  <c r="O122" i="19"/>
  <c r="V122" i="19"/>
  <c r="W19" i="20"/>
  <c r="Q19" i="20"/>
  <c r="T19" i="20"/>
  <c r="S19" i="20"/>
  <c r="Y19" i="20"/>
  <c r="R19" i="20"/>
  <c r="X19" i="20"/>
  <c r="P19" i="20"/>
  <c r="V19" i="20"/>
  <c r="O19" i="20"/>
  <c r="U19" i="20"/>
  <c r="N19" i="20"/>
  <c r="T48" i="20"/>
  <c r="N48" i="20"/>
  <c r="U48" i="20"/>
  <c r="S48" i="20"/>
  <c r="Y48" i="20"/>
  <c r="R48" i="20"/>
  <c r="X48" i="20"/>
  <c r="Q48" i="20"/>
  <c r="W48" i="20"/>
  <c r="P48" i="20"/>
  <c r="V48" i="20"/>
  <c r="O48" i="20"/>
  <c r="T56" i="20"/>
  <c r="P56" i="20"/>
  <c r="P58" i="20" s="1"/>
  <c r="M58" i="20"/>
  <c r="N56" i="20"/>
  <c r="X56" i="20"/>
  <c r="V56" i="20"/>
  <c r="R56" i="20"/>
  <c r="V62" i="20"/>
  <c r="P62" i="20"/>
  <c r="X62" i="20"/>
  <c r="R62" i="20"/>
  <c r="Q62" i="20"/>
  <c r="O62" i="20"/>
  <c r="W62" i="20"/>
  <c r="U62" i="20"/>
  <c r="T62" i="20"/>
  <c r="S62" i="20"/>
  <c r="Y53" i="18"/>
  <c r="S53" i="18"/>
  <c r="T53" i="18"/>
  <c r="U63" i="18"/>
  <c r="O63" i="18"/>
  <c r="V63" i="18"/>
  <c r="U66" i="18"/>
  <c r="O66" i="18"/>
  <c r="V66" i="18"/>
  <c r="U69" i="18"/>
  <c r="O69" i="18"/>
  <c r="V69" i="18"/>
  <c r="S124" i="18"/>
  <c r="Y124" i="18"/>
  <c r="W18" i="19"/>
  <c r="U33" i="19"/>
  <c r="O33" i="19"/>
  <c r="Y33" i="19"/>
  <c r="S33" i="19"/>
  <c r="V33" i="19"/>
  <c r="P33" i="19"/>
  <c r="X33" i="19"/>
  <c r="V92" i="19"/>
  <c r="P92" i="19"/>
  <c r="R98" i="19"/>
  <c r="W98" i="19"/>
  <c r="T110" i="19"/>
  <c r="N110" i="19"/>
  <c r="U20" i="20"/>
  <c r="O20" i="20"/>
  <c r="T20" i="20"/>
  <c r="S20" i="20"/>
  <c r="Y20" i="20"/>
  <c r="R20" i="20"/>
  <c r="X20" i="20"/>
  <c r="Q20" i="20"/>
  <c r="W20" i="20"/>
  <c r="P20" i="20"/>
  <c r="V20" i="20"/>
  <c r="N20" i="20"/>
  <c r="N31" i="20"/>
  <c r="Z29" i="20" s="1"/>
  <c r="AA29" i="20" s="1"/>
  <c r="V63" i="20"/>
  <c r="P63" i="20"/>
  <c r="X63" i="20"/>
  <c r="R63" i="20"/>
  <c r="W63" i="20"/>
  <c r="U63" i="20"/>
  <c r="T63" i="20"/>
  <c r="S63" i="20"/>
  <c r="Q63" i="20"/>
  <c r="O63" i="20"/>
  <c r="V68" i="20"/>
  <c r="P68" i="20"/>
  <c r="X68" i="20"/>
  <c r="R68" i="20"/>
  <c r="Q68" i="20"/>
  <c r="O68" i="20"/>
  <c r="W68" i="20"/>
  <c r="U68" i="20"/>
  <c r="T68" i="20"/>
  <c r="S68" i="20"/>
  <c r="V89" i="20"/>
  <c r="P89" i="20"/>
  <c r="M94" i="20"/>
  <c r="S124" i="17"/>
  <c r="Y124" i="17"/>
  <c r="X32" i="18"/>
  <c r="R32" i="18"/>
  <c r="T32" i="18"/>
  <c r="Y50" i="18"/>
  <c r="S50" i="18"/>
  <c r="T50" i="18"/>
  <c r="N53" i="18"/>
  <c r="U53" i="18"/>
  <c r="N57" i="18"/>
  <c r="P63" i="18"/>
  <c r="W63" i="18"/>
  <c r="R64" i="18"/>
  <c r="P66" i="18"/>
  <c r="W66" i="18"/>
  <c r="R67" i="18"/>
  <c r="P69" i="18"/>
  <c r="W69" i="18"/>
  <c r="R70" i="18"/>
  <c r="O80" i="18"/>
  <c r="P93" i="18"/>
  <c r="N103" i="18"/>
  <c r="N108" i="18"/>
  <c r="O112" i="18"/>
  <c r="O114" i="18"/>
  <c r="O121" i="18"/>
  <c r="X50" i="19"/>
  <c r="R50" i="19"/>
  <c r="V50" i="19"/>
  <c r="P50" i="19"/>
  <c r="T50" i="19"/>
  <c r="N50" i="19"/>
  <c r="Y50" i="19"/>
  <c r="S50" i="19"/>
  <c r="V51" i="19"/>
  <c r="P51" i="19"/>
  <c r="U51" i="19"/>
  <c r="T51" i="19"/>
  <c r="N51" i="19"/>
  <c r="X51" i="19"/>
  <c r="R51" i="19"/>
  <c r="W51" i="19"/>
  <c r="Q51" i="19"/>
  <c r="X68" i="19"/>
  <c r="R68" i="19"/>
  <c r="T68" i="19"/>
  <c r="S68" i="19"/>
  <c r="Q68" i="19"/>
  <c r="W68" i="19"/>
  <c r="P68" i="19"/>
  <c r="V68" i="19"/>
  <c r="O68" i="19"/>
  <c r="U68" i="19"/>
  <c r="R95" i="19"/>
  <c r="M99" i="19"/>
  <c r="W95" i="19"/>
  <c r="T101" i="19"/>
  <c r="N101" i="19"/>
  <c r="O113" i="19"/>
  <c r="V113" i="19"/>
  <c r="M141" i="19"/>
  <c r="R137" i="19"/>
  <c r="R141" i="19" s="1"/>
  <c r="R142" i="19" s="1"/>
  <c r="V50" i="20"/>
  <c r="P50" i="20"/>
  <c r="T50" i="20"/>
  <c r="S50" i="20"/>
  <c r="Y50" i="20"/>
  <c r="R50" i="20"/>
  <c r="X50" i="20"/>
  <c r="Q50" i="20"/>
  <c r="W50" i="20"/>
  <c r="O50" i="20"/>
  <c r="U50" i="20"/>
  <c r="N50" i="20"/>
  <c r="V69" i="20"/>
  <c r="P69" i="20"/>
  <c r="X69" i="20"/>
  <c r="R69" i="20"/>
  <c r="W69" i="20"/>
  <c r="U69" i="20"/>
  <c r="T69" i="20"/>
  <c r="S69" i="20"/>
  <c r="Q69" i="20"/>
  <c r="O69" i="20"/>
  <c r="O81" i="20"/>
  <c r="U81" i="20"/>
  <c r="O87" i="20"/>
  <c r="U87" i="20"/>
  <c r="P20" i="18"/>
  <c r="W20" i="18"/>
  <c r="P24" i="18"/>
  <c r="W24" i="18"/>
  <c r="N32" i="18"/>
  <c r="U32" i="18"/>
  <c r="Y47" i="18"/>
  <c r="S47" i="18"/>
  <c r="T47" i="18"/>
  <c r="N50" i="18"/>
  <c r="U50" i="18"/>
  <c r="O53" i="18"/>
  <c r="V53" i="18"/>
  <c r="P57" i="18"/>
  <c r="Q63" i="18"/>
  <c r="X63" i="18"/>
  <c r="S64" i="18"/>
  <c r="Q66" i="18"/>
  <c r="X66" i="18"/>
  <c r="S67" i="18"/>
  <c r="Q69" i="18"/>
  <c r="X69" i="18"/>
  <c r="S70" i="18"/>
  <c r="X73" i="18"/>
  <c r="R73" i="18"/>
  <c r="T73" i="18"/>
  <c r="R18" i="19"/>
  <c r="Y18" i="19"/>
  <c r="R19" i="19"/>
  <c r="Y19" i="19"/>
  <c r="Q20" i="19"/>
  <c r="Y20" i="19"/>
  <c r="Q24" i="19"/>
  <c r="Y24" i="19"/>
  <c r="S32" i="19"/>
  <c r="Q33" i="19"/>
  <c r="X47" i="19"/>
  <c r="R47" i="19"/>
  <c r="V47" i="19"/>
  <c r="P47" i="19"/>
  <c r="T47" i="19"/>
  <c r="N47" i="19"/>
  <c r="Y47" i="19"/>
  <c r="S47" i="19"/>
  <c r="V48" i="19"/>
  <c r="P48" i="19"/>
  <c r="T48" i="19"/>
  <c r="N48" i="19"/>
  <c r="X48" i="19"/>
  <c r="R48" i="19"/>
  <c r="W48" i="19"/>
  <c r="Q48" i="19"/>
  <c r="T49" i="19"/>
  <c r="N49" i="19"/>
  <c r="X49" i="19"/>
  <c r="R49" i="19"/>
  <c r="V49" i="19"/>
  <c r="P49" i="19"/>
  <c r="U49" i="19"/>
  <c r="O49" i="19"/>
  <c r="O50" i="19"/>
  <c r="O51" i="19"/>
  <c r="X62" i="19"/>
  <c r="R62" i="19"/>
  <c r="T62" i="19"/>
  <c r="S62" i="19"/>
  <c r="Q62" i="19"/>
  <c r="W62" i="19"/>
  <c r="P62" i="19"/>
  <c r="V62" i="19"/>
  <c r="O62" i="19"/>
  <c r="U62" i="19"/>
  <c r="O83" i="19"/>
  <c r="U83" i="19"/>
  <c r="W96" i="19"/>
  <c r="R96" i="19"/>
  <c r="V114" i="19"/>
  <c r="O114" i="19"/>
  <c r="T51" i="20"/>
  <c r="N51" i="20"/>
  <c r="U51" i="20"/>
  <c r="S51" i="20"/>
  <c r="Y51" i="20"/>
  <c r="R51" i="20"/>
  <c r="X51" i="20"/>
  <c r="Q51" i="20"/>
  <c r="W51" i="20"/>
  <c r="P51" i="20"/>
  <c r="V51" i="20"/>
  <c r="O51" i="20"/>
  <c r="O114" i="20"/>
  <c r="V114" i="20"/>
  <c r="O52" i="19"/>
  <c r="U52" i="19"/>
  <c r="M61" i="19"/>
  <c r="P63" i="19"/>
  <c r="W63" i="19"/>
  <c r="S64" i="19"/>
  <c r="P66" i="19"/>
  <c r="W66" i="19"/>
  <c r="S67" i="19"/>
  <c r="P69" i="19"/>
  <c r="W69" i="19"/>
  <c r="S70" i="19"/>
  <c r="Y74" i="19"/>
  <c r="S74" i="19"/>
  <c r="T74" i="19"/>
  <c r="U87" i="19"/>
  <c r="M94" i="19"/>
  <c r="T108" i="19"/>
  <c r="P126" i="19"/>
  <c r="N18" i="20"/>
  <c r="U18" i="20"/>
  <c r="P24" i="20"/>
  <c r="W24" i="20"/>
  <c r="P32" i="20"/>
  <c r="W32" i="20"/>
  <c r="P33" i="20"/>
  <c r="N46" i="20"/>
  <c r="U46" i="20"/>
  <c r="N49" i="20"/>
  <c r="U49" i="20"/>
  <c r="N52" i="20"/>
  <c r="U52" i="20"/>
  <c r="R57" i="20"/>
  <c r="O74" i="20"/>
  <c r="X74" i="20"/>
  <c r="U79" i="20"/>
  <c r="U83" i="20"/>
  <c r="V90" i="20"/>
  <c r="N100" i="20"/>
  <c r="T108" i="20"/>
  <c r="X18" i="21"/>
  <c r="R18" i="21"/>
  <c r="W18" i="21"/>
  <c r="Q18" i="21"/>
  <c r="V18" i="21"/>
  <c r="P18" i="21"/>
  <c r="U18" i="21"/>
  <c r="O18" i="21"/>
  <c r="T18" i="21"/>
  <c r="N18" i="21"/>
  <c r="Y18" i="21"/>
  <c r="S18" i="21"/>
  <c r="P57" i="21"/>
  <c r="N57" i="21"/>
  <c r="X57" i="21"/>
  <c r="V57" i="21"/>
  <c r="T57" i="21"/>
  <c r="T58" i="21" s="1"/>
  <c r="R57" i="21"/>
  <c r="X62" i="21"/>
  <c r="R62" i="21"/>
  <c r="V62" i="21"/>
  <c r="O62" i="21"/>
  <c r="U62" i="21"/>
  <c r="T62" i="21"/>
  <c r="S62" i="21"/>
  <c r="Q62" i="21"/>
  <c r="W62" i="21"/>
  <c r="P62" i="21"/>
  <c r="X64" i="21"/>
  <c r="R64" i="21"/>
  <c r="T64" i="21"/>
  <c r="S64" i="21"/>
  <c r="Q64" i="21"/>
  <c r="W64" i="21"/>
  <c r="P64" i="21"/>
  <c r="V64" i="21"/>
  <c r="O64" i="21"/>
  <c r="U64" i="21"/>
  <c r="X67" i="21"/>
  <c r="R67" i="21"/>
  <c r="T67" i="21"/>
  <c r="S67" i="21"/>
  <c r="Q67" i="21"/>
  <c r="W67" i="21"/>
  <c r="P67" i="21"/>
  <c r="V67" i="21"/>
  <c r="O67" i="21"/>
  <c r="U67" i="21"/>
  <c r="U81" i="21"/>
  <c r="O81" i="21"/>
  <c r="T109" i="21"/>
  <c r="N109" i="21"/>
  <c r="P52" i="19"/>
  <c r="V52" i="19"/>
  <c r="Q63" i="19"/>
  <c r="Q66" i="19"/>
  <c r="Q69" i="19"/>
  <c r="U73" i="19"/>
  <c r="U75" i="19" s="1"/>
  <c r="O73" i="19"/>
  <c r="T73" i="19"/>
  <c r="Q24" i="20"/>
  <c r="X24" i="20"/>
  <c r="T57" i="20"/>
  <c r="V64" i="20"/>
  <c r="P64" i="20"/>
  <c r="X64" i="20"/>
  <c r="R64" i="20"/>
  <c r="W64" i="20"/>
  <c r="V67" i="20"/>
  <c r="P67" i="20"/>
  <c r="X67" i="20"/>
  <c r="R67" i="20"/>
  <c r="W67" i="20"/>
  <c r="V70" i="20"/>
  <c r="P70" i="20"/>
  <c r="X70" i="20"/>
  <c r="R70" i="20"/>
  <c r="W70" i="20"/>
  <c r="Y73" i="20"/>
  <c r="S73" i="20"/>
  <c r="U73" i="20"/>
  <c r="O73" i="20"/>
  <c r="V73" i="20"/>
  <c r="P74" i="20"/>
  <c r="M75" i="20"/>
  <c r="O78" i="20"/>
  <c r="U20" i="21"/>
  <c r="T20" i="21"/>
  <c r="N20" i="21"/>
  <c r="S20" i="21"/>
  <c r="Y20" i="21"/>
  <c r="R20" i="21"/>
  <c r="X20" i="21"/>
  <c r="Q20" i="21"/>
  <c r="W20" i="21"/>
  <c r="P20" i="21"/>
  <c r="V20" i="21"/>
  <c r="O20" i="21"/>
  <c r="X68" i="21"/>
  <c r="R68" i="21"/>
  <c r="V68" i="21"/>
  <c r="O68" i="21"/>
  <c r="U68" i="21"/>
  <c r="T68" i="21"/>
  <c r="S68" i="21"/>
  <c r="Q68" i="21"/>
  <c r="W68" i="21"/>
  <c r="P68" i="21"/>
  <c r="X70" i="21"/>
  <c r="R70" i="21"/>
  <c r="T70" i="21"/>
  <c r="S70" i="21"/>
  <c r="Q70" i="21"/>
  <c r="W70" i="21"/>
  <c r="P70" i="21"/>
  <c r="V70" i="21"/>
  <c r="O70" i="21"/>
  <c r="U70" i="21"/>
  <c r="P92" i="21"/>
  <c r="V92" i="21"/>
  <c r="X64" i="19"/>
  <c r="R64" i="19"/>
  <c r="U64" i="19"/>
  <c r="X67" i="19"/>
  <c r="R67" i="19"/>
  <c r="U67" i="19"/>
  <c r="X70" i="19"/>
  <c r="R70" i="19"/>
  <c r="U70" i="19"/>
  <c r="O115" i="19"/>
  <c r="W142" i="19"/>
  <c r="R24" i="20"/>
  <c r="Y24" i="20"/>
  <c r="R32" i="20"/>
  <c r="Y32" i="20"/>
  <c r="V57" i="20"/>
  <c r="O64" i="20"/>
  <c r="O67" i="20"/>
  <c r="O70" i="20"/>
  <c r="N73" i="20"/>
  <c r="W73" i="20"/>
  <c r="R74" i="20"/>
  <c r="U78" i="20"/>
  <c r="P91" i="20"/>
  <c r="W95" i="20"/>
  <c r="R95" i="20"/>
  <c r="N109" i="20"/>
  <c r="V119" i="20"/>
  <c r="O119" i="20"/>
  <c r="U32" i="21"/>
  <c r="O32" i="21"/>
  <c r="V32" i="21"/>
  <c r="N32" i="21"/>
  <c r="T32" i="21"/>
  <c r="S32" i="21"/>
  <c r="Y32" i="21"/>
  <c r="R32" i="21"/>
  <c r="X32" i="21"/>
  <c r="Q32" i="21"/>
  <c r="W32" i="21"/>
  <c r="P32" i="21"/>
  <c r="M94" i="21"/>
  <c r="V89" i="21"/>
  <c r="P89" i="21"/>
  <c r="R52" i="19"/>
  <c r="X52" i="19"/>
  <c r="O64" i="19"/>
  <c r="V64" i="19"/>
  <c r="O67" i="19"/>
  <c r="V67" i="19"/>
  <c r="O70" i="19"/>
  <c r="V70" i="19"/>
  <c r="P73" i="19"/>
  <c r="W73" i="19"/>
  <c r="O81" i="19"/>
  <c r="P89" i="19"/>
  <c r="N100" i="19"/>
  <c r="N102" i="19"/>
  <c r="N109" i="19"/>
  <c r="O112" i="19"/>
  <c r="Q142" i="19"/>
  <c r="Q18" i="20"/>
  <c r="Y33" i="20"/>
  <c r="S33" i="20"/>
  <c r="T33" i="20"/>
  <c r="Q46" i="20"/>
  <c r="Q49" i="20"/>
  <c r="Q52" i="20"/>
  <c r="X57" i="20"/>
  <c r="Q64" i="20"/>
  <c r="Q67" i="20"/>
  <c r="Q70" i="20"/>
  <c r="P73" i="20"/>
  <c r="X73" i="20"/>
  <c r="U80" i="20"/>
  <c r="U86" i="20"/>
  <c r="N101" i="20"/>
  <c r="R95" i="21"/>
  <c r="M99" i="21"/>
  <c r="W95" i="21"/>
  <c r="S52" i="19"/>
  <c r="Y52" i="19"/>
  <c r="X63" i="19"/>
  <c r="R63" i="19"/>
  <c r="U63" i="19"/>
  <c r="P64" i="19"/>
  <c r="W64" i="19"/>
  <c r="X66" i="19"/>
  <c r="R66" i="19"/>
  <c r="U66" i="19"/>
  <c r="P67" i="19"/>
  <c r="W67" i="19"/>
  <c r="X69" i="19"/>
  <c r="R69" i="19"/>
  <c r="U69" i="19"/>
  <c r="P70" i="19"/>
  <c r="W70" i="19"/>
  <c r="X73" i="19"/>
  <c r="V112" i="19"/>
  <c r="U24" i="20"/>
  <c r="O24" i="20"/>
  <c r="T24" i="20"/>
  <c r="U32" i="20"/>
  <c r="O32" i="20"/>
  <c r="T32" i="20"/>
  <c r="S64" i="20"/>
  <c r="S67" i="20"/>
  <c r="S70" i="20"/>
  <c r="Q73" i="20"/>
  <c r="W74" i="20"/>
  <c r="Q74" i="20"/>
  <c r="Y74" i="20"/>
  <c r="S74" i="20"/>
  <c r="U74" i="20"/>
  <c r="V113" i="20"/>
  <c r="O113" i="20"/>
  <c r="U24" i="21"/>
  <c r="O24" i="21"/>
  <c r="V24" i="21"/>
  <c r="N24" i="21"/>
  <c r="T24" i="21"/>
  <c r="S24" i="21"/>
  <c r="Y24" i="21"/>
  <c r="R24" i="21"/>
  <c r="X24" i="21"/>
  <c r="Q24" i="21"/>
  <c r="W24" i="21"/>
  <c r="P24" i="21"/>
  <c r="O84" i="21"/>
  <c r="U84" i="21"/>
  <c r="T100" i="21"/>
  <c r="N100" i="21"/>
  <c r="T103" i="21"/>
  <c r="N103" i="21"/>
  <c r="N52" i="19"/>
  <c r="O63" i="19"/>
  <c r="V63" i="19"/>
  <c r="Q64" i="19"/>
  <c r="O66" i="19"/>
  <c r="V66" i="19"/>
  <c r="Q67" i="19"/>
  <c r="O69" i="19"/>
  <c r="V69" i="19"/>
  <c r="Q70" i="19"/>
  <c r="R73" i="19"/>
  <c r="Y73" i="19"/>
  <c r="U78" i="19"/>
  <c r="N106" i="19"/>
  <c r="V119" i="19"/>
  <c r="Y18" i="20"/>
  <c r="S18" i="20"/>
  <c r="T18" i="20"/>
  <c r="N24" i="20"/>
  <c r="V24" i="20"/>
  <c r="N32" i="20"/>
  <c r="V32" i="20"/>
  <c r="V33" i="20"/>
  <c r="X46" i="20"/>
  <c r="R46" i="20"/>
  <c r="T46" i="20"/>
  <c r="X49" i="20"/>
  <c r="R49" i="20"/>
  <c r="T49" i="20"/>
  <c r="X52" i="20"/>
  <c r="R52" i="20"/>
  <c r="T52" i="20"/>
  <c r="N57" i="20"/>
  <c r="P59" i="20"/>
  <c r="P61" i="20" s="1"/>
  <c r="Z59" i="20" s="1"/>
  <c r="T64" i="20"/>
  <c r="T67" i="20"/>
  <c r="T70" i="20"/>
  <c r="R73" i="20"/>
  <c r="N74" i="20"/>
  <c r="V74" i="20"/>
  <c r="P92" i="20"/>
  <c r="X124" i="20"/>
  <c r="W96" i="20"/>
  <c r="W98" i="20"/>
  <c r="R98" i="20"/>
  <c r="T102" i="20"/>
  <c r="N110" i="20"/>
  <c r="V120" i="20"/>
  <c r="V122" i="20"/>
  <c r="O122" i="20"/>
  <c r="O113" i="21"/>
  <c r="V113" i="21"/>
  <c r="Q19" i="21"/>
  <c r="W19" i="21"/>
  <c r="P33" i="21"/>
  <c r="W33" i="21"/>
  <c r="N46" i="21"/>
  <c r="U46" i="21"/>
  <c r="N47" i="21"/>
  <c r="U47" i="21"/>
  <c r="O48" i="21"/>
  <c r="V48" i="21"/>
  <c r="N49" i="21"/>
  <c r="U49" i="21"/>
  <c r="N50" i="21"/>
  <c r="U50" i="21"/>
  <c r="O51" i="21"/>
  <c r="V51" i="21"/>
  <c r="N52" i="21"/>
  <c r="U52" i="21"/>
  <c r="N53" i="21"/>
  <c r="U53" i="21"/>
  <c r="R56" i="21"/>
  <c r="S63" i="21"/>
  <c r="S66" i="21"/>
  <c r="S69" i="21"/>
  <c r="N73" i="21"/>
  <c r="V73" i="21"/>
  <c r="V75" i="21" s="1"/>
  <c r="O74" i="21"/>
  <c r="O79" i="21"/>
  <c r="U86" i="21"/>
  <c r="R97" i="21"/>
  <c r="N107" i="21"/>
  <c r="O115" i="21"/>
  <c r="O120" i="21"/>
  <c r="O18" i="22"/>
  <c r="W20" i="22"/>
  <c r="W32" i="22"/>
  <c r="U83" i="22"/>
  <c r="O83" i="22"/>
  <c r="P93" i="22"/>
  <c r="V93" i="22"/>
  <c r="T18" i="23"/>
  <c r="N18" i="23"/>
  <c r="S18" i="23"/>
  <c r="Y18" i="23"/>
  <c r="R18" i="23"/>
  <c r="X18" i="23"/>
  <c r="Q18" i="23"/>
  <c r="W18" i="23"/>
  <c r="P18" i="23"/>
  <c r="V18" i="23"/>
  <c r="O18" i="23"/>
  <c r="U18" i="23"/>
  <c r="V20" i="23"/>
  <c r="P20" i="23"/>
  <c r="S20" i="23"/>
  <c r="Y20" i="23"/>
  <c r="R20" i="23"/>
  <c r="X20" i="23"/>
  <c r="Q20" i="23"/>
  <c r="W20" i="23"/>
  <c r="O20" i="23"/>
  <c r="U20" i="23"/>
  <c r="N20" i="23"/>
  <c r="T20" i="23"/>
  <c r="N31" i="23"/>
  <c r="P91" i="23"/>
  <c r="V91" i="23"/>
  <c r="R19" i="21"/>
  <c r="X19" i="21"/>
  <c r="Q33" i="21"/>
  <c r="X33" i="21"/>
  <c r="O46" i="21"/>
  <c r="V46" i="21"/>
  <c r="O47" i="21"/>
  <c r="W47" i="21"/>
  <c r="P48" i="21"/>
  <c r="W48" i="21"/>
  <c r="O49" i="21"/>
  <c r="V49" i="21"/>
  <c r="O50" i="21"/>
  <c r="W50" i="21"/>
  <c r="P51" i="21"/>
  <c r="W51" i="21"/>
  <c r="O52" i="21"/>
  <c r="V52" i="21"/>
  <c r="O53" i="21"/>
  <c r="W53" i="21"/>
  <c r="V56" i="21"/>
  <c r="P73" i="21"/>
  <c r="P75" i="21" s="1"/>
  <c r="W73" i="21"/>
  <c r="Q18" i="22"/>
  <c r="V19" i="22"/>
  <c r="P19" i="22"/>
  <c r="U19" i="22"/>
  <c r="N19" i="22"/>
  <c r="S19" i="22"/>
  <c r="Y19" i="22"/>
  <c r="R19" i="22"/>
  <c r="U70" i="22"/>
  <c r="T70" i="22"/>
  <c r="S70" i="22"/>
  <c r="Y70" i="22"/>
  <c r="R70" i="22"/>
  <c r="X70" i="22"/>
  <c r="Q70" i="22"/>
  <c r="W70" i="22"/>
  <c r="P70" i="22"/>
  <c r="V70" i="22"/>
  <c r="U84" i="22"/>
  <c r="O84" i="22"/>
  <c r="W49" i="23"/>
  <c r="Q49" i="23"/>
  <c r="X49" i="23"/>
  <c r="P49" i="23"/>
  <c r="T49" i="23"/>
  <c r="S49" i="23"/>
  <c r="R49" i="23"/>
  <c r="Y49" i="23"/>
  <c r="O49" i="23"/>
  <c r="V49" i="23"/>
  <c r="N49" i="23"/>
  <c r="U49" i="23"/>
  <c r="S19" i="21"/>
  <c r="Y19" i="21"/>
  <c r="O36" i="21"/>
  <c r="P46" i="21"/>
  <c r="W46" i="21"/>
  <c r="Q47" i="21"/>
  <c r="X47" i="21"/>
  <c r="Q48" i="21"/>
  <c r="X48" i="21"/>
  <c r="P49" i="21"/>
  <c r="W49" i="21"/>
  <c r="Q50" i="21"/>
  <c r="X50" i="21"/>
  <c r="Q51" i="21"/>
  <c r="X51" i="21"/>
  <c r="P52" i="21"/>
  <c r="W52" i="21"/>
  <c r="Q53" i="21"/>
  <c r="X53" i="21"/>
  <c r="X56" i="21"/>
  <c r="X63" i="21"/>
  <c r="R63" i="21"/>
  <c r="U63" i="21"/>
  <c r="X66" i="21"/>
  <c r="R66" i="21"/>
  <c r="U66" i="21"/>
  <c r="X69" i="21"/>
  <c r="R69" i="21"/>
  <c r="U69" i="21"/>
  <c r="Q73" i="21"/>
  <c r="X73" i="21"/>
  <c r="W142" i="21"/>
  <c r="R18" i="22"/>
  <c r="T20" i="22"/>
  <c r="N20" i="22"/>
  <c r="V20" i="22"/>
  <c r="O20" i="22"/>
  <c r="S20" i="22"/>
  <c r="Y20" i="22"/>
  <c r="R20" i="22"/>
  <c r="T32" i="22"/>
  <c r="N32" i="22"/>
  <c r="V32" i="22"/>
  <c r="O32" i="22"/>
  <c r="S32" i="22"/>
  <c r="Y32" i="22"/>
  <c r="R32" i="22"/>
  <c r="W49" i="22"/>
  <c r="Q49" i="22"/>
  <c r="V49" i="22"/>
  <c r="O49" i="22"/>
  <c r="U49" i="22"/>
  <c r="N49" i="22"/>
  <c r="T49" i="22"/>
  <c r="S49" i="22"/>
  <c r="Y49" i="22"/>
  <c r="R49" i="22"/>
  <c r="X49" i="22"/>
  <c r="P49" i="22"/>
  <c r="Y33" i="21"/>
  <c r="S33" i="21"/>
  <c r="T33" i="21"/>
  <c r="Q46" i="21"/>
  <c r="Y46" i="21"/>
  <c r="R47" i="21"/>
  <c r="Y47" i="21"/>
  <c r="Y48" i="21"/>
  <c r="M75" i="21"/>
  <c r="S124" i="21"/>
  <c r="Y124" i="21"/>
  <c r="X33" i="22"/>
  <c r="R33" i="22"/>
  <c r="V33" i="22"/>
  <c r="O33" i="22"/>
  <c r="U33" i="22"/>
  <c r="N33" i="22"/>
  <c r="S33" i="22"/>
  <c r="Y33" i="22"/>
  <c r="Q33" i="22"/>
  <c r="O37" i="22"/>
  <c r="U50" i="22"/>
  <c r="O50" i="22"/>
  <c r="W50" i="22"/>
  <c r="P50" i="22"/>
  <c r="V50" i="22"/>
  <c r="N50" i="22"/>
  <c r="T50" i="22"/>
  <c r="S50" i="22"/>
  <c r="Y50" i="22"/>
  <c r="R50" i="22"/>
  <c r="X50" i="22"/>
  <c r="Q50" i="22"/>
  <c r="M58" i="22"/>
  <c r="R56" i="22"/>
  <c r="X56" i="22"/>
  <c r="V56" i="22"/>
  <c r="V58" i="22" s="1"/>
  <c r="T56" i="22"/>
  <c r="P56" i="22"/>
  <c r="N56" i="22"/>
  <c r="N58" i="22" s="1"/>
  <c r="U64" i="22"/>
  <c r="T64" i="22"/>
  <c r="S64" i="22"/>
  <c r="Y64" i="22"/>
  <c r="R64" i="22"/>
  <c r="X64" i="22"/>
  <c r="Q64" i="22"/>
  <c r="W64" i="22"/>
  <c r="P64" i="22"/>
  <c r="V64" i="22"/>
  <c r="X67" i="22"/>
  <c r="R67" i="22"/>
  <c r="W67" i="22"/>
  <c r="P67" i="22"/>
  <c r="V67" i="22"/>
  <c r="U67" i="22"/>
  <c r="T67" i="22"/>
  <c r="S67" i="22"/>
  <c r="Y67" i="22"/>
  <c r="Q67" i="22"/>
  <c r="O19" i="21"/>
  <c r="N33" i="21"/>
  <c r="U33" i="21"/>
  <c r="N56" i="21"/>
  <c r="M58" i="21"/>
  <c r="M61" i="21"/>
  <c r="P63" i="21"/>
  <c r="W63" i="21"/>
  <c r="P66" i="21"/>
  <c r="W66" i="21"/>
  <c r="P69" i="21"/>
  <c r="W69" i="21"/>
  <c r="Y74" i="21"/>
  <c r="S74" i="21"/>
  <c r="T74" i="21"/>
  <c r="U80" i="21"/>
  <c r="P90" i="21"/>
  <c r="W98" i="21"/>
  <c r="N101" i="21"/>
  <c r="N110" i="21"/>
  <c r="O121" i="21"/>
  <c r="T19" i="22"/>
  <c r="Q20" i="22"/>
  <c r="T24" i="22"/>
  <c r="N24" i="22"/>
  <c r="V24" i="22"/>
  <c r="O24" i="22"/>
  <c r="S24" i="22"/>
  <c r="Y24" i="22"/>
  <c r="R24" i="22"/>
  <c r="Q32" i="22"/>
  <c r="P33" i="22"/>
  <c r="V119" i="22"/>
  <c r="O119" i="22"/>
  <c r="O33" i="21"/>
  <c r="V33" i="21"/>
  <c r="X46" i="21"/>
  <c r="R46" i="21"/>
  <c r="T46" i="21"/>
  <c r="V47" i="21"/>
  <c r="P47" i="21"/>
  <c r="T47" i="21"/>
  <c r="T48" i="21"/>
  <c r="N48" i="21"/>
  <c r="U48" i="21"/>
  <c r="X49" i="21"/>
  <c r="R49" i="21"/>
  <c r="T49" i="21"/>
  <c r="V50" i="21"/>
  <c r="P50" i="21"/>
  <c r="T50" i="21"/>
  <c r="T51" i="21"/>
  <c r="N51" i="21"/>
  <c r="U51" i="21"/>
  <c r="X52" i="21"/>
  <c r="R52" i="21"/>
  <c r="T52" i="21"/>
  <c r="V53" i="21"/>
  <c r="P53" i="21"/>
  <c r="T53" i="21"/>
  <c r="P56" i="21"/>
  <c r="U73" i="21"/>
  <c r="O73" i="21"/>
  <c r="T73" i="21"/>
  <c r="R137" i="21"/>
  <c r="R141" i="21" s="1"/>
  <c r="R142" i="21" s="1"/>
  <c r="M141" i="21"/>
  <c r="V18" i="22"/>
  <c r="P18" i="22"/>
  <c r="T18" i="22"/>
  <c r="N18" i="22"/>
  <c r="Y18" i="22"/>
  <c r="S18" i="22"/>
  <c r="X18" i="22"/>
  <c r="U20" i="22"/>
  <c r="U32" i="22"/>
  <c r="T33" i="22"/>
  <c r="V120" i="22"/>
  <c r="O120" i="22"/>
  <c r="U53" i="23"/>
  <c r="O53" i="23"/>
  <c r="Y53" i="23"/>
  <c r="R53" i="23"/>
  <c r="X53" i="23"/>
  <c r="P53" i="23"/>
  <c r="W53" i="23"/>
  <c r="N53" i="23"/>
  <c r="V53" i="23"/>
  <c r="T53" i="23"/>
  <c r="S53" i="23"/>
  <c r="Q53" i="23"/>
  <c r="O46" i="22"/>
  <c r="V46" i="22"/>
  <c r="P47" i="22"/>
  <c r="W47" i="22"/>
  <c r="P48" i="22"/>
  <c r="Q51" i="22"/>
  <c r="X51" i="22"/>
  <c r="R52" i="22"/>
  <c r="Y52" i="22"/>
  <c r="R53" i="22"/>
  <c r="Y53" i="22"/>
  <c r="X57" i="22"/>
  <c r="M61" i="22"/>
  <c r="S62" i="22"/>
  <c r="P66" i="22"/>
  <c r="W66" i="22"/>
  <c r="S68" i="22"/>
  <c r="N73" i="22"/>
  <c r="U73" i="22"/>
  <c r="O74" i="22"/>
  <c r="V74" i="22"/>
  <c r="U79" i="22"/>
  <c r="O81" i="22"/>
  <c r="P92" i="22"/>
  <c r="R98" i="22"/>
  <c r="N106" i="22"/>
  <c r="X19" i="23"/>
  <c r="R19" i="23"/>
  <c r="T19" i="23"/>
  <c r="N24" i="23"/>
  <c r="U24" i="23"/>
  <c r="O32" i="23"/>
  <c r="W32" i="23"/>
  <c r="P33" i="23"/>
  <c r="W33" i="23"/>
  <c r="N47" i="23"/>
  <c r="X47" i="23"/>
  <c r="R48" i="23"/>
  <c r="P50" i="23"/>
  <c r="Y50" i="23"/>
  <c r="N52" i="23"/>
  <c r="V52" i="23"/>
  <c r="W62" i="23"/>
  <c r="Q62" i="23"/>
  <c r="T62" i="23"/>
  <c r="S62" i="23"/>
  <c r="X62" i="23"/>
  <c r="U64" i="23"/>
  <c r="S66" i="23"/>
  <c r="S67" i="23"/>
  <c r="O68" i="23"/>
  <c r="W69" i="23"/>
  <c r="Q69" i="23"/>
  <c r="V69" i="23"/>
  <c r="O69" i="23"/>
  <c r="U69" i="23"/>
  <c r="P73" i="23"/>
  <c r="V92" i="23"/>
  <c r="W96" i="23"/>
  <c r="R96" i="23"/>
  <c r="T110" i="23"/>
  <c r="N110" i="23"/>
  <c r="R137" i="23"/>
  <c r="R141" i="23" s="1"/>
  <c r="M141" i="23"/>
  <c r="V47" i="24"/>
  <c r="P47" i="24"/>
  <c r="Y47" i="24"/>
  <c r="R47" i="24"/>
  <c r="X47" i="24"/>
  <c r="O47" i="24"/>
  <c r="W47" i="24"/>
  <c r="N47" i="24"/>
  <c r="U47" i="24"/>
  <c r="T47" i="24"/>
  <c r="S47" i="24"/>
  <c r="Q47" i="24"/>
  <c r="V50" i="24"/>
  <c r="P50" i="24"/>
  <c r="W50" i="24"/>
  <c r="O50" i="24"/>
  <c r="Y50" i="24"/>
  <c r="R50" i="24"/>
  <c r="Q50" i="24"/>
  <c r="N50" i="24"/>
  <c r="X50" i="24"/>
  <c r="U50" i="24"/>
  <c r="T50" i="24"/>
  <c r="S50" i="24"/>
  <c r="P46" i="22"/>
  <c r="X46" i="22"/>
  <c r="Q47" i="22"/>
  <c r="X47" i="22"/>
  <c r="V63" i="22"/>
  <c r="P63" i="22"/>
  <c r="U63" i="22"/>
  <c r="Q66" i="22"/>
  <c r="X66" i="22"/>
  <c r="V69" i="22"/>
  <c r="P69" i="22"/>
  <c r="U69" i="22"/>
  <c r="O73" i="22"/>
  <c r="W73" i="22"/>
  <c r="P74" i="22"/>
  <c r="W74" i="22"/>
  <c r="V92" i="22"/>
  <c r="M99" i="22"/>
  <c r="M141" i="22"/>
  <c r="O24" i="23"/>
  <c r="W24" i="23"/>
  <c r="Q32" i="23"/>
  <c r="X32" i="23"/>
  <c r="Q33" i="23"/>
  <c r="X33" i="23"/>
  <c r="W46" i="23"/>
  <c r="Q46" i="23"/>
  <c r="V46" i="23"/>
  <c r="O46" i="23"/>
  <c r="U46" i="23"/>
  <c r="Q47" i="23"/>
  <c r="Y47" i="23"/>
  <c r="R50" i="23"/>
  <c r="Y51" i="23"/>
  <c r="S51" i="23"/>
  <c r="X51" i="23"/>
  <c r="Q51" i="23"/>
  <c r="U51" i="23"/>
  <c r="O52" i="23"/>
  <c r="X52" i="23"/>
  <c r="M58" i="23"/>
  <c r="R56" i="23"/>
  <c r="M61" i="23"/>
  <c r="W63" i="23"/>
  <c r="Q63" i="23"/>
  <c r="V63" i="23"/>
  <c r="O63" i="23"/>
  <c r="U63" i="23"/>
  <c r="T67" i="23"/>
  <c r="P68" i="23"/>
  <c r="W70" i="23"/>
  <c r="Q70" i="23"/>
  <c r="R70" i="23"/>
  <c r="X70" i="23"/>
  <c r="P70" i="23"/>
  <c r="Q73" i="23"/>
  <c r="X74" i="23"/>
  <c r="X75" i="23" s="1"/>
  <c r="R74" i="23"/>
  <c r="S74" i="23"/>
  <c r="Y74" i="23"/>
  <c r="Q74" i="23"/>
  <c r="V74" i="23"/>
  <c r="M94" i="23"/>
  <c r="N103" i="23"/>
  <c r="T103" i="23"/>
  <c r="T51" i="24"/>
  <c r="N51" i="24"/>
  <c r="W51" i="24"/>
  <c r="P51" i="24"/>
  <c r="Y51" i="24"/>
  <c r="R51" i="24"/>
  <c r="X51" i="24"/>
  <c r="V51" i="24"/>
  <c r="U51" i="24"/>
  <c r="S51" i="24"/>
  <c r="Q51" i="24"/>
  <c r="O51" i="24"/>
  <c r="X64" i="24"/>
  <c r="R64" i="24"/>
  <c r="V64" i="24"/>
  <c r="O64" i="24"/>
  <c r="Q64" i="24"/>
  <c r="W64" i="24"/>
  <c r="U64" i="24"/>
  <c r="T64" i="24"/>
  <c r="S64" i="24"/>
  <c r="P64" i="24"/>
  <c r="Y51" i="22"/>
  <c r="S51" i="22"/>
  <c r="T51" i="22"/>
  <c r="W52" i="22"/>
  <c r="Q52" i="22"/>
  <c r="T52" i="22"/>
  <c r="U53" i="22"/>
  <c r="O53" i="22"/>
  <c r="T53" i="22"/>
  <c r="W62" i="22"/>
  <c r="Q62" i="22"/>
  <c r="U62" i="22"/>
  <c r="W68" i="22"/>
  <c r="Q68" i="22"/>
  <c r="U68" i="22"/>
  <c r="X73" i="22"/>
  <c r="Q24" i="23"/>
  <c r="X24" i="23"/>
  <c r="R47" i="23"/>
  <c r="Y48" i="23"/>
  <c r="S48" i="23"/>
  <c r="W48" i="23"/>
  <c r="P48" i="23"/>
  <c r="U48" i="23"/>
  <c r="N57" i="23"/>
  <c r="X57" i="23"/>
  <c r="X58" i="23" s="1"/>
  <c r="W64" i="23"/>
  <c r="Q64" i="23"/>
  <c r="R64" i="23"/>
  <c r="X64" i="23"/>
  <c r="P64" i="23"/>
  <c r="R68" i="23"/>
  <c r="M75" i="23"/>
  <c r="U73" i="23"/>
  <c r="U87" i="23"/>
  <c r="O87" i="23"/>
  <c r="W97" i="23"/>
  <c r="R97" i="23"/>
  <c r="V118" i="23"/>
  <c r="O118" i="23"/>
  <c r="V53" i="24"/>
  <c r="P53" i="24"/>
  <c r="W53" i="24"/>
  <c r="O53" i="24"/>
  <c r="Y53" i="24"/>
  <c r="R53" i="24"/>
  <c r="Q53" i="24"/>
  <c r="N53" i="24"/>
  <c r="X53" i="24"/>
  <c r="U53" i="24"/>
  <c r="T53" i="24"/>
  <c r="S53" i="24"/>
  <c r="M99" i="24"/>
  <c r="W95" i="24"/>
  <c r="R95" i="24"/>
  <c r="Y48" i="22"/>
  <c r="S48" i="22"/>
  <c r="T48" i="22"/>
  <c r="N51" i="22"/>
  <c r="U51" i="22"/>
  <c r="N52" i="22"/>
  <c r="U52" i="22"/>
  <c r="N53" i="22"/>
  <c r="V53" i="22"/>
  <c r="R57" i="22"/>
  <c r="V62" i="22"/>
  <c r="Q63" i="22"/>
  <c r="X63" i="22"/>
  <c r="V68" i="22"/>
  <c r="Q69" i="22"/>
  <c r="X69" i="22"/>
  <c r="R73" i="22"/>
  <c r="Y73" i="22"/>
  <c r="R74" i="22"/>
  <c r="Y74" i="22"/>
  <c r="O80" i="22"/>
  <c r="N100" i="22"/>
  <c r="N110" i="22"/>
  <c r="O118" i="22"/>
  <c r="R24" i="23"/>
  <c r="Y24" i="23"/>
  <c r="S47" i="23"/>
  <c r="N48" i="23"/>
  <c r="V48" i="23"/>
  <c r="S52" i="23"/>
  <c r="P57" i="23"/>
  <c r="O64" i="23"/>
  <c r="W66" i="23"/>
  <c r="Q66" i="23"/>
  <c r="V66" i="23"/>
  <c r="O66" i="23"/>
  <c r="U66" i="23"/>
  <c r="U68" i="23"/>
  <c r="U80" i="23"/>
  <c r="O80" i="23"/>
  <c r="N101" i="23"/>
  <c r="T101" i="23"/>
  <c r="W46" i="22"/>
  <c r="Q46" i="22"/>
  <c r="T46" i="22"/>
  <c r="U47" i="22"/>
  <c r="O47" i="22"/>
  <c r="T47" i="22"/>
  <c r="O51" i="22"/>
  <c r="V51" i="22"/>
  <c r="O52" i="22"/>
  <c r="V52" i="22"/>
  <c r="P53" i="22"/>
  <c r="W53" i="22"/>
  <c r="P62" i="22"/>
  <c r="X62" i="22"/>
  <c r="Y66" i="22"/>
  <c r="S66" i="22"/>
  <c r="U66" i="22"/>
  <c r="P68" i="22"/>
  <c r="X68" i="22"/>
  <c r="T100" i="22"/>
  <c r="Q124" i="22"/>
  <c r="X142" i="22"/>
  <c r="V32" i="23"/>
  <c r="P32" i="23"/>
  <c r="T32" i="23"/>
  <c r="T33" i="23"/>
  <c r="N33" i="23"/>
  <c r="U33" i="23"/>
  <c r="O48" i="23"/>
  <c r="X48" i="23"/>
  <c r="U50" i="23"/>
  <c r="O50" i="23"/>
  <c r="X50" i="23"/>
  <c r="Q50" i="23"/>
  <c r="V50" i="23"/>
  <c r="R57" i="23"/>
  <c r="S64" i="23"/>
  <c r="W67" i="23"/>
  <c r="Q67" i="23"/>
  <c r="R67" i="23"/>
  <c r="X67" i="23"/>
  <c r="P67" i="23"/>
  <c r="T73" i="23"/>
  <c r="N73" i="23"/>
  <c r="S73" i="23"/>
  <c r="Y73" i="23"/>
  <c r="R73" i="23"/>
  <c r="W73" i="23"/>
  <c r="N106" i="23"/>
  <c r="T106" i="23"/>
  <c r="V114" i="23"/>
  <c r="O114" i="23"/>
  <c r="T106" i="24"/>
  <c r="N106" i="24"/>
  <c r="U46" i="22"/>
  <c r="P51" i="22"/>
  <c r="W51" i="22"/>
  <c r="P52" i="22"/>
  <c r="X52" i="22"/>
  <c r="Q53" i="22"/>
  <c r="X53" i="22"/>
  <c r="R62" i="22"/>
  <c r="Y62" i="22"/>
  <c r="R68" i="22"/>
  <c r="Y68" i="22"/>
  <c r="V73" i="22"/>
  <c r="P73" i="22"/>
  <c r="T73" i="22"/>
  <c r="T74" i="22"/>
  <c r="N74" i="22"/>
  <c r="U74" i="22"/>
  <c r="V24" i="23"/>
  <c r="P24" i="23"/>
  <c r="T24" i="23"/>
  <c r="U47" i="23"/>
  <c r="O47" i="23"/>
  <c r="W47" i="23"/>
  <c r="P47" i="23"/>
  <c r="V47" i="23"/>
  <c r="Q48" i="23"/>
  <c r="W52" i="23"/>
  <c r="Q52" i="23"/>
  <c r="Y52" i="23"/>
  <c r="R52" i="23"/>
  <c r="U52" i="23"/>
  <c r="T57" i="23"/>
  <c r="W68" i="23"/>
  <c r="Q68" i="23"/>
  <c r="T68" i="23"/>
  <c r="S68" i="23"/>
  <c r="X68" i="23"/>
  <c r="U78" i="23"/>
  <c r="O78" i="23"/>
  <c r="N109" i="23"/>
  <c r="T109" i="23"/>
  <c r="W19" i="24"/>
  <c r="Q19" i="24"/>
  <c r="Y19" i="24"/>
  <c r="R19" i="24"/>
  <c r="T19" i="24"/>
  <c r="S19" i="24"/>
  <c r="P19" i="24"/>
  <c r="X19" i="24"/>
  <c r="O19" i="24"/>
  <c r="V19" i="24"/>
  <c r="N19" i="24"/>
  <c r="U19" i="24"/>
  <c r="X67" i="24"/>
  <c r="R67" i="24"/>
  <c r="V67" i="24"/>
  <c r="O67" i="24"/>
  <c r="Q67" i="24"/>
  <c r="S67" i="24"/>
  <c r="P67" i="24"/>
  <c r="W67" i="24"/>
  <c r="U67" i="24"/>
  <c r="T67" i="24"/>
  <c r="U73" i="24"/>
  <c r="O73" i="24"/>
  <c r="W73" i="24"/>
  <c r="P73" i="24"/>
  <c r="Y73" i="24"/>
  <c r="R73" i="24"/>
  <c r="X73" i="24"/>
  <c r="V73" i="24"/>
  <c r="T73" i="24"/>
  <c r="S73" i="24"/>
  <c r="Q73" i="24"/>
  <c r="N73" i="24"/>
  <c r="V90" i="24"/>
  <c r="P90" i="24"/>
  <c r="M94" i="24"/>
  <c r="N108" i="23"/>
  <c r="V112" i="23"/>
  <c r="V121" i="23"/>
  <c r="R18" i="24"/>
  <c r="P20" i="24"/>
  <c r="X20" i="24"/>
  <c r="P24" i="24"/>
  <c r="X24" i="24"/>
  <c r="U32" i="24"/>
  <c r="O32" i="24"/>
  <c r="S32" i="24"/>
  <c r="V32" i="24"/>
  <c r="N46" i="24"/>
  <c r="V46" i="24"/>
  <c r="N49" i="24"/>
  <c r="V49" i="24"/>
  <c r="S62" i="24"/>
  <c r="P63" i="24"/>
  <c r="U66" i="24"/>
  <c r="P68" i="24"/>
  <c r="X69" i="24"/>
  <c r="R69" i="24"/>
  <c r="T69" i="24"/>
  <c r="V69" i="24"/>
  <c r="O69" i="24"/>
  <c r="Y74" i="24"/>
  <c r="S74" i="24"/>
  <c r="W74" i="24"/>
  <c r="P74" i="24"/>
  <c r="R74" i="24"/>
  <c r="V74" i="24"/>
  <c r="O84" i="24"/>
  <c r="W98" i="24"/>
  <c r="O122" i="24"/>
  <c r="V122" i="24"/>
  <c r="Q124" i="23"/>
  <c r="N100" i="23"/>
  <c r="Q20" i="24"/>
  <c r="Q24" i="24"/>
  <c r="Y24" i="24"/>
  <c r="O46" i="24"/>
  <c r="W46" i="24"/>
  <c r="T48" i="24"/>
  <c r="N48" i="24"/>
  <c r="Y48" i="24"/>
  <c r="R48" i="24"/>
  <c r="V48" i="24"/>
  <c r="O49" i="24"/>
  <c r="W49" i="24"/>
  <c r="X52" i="24"/>
  <c r="R52" i="24"/>
  <c r="V52" i="24"/>
  <c r="O52" i="24"/>
  <c r="Y52" i="24"/>
  <c r="Q52" i="24"/>
  <c r="W52" i="24"/>
  <c r="T56" i="24"/>
  <c r="V56" i="24"/>
  <c r="P57" i="24"/>
  <c r="P58" i="24" s="1"/>
  <c r="T57" i="24"/>
  <c r="X57" i="24"/>
  <c r="Q63" i="24"/>
  <c r="S68" i="24"/>
  <c r="X70" i="24"/>
  <c r="R70" i="24"/>
  <c r="V70" i="24"/>
  <c r="O70" i="24"/>
  <c r="Q70" i="24"/>
  <c r="X124" i="23"/>
  <c r="W142" i="23"/>
  <c r="Y18" i="24"/>
  <c r="S18" i="24"/>
  <c r="X18" i="24"/>
  <c r="Q18" i="24"/>
  <c r="U18" i="24"/>
  <c r="S20" i="24"/>
  <c r="R24" i="24"/>
  <c r="N31" i="24"/>
  <c r="Z29" i="24" s="1"/>
  <c r="AA29" i="24" s="1"/>
  <c r="P46" i="24"/>
  <c r="P49" i="24"/>
  <c r="X66" i="24"/>
  <c r="R66" i="24"/>
  <c r="T66" i="24"/>
  <c r="V66" i="24"/>
  <c r="O66" i="24"/>
  <c r="U68" i="24"/>
  <c r="T108" i="24"/>
  <c r="N108" i="24"/>
  <c r="N18" i="24"/>
  <c r="V18" i="24"/>
  <c r="S46" i="24"/>
  <c r="X62" i="24"/>
  <c r="R62" i="24"/>
  <c r="Q62" i="24"/>
  <c r="T62" i="24"/>
  <c r="W62" i="24"/>
  <c r="P66" i="24"/>
  <c r="M75" i="24"/>
  <c r="U78" i="24"/>
  <c r="U83" i="24"/>
  <c r="P92" i="24"/>
  <c r="U20" i="24"/>
  <c r="O20" i="24"/>
  <c r="Y20" i="24"/>
  <c r="R20" i="24"/>
  <c r="V20" i="24"/>
  <c r="U24" i="24"/>
  <c r="O24" i="24"/>
  <c r="S24" i="24"/>
  <c r="V24" i="24"/>
  <c r="O36" i="24"/>
  <c r="X68" i="24"/>
  <c r="R68" i="24"/>
  <c r="Q68" i="24"/>
  <c r="T68" i="24"/>
  <c r="W68" i="24"/>
  <c r="V93" i="24"/>
  <c r="P93" i="24"/>
  <c r="R97" i="24"/>
  <c r="W97" i="24"/>
  <c r="T102" i="24"/>
  <c r="N102" i="24"/>
  <c r="N20" i="24"/>
  <c r="W20" i="24"/>
  <c r="N24" i="24"/>
  <c r="W24" i="24"/>
  <c r="X46" i="24"/>
  <c r="R46" i="24"/>
  <c r="Y46" i="24"/>
  <c r="Q46" i="24"/>
  <c r="U46" i="24"/>
  <c r="X49" i="24"/>
  <c r="R49" i="24"/>
  <c r="Y49" i="24"/>
  <c r="Q49" i="24"/>
  <c r="U49" i="24"/>
  <c r="P59" i="24"/>
  <c r="P61" i="24" s="1"/>
  <c r="Z59" i="24" s="1"/>
  <c r="P62" i="24"/>
  <c r="X63" i="24"/>
  <c r="R63" i="24"/>
  <c r="T63" i="24"/>
  <c r="V63" i="24"/>
  <c r="O63" i="24"/>
  <c r="S66" i="24"/>
  <c r="O68" i="24"/>
  <c r="U79" i="24"/>
  <c r="O86" i="24"/>
  <c r="O121" i="24"/>
  <c r="V121" i="24"/>
  <c r="Q142" i="23"/>
  <c r="Y33" i="24"/>
  <c r="S33" i="24"/>
  <c r="T33" i="24"/>
  <c r="T100" i="24"/>
  <c r="V115" i="24"/>
  <c r="M141" i="24"/>
  <c r="T19" i="25"/>
  <c r="N20" i="25"/>
  <c r="Y20" i="25"/>
  <c r="N24" i="25"/>
  <c r="Y24" i="25"/>
  <c r="U32" i="25"/>
  <c r="R33" i="25"/>
  <c r="V46" i="25"/>
  <c r="T47" i="25"/>
  <c r="O49" i="25"/>
  <c r="X50" i="25"/>
  <c r="R50" i="25"/>
  <c r="S50" i="25"/>
  <c r="W50" i="25"/>
  <c r="P50" i="25"/>
  <c r="V50" i="25"/>
  <c r="O50" i="25"/>
  <c r="Y124" i="24"/>
  <c r="U18" i="25"/>
  <c r="O18" i="25"/>
  <c r="Y18" i="25"/>
  <c r="R18" i="25"/>
  <c r="V18" i="25"/>
  <c r="N18" i="25"/>
  <c r="X18" i="25"/>
  <c r="P20" i="25"/>
  <c r="O24" i="25"/>
  <c r="W32" i="25"/>
  <c r="Q32" i="25"/>
  <c r="T32" i="25"/>
  <c r="X32" i="25"/>
  <c r="P32" i="25"/>
  <c r="V32" i="25"/>
  <c r="S33" i="25"/>
  <c r="U47" i="25"/>
  <c r="R49" i="25"/>
  <c r="V51" i="25"/>
  <c r="P51" i="25"/>
  <c r="S51" i="25"/>
  <c r="X51" i="25"/>
  <c r="Q51" i="25"/>
  <c r="W51" i="25"/>
  <c r="O51" i="25"/>
  <c r="M75" i="25"/>
  <c r="O112" i="24"/>
  <c r="Y19" i="25"/>
  <c r="S19" i="25"/>
  <c r="R19" i="25"/>
  <c r="V19" i="25"/>
  <c r="O19" i="25"/>
  <c r="W19" i="25"/>
  <c r="R20" i="25"/>
  <c r="R24" i="25"/>
  <c r="T46" i="25"/>
  <c r="N46" i="25"/>
  <c r="S46" i="25"/>
  <c r="X46" i="25"/>
  <c r="Q46" i="25"/>
  <c r="W46" i="25"/>
  <c r="P46" i="25"/>
  <c r="U49" i="25"/>
  <c r="T52" i="25"/>
  <c r="N52" i="25"/>
  <c r="S52" i="25"/>
  <c r="Y52" i="25"/>
  <c r="X52" i="25"/>
  <c r="Q52" i="25"/>
  <c r="W52" i="25"/>
  <c r="P52" i="25"/>
  <c r="X53" i="25"/>
  <c r="R53" i="25"/>
  <c r="S53" i="25"/>
  <c r="Y53" i="25"/>
  <c r="Q53" i="25"/>
  <c r="W53" i="25"/>
  <c r="P53" i="25"/>
  <c r="V53" i="25"/>
  <c r="O53" i="25"/>
  <c r="R95" i="25"/>
  <c r="M99" i="25"/>
  <c r="W95" i="25"/>
  <c r="U33" i="25"/>
  <c r="O33" i="25"/>
  <c r="T33" i="25"/>
  <c r="X33" i="25"/>
  <c r="Q33" i="25"/>
  <c r="W33" i="25"/>
  <c r="X47" i="25"/>
  <c r="R47" i="25"/>
  <c r="S47" i="25"/>
  <c r="W47" i="25"/>
  <c r="P47" i="25"/>
  <c r="V47" i="25"/>
  <c r="O47" i="25"/>
  <c r="V49" i="25"/>
  <c r="T57" i="25"/>
  <c r="N57" i="25"/>
  <c r="X57" i="25"/>
  <c r="X58" i="25" s="1"/>
  <c r="V57" i="25"/>
  <c r="R57" i="25"/>
  <c r="O119" i="24"/>
  <c r="Q124" i="24"/>
  <c r="S18" i="25"/>
  <c r="P19" i="25"/>
  <c r="R32" i="25"/>
  <c r="N33" i="25"/>
  <c r="Y33" i="25"/>
  <c r="R46" i="25"/>
  <c r="N47" i="25"/>
  <c r="V48" i="25"/>
  <c r="P48" i="25"/>
  <c r="S48" i="25"/>
  <c r="X48" i="25"/>
  <c r="Q48" i="25"/>
  <c r="W48" i="25"/>
  <c r="O48" i="25"/>
  <c r="T51" i="25"/>
  <c r="R52" i="25"/>
  <c r="T53" i="25"/>
  <c r="P57" i="25"/>
  <c r="W20" i="25"/>
  <c r="Q20" i="25"/>
  <c r="S20" i="25"/>
  <c r="V20" i="25"/>
  <c r="O20" i="25"/>
  <c r="X20" i="25"/>
  <c r="W24" i="25"/>
  <c r="Q24" i="25"/>
  <c r="T24" i="25"/>
  <c r="X24" i="25"/>
  <c r="P24" i="25"/>
  <c r="V24" i="25"/>
  <c r="P33" i="25"/>
  <c r="U46" i="25"/>
  <c r="Q47" i="25"/>
  <c r="T49" i="25"/>
  <c r="N49" i="25"/>
  <c r="S49" i="25"/>
  <c r="X49" i="25"/>
  <c r="Q49" i="25"/>
  <c r="W49" i="25"/>
  <c r="P49" i="25"/>
  <c r="U52" i="25"/>
  <c r="U53" i="25"/>
  <c r="P59" i="25"/>
  <c r="P61" i="25" s="1"/>
  <c r="Z59" i="25" s="1"/>
  <c r="M61" i="25"/>
  <c r="V91" i="25"/>
  <c r="P91" i="25"/>
  <c r="T56" i="25"/>
  <c r="R62" i="25"/>
  <c r="U63" i="25"/>
  <c r="P64" i="25"/>
  <c r="X64" i="25"/>
  <c r="O67" i="25"/>
  <c r="X67" i="25"/>
  <c r="O70" i="25"/>
  <c r="X70" i="25"/>
  <c r="O73" i="25"/>
  <c r="X73" i="25"/>
  <c r="U80" i="25"/>
  <c r="O84" i="25"/>
  <c r="V92" i="25"/>
  <c r="W96" i="25"/>
  <c r="N101" i="25"/>
  <c r="V120" i="25"/>
  <c r="O120" i="25"/>
  <c r="M141" i="25"/>
  <c r="R137" i="25"/>
  <c r="R141" i="25" s="1"/>
  <c r="R142" i="25" s="1"/>
  <c r="V56" i="25"/>
  <c r="S62" i="25"/>
  <c r="Q64" i="25"/>
  <c r="P67" i="25"/>
  <c r="W68" i="25"/>
  <c r="Q68" i="25"/>
  <c r="T68" i="25"/>
  <c r="V68" i="25"/>
  <c r="P70" i="25"/>
  <c r="P73" i="25"/>
  <c r="Y73" i="25"/>
  <c r="U62" i="25"/>
  <c r="R64" i="25"/>
  <c r="R67" i="25"/>
  <c r="R70" i="25"/>
  <c r="R73" i="25"/>
  <c r="O83" i="25"/>
  <c r="T100" i="25"/>
  <c r="N102" i="25"/>
  <c r="X124" i="25"/>
  <c r="X124" i="24"/>
  <c r="N56" i="25"/>
  <c r="M58" i="25"/>
  <c r="O62" i="25"/>
  <c r="V62" i="25"/>
  <c r="W66" i="25"/>
  <c r="Q66" i="25"/>
  <c r="T66" i="25"/>
  <c r="V66" i="25"/>
  <c r="S67" i="25"/>
  <c r="P68" i="25"/>
  <c r="W69" i="25"/>
  <c r="Q69" i="25"/>
  <c r="T69" i="25"/>
  <c r="V69" i="25"/>
  <c r="S70" i="25"/>
  <c r="S73" i="25"/>
  <c r="S75" i="25" s="1"/>
  <c r="X74" i="25"/>
  <c r="R74" i="25"/>
  <c r="U74" i="25"/>
  <c r="O74" i="25"/>
  <c r="V74" i="25"/>
  <c r="U79" i="25"/>
  <c r="O81" i="25"/>
  <c r="M94" i="25"/>
  <c r="N100" i="25"/>
  <c r="W64" i="25"/>
  <c r="T64" i="25"/>
  <c r="U64" i="25"/>
  <c r="T103" i="25"/>
  <c r="N103" i="25"/>
  <c r="V114" i="25"/>
  <c r="O114" i="25"/>
  <c r="U33" i="26"/>
  <c r="O33" i="26"/>
  <c r="W33" i="26"/>
  <c r="P33" i="26"/>
  <c r="Y33" i="26"/>
  <c r="R33" i="26"/>
  <c r="X33" i="26"/>
  <c r="Q33" i="26"/>
  <c r="S33" i="26"/>
  <c r="N33" i="26"/>
  <c r="V33" i="26"/>
  <c r="T33" i="26"/>
  <c r="W67" i="25"/>
  <c r="Q67" i="25"/>
  <c r="T67" i="25"/>
  <c r="V67" i="25"/>
  <c r="W70" i="25"/>
  <c r="Q70" i="25"/>
  <c r="T70" i="25"/>
  <c r="V70" i="25"/>
  <c r="T73" i="25"/>
  <c r="T75" i="25" s="1"/>
  <c r="W73" i="25"/>
  <c r="Q73" i="25"/>
  <c r="V73" i="25"/>
  <c r="U78" i="25"/>
  <c r="N106" i="25"/>
  <c r="O119" i="25"/>
  <c r="V119" i="25"/>
  <c r="V112" i="25"/>
  <c r="V122" i="25"/>
  <c r="V142" i="25"/>
  <c r="X18" i="26"/>
  <c r="R18" i="26"/>
  <c r="Y18" i="26"/>
  <c r="S18" i="26"/>
  <c r="U18" i="26"/>
  <c r="O19" i="26"/>
  <c r="Y19" i="26"/>
  <c r="T20" i="26"/>
  <c r="T32" i="26"/>
  <c r="W142" i="25"/>
  <c r="R19" i="26"/>
  <c r="W24" i="26"/>
  <c r="Q24" i="26"/>
  <c r="V24" i="26"/>
  <c r="O24" i="26"/>
  <c r="X24" i="26"/>
  <c r="P24" i="26"/>
  <c r="Y24" i="26"/>
  <c r="Q142" i="25"/>
  <c r="W20" i="26"/>
  <c r="Q20" i="26"/>
  <c r="U20" i="26"/>
  <c r="N20" i="26"/>
  <c r="V20" i="26"/>
  <c r="O20" i="26"/>
  <c r="Y20" i="26"/>
  <c r="W32" i="26"/>
  <c r="Q32" i="26"/>
  <c r="V32" i="26"/>
  <c r="O32" i="26"/>
  <c r="Y32" i="26"/>
  <c r="X32" i="26"/>
  <c r="P32" i="26"/>
  <c r="M61" i="26"/>
  <c r="P60" i="26"/>
  <c r="P61" i="26" s="1"/>
  <c r="Z59" i="26" s="1"/>
  <c r="V113" i="25"/>
  <c r="O118" i="25"/>
  <c r="P20" i="26"/>
  <c r="R24" i="26"/>
  <c r="N32" i="26"/>
  <c r="W53" i="26"/>
  <c r="Q53" i="26"/>
  <c r="U53" i="26"/>
  <c r="N53" i="26"/>
  <c r="V53" i="26"/>
  <c r="T53" i="26"/>
  <c r="S53" i="26"/>
  <c r="R53" i="26"/>
  <c r="Y53" i="26"/>
  <c r="P53" i="26"/>
  <c r="X53" i="26"/>
  <c r="O53" i="26"/>
  <c r="P126" i="25"/>
  <c r="V19" i="26"/>
  <c r="P19" i="26"/>
  <c r="W19" i="26"/>
  <c r="Q19" i="26"/>
  <c r="U19" i="26"/>
  <c r="R20" i="26"/>
  <c r="S24" i="26"/>
  <c r="R32" i="26"/>
  <c r="P93" i="26"/>
  <c r="V93" i="26"/>
  <c r="V122" i="26"/>
  <c r="O122" i="26"/>
  <c r="S20" i="26"/>
  <c r="S32" i="26"/>
  <c r="T74" i="26"/>
  <c r="N74" i="26"/>
  <c r="X74" i="26"/>
  <c r="Q74" i="26"/>
  <c r="Y74" i="26"/>
  <c r="R74" i="26"/>
  <c r="P74" i="26"/>
  <c r="O74" i="26"/>
  <c r="W74" i="26"/>
  <c r="V74" i="26"/>
  <c r="U74" i="26"/>
  <c r="U75" i="26" s="1"/>
  <c r="S74" i="26"/>
  <c r="V113" i="26"/>
  <c r="O113" i="26"/>
  <c r="P46" i="26"/>
  <c r="W46" i="26"/>
  <c r="O47" i="26"/>
  <c r="X47" i="26"/>
  <c r="Q48" i="26"/>
  <c r="Y48" i="26"/>
  <c r="N50" i="26"/>
  <c r="Q51" i="26"/>
  <c r="U62" i="26"/>
  <c r="R70" i="26"/>
  <c r="M94" i="26"/>
  <c r="P89" i="26"/>
  <c r="P91" i="26"/>
  <c r="Q124" i="26"/>
  <c r="Q46" i="26"/>
  <c r="X46" i="26"/>
  <c r="P47" i="26"/>
  <c r="Y47" i="26"/>
  <c r="Y52" i="26"/>
  <c r="S52" i="26"/>
  <c r="U52" i="26"/>
  <c r="N52" i="26"/>
  <c r="V52" i="26"/>
  <c r="V56" i="26"/>
  <c r="M58" i="26"/>
  <c r="N56" i="26"/>
  <c r="P56" i="26"/>
  <c r="P58" i="26" s="1"/>
  <c r="S67" i="26"/>
  <c r="R67" i="26"/>
  <c r="T67" i="26"/>
  <c r="W67" i="26"/>
  <c r="T70" i="26"/>
  <c r="V73" i="26"/>
  <c r="P73" i="26"/>
  <c r="X73" i="26"/>
  <c r="Q73" i="26"/>
  <c r="Y73" i="26"/>
  <c r="R73" i="26"/>
  <c r="W73" i="26"/>
  <c r="U80" i="26"/>
  <c r="O80" i="26"/>
  <c r="W95" i="26"/>
  <c r="W99" i="26" s="1"/>
  <c r="W124" i="26" s="1"/>
  <c r="M99" i="26"/>
  <c r="N103" i="26"/>
  <c r="T103" i="26"/>
  <c r="R46" i="26"/>
  <c r="Y46" i="26"/>
  <c r="R47" i="26"/>
  <c r="S62" i="26"/>
  <c r="R62" i="26"/>
  <c r="T62" i="26"/>
  <c r="W62" i="26"/>
  <c r="U70" i="26"/>
  <c r="N101" i="26"/>
  <c r="T101" i="26"/>
  <c r="U48" i="26"/>
  <c r="O48" i="26"/>
  <c r="S48" i="26"/>
  <c r="V48" i="26"/>
  <c r="U51" i="26"/>
  <c r="O51" i="26"/>
  <c r="T51" i="26"/>
  <c r="V51" i="26"/>
  <c r="P52" i="26"/>
  <c r="X52" i="26"/>
  <c r="T56" i="26"/>
  <c r="O62" i="26"/>
  <c r="X62" i="26"/>
  <c r="P67" i="26"/>
  <c r="O87" i="26"/>
  <c r="U87" i="26"/>
  <c r="V90" i="26"/>
  <c r="V92" i="26"/>
  <c r="R98" i="26"/>
  <c r="O115" i="26"/>
  <c r="T46" i="26"/>
  <c r="N46" i="26"/>
  <c r="U46" i="26"/>
  <c r="W47" i="26"/>
  <c r="Q47" i="26"/>
  <c r="S47" i="26"/>
  <c r="U47" i="26"/>
  <c r="N48" i="26"/>
  <c r="W48" i="26"/>
  <c r="P62" i="26"/>
  <c r="S70" i="26"/>
  <c r="V70" i="26"/>
  <c r="O70" i="26"/>
  <c r="W70" i="26"/>
  <c r="P70" i="26"/>
  <c r="O84" i="26"/>
  <c r="O46" i="26"/>
  <c r="V46" i="26"/>
  <c r="N47" i="26"/>
  <c r="V47" i="26"/>
  <c r="P48" i="26"/>
  <c r="X48" i="26"/>
  <c r="W50" i="26"/>
  <c r="Q50" i="26"/>
  <c r="T50" i="26"/>
  <c r="U50" i="26"/>
  <c r="P51" i="26"/>
  <c r="X51" i="26"/>
  <c r="R52" i="26"/>
  <c r="R57" i="26"/>
  <c r="R58" i="26" s="1"/>
  <c r="N57" i="26"/>
  <c r="Q62" i="26"/>
  <c r="S66" i="26"/>
  <c r="X66" i="26"/>
  <c r="Q66" i="26"/>
  <c r="R66" i="26"/>
  <c r="W66" i="26"/>
  <c r="U67" i="26"/>
  <c r="Q70" i="26"/>
  <c r="T73" i="26"/>
  <c r="O79" i="26"/>
  <c r="T102" i="26"/>
  <c r="V120" i="26"/>
  <c r="O120" i="26"/>
  <c r="Y49" i="26"/>
  <c r="S49" i="26"/>
  <c r="T49" i="26"/>
  <c r="U63" i="26"/>
  <c r="O64" i="26"/>
  <c r="V64" i="26"/>
  <c r="U68" i="26"/>
  <c r="O69" i="26"/>
  <c r="V69" i="26"/>
  <c r="T107" i="26"/>
  <c r="X142" i="26"/>
  <c r="R137" i="26"/>
  <c r="R141" i="26" s="1"/>
  <c r="R142" i="26" s="1"/>
  <c r="M141" i="26"/>
  <c r="U64" i="26"/>
  <c r="U69" i="26"/>
  <c r="M75" i="26"/>
  <c r="O118" i="26"/>
  <c r="S124" i="26"/>
  <c r="Y124" i="26"/>
  <c r="S75" i="26" l="1"/>
  <c r="U75" i="25"/>
  <c r="O75" i="24"/>
  <c r="X75" i="24"/>
  <c r="S75" i="22"/>
  <c r="Q75" i="17"/>
  <c r="T75" i="16"/>
  <c r="S75" i="10"/>
  <c r="T58" i="25"/>
  <c r="W75" i="25"/>
  <c r="V58" i="24"/>
  <c r="O75" i="21"/>
  <c r="R75" i="19"/>
  <c r="Q75" i="18"/>
  <c r="W75" i="16"/>
  <c r="M71" i="16"/>
  <c r="O71" i="16" s="1"/>
  <c r="O65" i="16"/>
  <c r="S75" i="16"/>
  <c r="R75" i="13"/>
  <c r="W75" i="12"/>
  <c r="W65" i="12"/>
  <c r="Q65" i="12"/>
  <c r="P65" i="12"/>
  <c r="P71" i="12" s="1"/>
  <c r="X65" i="12"/>
  <c r="X71" i="12" s="1"/>
  <c r="R65" i="12"/>
  <c r="R71" i="12" s="1"/>
  <c r="S65" i="12"/>
  <c r="T65" i="12"/>
  <c r="U65" i="12"/>
  <c r="O65" i="12"/>
  <c r="O71" i="12" s="1"/>
  <c r="V65" i="12"/>
  <c r="V71" i="12" s="1"/>
  <c r="M71" i="12"/>
  <c r="O75" i="12"/>
  <c r="W75" i="10"/>
  <c r="R75" i="9"/>
  <c r="S75" i="8"/>
  <c r="N31" i="22"/>
  <c r="Z29" i="22" s="1"/>
  <c r="AA29" i="22" s="1"/>
  <c r="U75" i="17"/>
  <c r="Y75" i="23"/>
  <c r="N75" i="21"/>
  <c r="T75" i="10"/>
  <c r="T75" i="12"/>
  <c r="N75" i="9"/>
  <c r="P75" i="19"/>
  <c r="W75" i="11"/>
  <c r="R75" i="16"/>
  <c r="X75" i="19"/>
  <c r="Q75" i="16"/>
  <c r="X58" i="26"/>
  <c r="P75" i="16"/>
  <c r="V75" i="16"/>
  <c r="Y75" i="16"/>
  <c r="O75" i="16"/>
  <c r="X75" i="16"/>
  <c r="R99" i="26"/>
  <c r="R124" i="26" s="1"/>
  <c r="Q75" i="25"/>
  <c r="N31" i="16"/>
  <c r="Z29" i="16" s="1"/>
  <c r="AA29" i="16" s="1"/>
  <c r="L105" i="17"/>
  <c r="M105" i="17" s="1"/>
  <c r="T105" i="17" s="1"/>
  <c r="L85" i="20"/>
  <c r="M85" i="20" s="1"/>
  <c r="O85" i="20" s="1"/>
  <c r="L85" i="12"/>
  <c r="M85" i="12" s="1"/>
  <c r="O85" i="12" s="1"/>
  <c r="L105" i="23"/>
  <c r="M105" i="23" s="1"/>
  <c r="T105" i="23" s="1"/>
  <c r="L85" i="13"/>
  <c r="M85" i="13" s="1"/>
  <c r="M88" i="13" s="1"/>
  <c r="L116" i="24"/>
  <c r="M116" i="24" s="1"/>
  <c r="O116" i="24" s="1"/>
  <c r="L105" i="15"/>
  <c r="M105" i="15" s="1"/>
  <c r="T105" i="15" s="1"/>
  <c r="L116" i="8"/>
  <c r="M116" i="8" s="1"/>
  <c r="O116" i="8" s="1"/>
  <c r="L116" i="13"/>
  <c r="M116" i="13" s="1"/>
  <c r="O116" i="13" s="1"/>
  <c r="L116" i="16"/>
  <c r="M116" i="16" s="1"/>
  <c r="O116" i="16" s="1"/>
  <c r="L116" i="20"/>
  <c r="M116" i="20" s="1"/>
  <c r="L85" i="25"/>
  <c r="M85" i="25" s="1"/>
  <c r="U85" i="25" s="1"/>
  <c r="L117" i="10"/>
  <c r="M117" i="10" s="1"/>
  <c r="M124" i="10" s="1"/>
  <c r="L105" i="13"/>
  <c r="M105" i="13" s="1"/>
  <c r="M111" i="13" s="1"/>
  <c r="L85" i="18"/>
  <c r="M85" i="18" s="1"/>
  <c r="M88" i="18" s="1"/>
  <c r="L85" i="21"/>
  <c r="M85" i="21" s="1"/>
  <c r="L116" i="25"/>
  <c r="M116" i="25" s="1"/>
  <c r="L85" i="10"/>
  <c r="M85" i="10" s="1"/>
  <c r="O85" i="10" s="1"/>
  <c r="L116" i="15"/>
  <c r="M116" i="15" s="1"/>
  <c r="O116" i="15" s="1"/>
  <c r="L105" i="18"/>
  <c r="M105" i="18" s="1"/>
  <c r="N105" i="18" s="1"/>
  <c r="L105" i="22"/>
  <c r="M105" i="22" s="1"/>
  <c r="N105" i="22" s="1"/>
  <c r="L116" i="26"/>
  <c r="M116" i="26" s="1"/>
  <c r="V116" i="26" s="1"/>
  <c r="L105" i="12"/>
  <c r="M105" i="12" s="1"/>
  <c r="L85" i="14"/>
  <c r="M85" i="14" s="1"/>
  <c r="U85" i="14" s="1"/>
  <c r="L105" i="19"/>
  <c r="M105" i="19" s="1"/>
  <c r="T105" i="19" s="1"/>
  <c r="L105" i="26"/>
  <c r="M105" i="26" s="1"/>
  <c r="L134" i="23"/>
  <c r="M134" i="23" s="1"/>
  <c r="P134" i="23" s="1"/>
  <c r="L134" i="17"/>
  <c r="M134" i="17" s="1"/>
  <c r="P134" i="17" s="1"/>
  <c r="L134" i="11"/>
  <c r="M134" i="11" s="1"/>
  <c r="P134" i="11" s="1"/>
  <c r="L134" i="22"/>
  <c r="M134" i="22" s="1"/>
  <c r="P134" i="22" s="1"/>
  <c r="L134" i="16"/>
  <c r="M134" i="16" s="1"/>
  <c r="P134" i="16" s="1"/>
  <c r="L135" i="10"/>
  <c r="M135" i="10" s="1"/>
  <c r="P135" i="10" s="1"/>
  <c r="L134" i="9"/>
  <c r="M134" i="9" s="1"/>
  <c r="P134" i="9" s="1"/>
  <c r="L134" i="21"/>
  <c r="M134" i="21" s="1"/>
  <c r="P134" i="21" s="1"/>
  <c r="L134" i="15"/>
  <c r="M134" i="15" s="1"/>
  <c r="P134" i="15" s="1"/>
  <c r="L134" i="8"/>
  <c r="M134" i="8" s="1"/>
  <c r="P134" i="8" s="1"/>
  <c r="L134" i="18"/>
  <c r="M134" i="18" s="1"/>
  <c r="P134" i="18" s="1"/>
  <c r="L134" i="26"/>
  <c r="M134" i="26" s="1"/>
  <c r="P134" i="26" s="1"/>
  <c r="L134" i="20"/>
  <c r="M134" i="20" s="1"/>
  <c r="P134" i="20" s="1"/>
  <c r="L134" i="14"/>
  <c r="M134" i="14" s="1"/>
  <c r="P134" i="14" s="1"/>
  <c r="L105" i="8"/>
  <c r="M105" i="8" s="1"/>
  <c r="N105" i="8" s="1"/>
  <c r="L134" i="12"/>
  <c r="M134" i="12" s="1"/>
  <c r="P134" i="12" s="1"/>
  <c r="L134" i="25"/>
  <c r="M134" i="25" s="1"/>
  <c r="P134" i="25" s="1"/>
  <c r="L134" i="19"/>
  <c r="M134" i="19" s="1"/>
  <c r="P134" i="19" s="1"/>
  <c r="L134" i="13"/>
  <c r="M134" i="13" s="1"/>
  <c r="P134" i="13" s="1"/>
  <c r="L134" i="24"/>
  <c r="M134" i="24" s="1"/>
  <c r="P134" i="24" s="1"/>
  <c r="L117" i="25"/>
  <c r="M117" i="25" s="1"/>
  <c r="O117" i="25" s="1"/>
  <c r="L104" i="26"/>
  <c r="M104" i="26" s="1"/>
  <c r="T104" i="26" s="1"/>
  <c r="L54" i="11"/>
  <c r="M54" i="11" s="1"/>
  <c r="M55" i="11" s="1"/>
  <c r="Q55" i="11" s="1"/>
  <c r="L65" i="11"/>
  <c r="M65" i="11" s="1"/>
  <c r="L54" i="12"/>
  <c r="M54" i="12" s="1"/>
  <c r="M55" i="12" s="1"/>
  <c r="Q55" i="12" s="1"/>
  <c r="L65" i="14"/>
  <c r="M65" i="14" s="1"/>
  <c r="U65" i="14" s="1"/>
  <c r="U71" i="14" s="1"/>
  <c r="L54" i="17"/>
  <c r="M54" i="17" s="1"/>
  <c r="M55" i="17" s="1"/>
  <c r="Q55" i="17" s="1"/>
  <c r="L54" i="20"/>
  <c r="M54" i="20" s="1"/>
  <c r="M55" i="20" s="1"/>
  <c r="Q55" i="20" s="1"/>
  <c r="L82" i="21"/>
  <c r="M82" i="21" s="1"/>
  <c r="O82" i="21" s="1"/>
  <c r="L54" i="24"/>
  <c r="M54" i="24" s="1"/>
  <c r="M55" i="24" s="1"/>
  <c r="Q55" i="24" s="1"/>
  <c r="L54" i="26"/>
  <c r="M54" i="26" s="1"/>
  <c r="M55" i="26" s="1"/>
  <c r="Q55" i="26" s="1"/>
  <c r="L82" i="9"/>
  <c r="M82" i="9" s="1"/>
  <c r="U82" i="9" s="1"/>
  <c r="L105" i="10"/>
  <c r="M105" i="10" s="1"/>
  <c r="T105" i="10" s="1"/>
  <c r="L65" i="13"/>
  <c r="M65" i="13" s="1"/>
  <c r="M71" i="13" s="1"/>
  <c r="Q71" i="13" s="1"/>
  <c r="L104" i="11"/>
  <c r="M104" i="11" s="1"/>
  <c r="T104" i="11" s="1"/>
  <c r="L104" i="14"/>
  <c r="M104" i="14" s="1"/>
  <c r="N104" i="14" s="1"/>
  <c r="L104" i="17"/>
  <c r="M104" i="17" s="1"/>
  <c r="N104" i="17" s="1"/>
  <c r="L104" i="18"/>
  <c r="M104" i="18" s="1"/>
  <c r="T104" i="18" s="1"/>
  <c r="L54" i="19"/>
  <c r="M54" i="19" s="1"/>
  <c r="M55" i="19" s="1"/>
  <c r="Q55" i="19" s="1"/>
  <c r="L104" i="21"/>
  <c r="M104" i="21" s="1"/>
  <c r="T104" i="21" s="1"/>
  <c r="L54" i="23"/>
  <c r="M54" i="23" s="1"/>
  <c r="M55" i="23" s="1"/>
  <c r="Q55" i="23" s="1"/>
  <c r="L65" i="23"/>
  <c r="M65" i="23" s="1"/>
  <c r="M71" i="23" s="1"/>
  <c r="V71" i="23" s="1"/>
  <c r="L65" i="25"/>
  <c r="M65" i="25" s="1"/>
  <c r="M71" i="25" s="1"/>
  <c r="O71" i="25" s="1"/>
  <c r="L82" i="26"/>
  <c r="M82" i="26" s="1"/>
  <c r="U82" i="26" s="1"/>
  <c r="L54" i="8"/>
  <c r="M54" i="8" s="1"/>
  <c r="M55" i="8" s="1"/>
  <c r="Q55" i="8" s="1"/>
  <c r="L104" i="9"/>
  <c r="M104" i="9" s="1"/>
  <c r="N104" i="9" s="1"/>
  <c r="L65" i="10"/>
  <c r="M65" i="10" s="1"/>
  <c r="M71" i="10" s="1"/>
  <c r="S71" i="10" s="1"/>
  <c r="L117" i="13"/>
  <c r="M117" i="13" s="1"/>
  <c r="L117" i="11"/>
  <c r="M117" i="11" s="1"/>
  <c r="V117" i="11" s="1"/>
  <c r="L54" i="14"/>
  <c r="M54" i="14" s="1"/>
  <c r="M55" i="14" s="1"/>
  <c r="Q55" i="14" s="1"/>
  <c r="L117" i="16"/>
  <c r="M117" i="16" s="1"/>
  <c r="O117" i="16" s="1"/>
  <c r="L54" i="18"/>
  <c r="M54" i="18" s="1"/>
  <c r="M55" i="18" s="1"/>
  <c r="Q55" i="18" s="1"/>
  <c r="L65" i="20"/>
  <c r="M65" i="20" s="1"/>
  <c r="M71" i="20" s="1"/>
  <c r="U71" i="20" s="1"/>
  <c r="L117" i="20"/>
  <c r="M117" i="20" s="1"/>
  <c r="O117" i="20" s="1"/>
  <c r="L54" i="22"/>
  <c r="M54" i="22" s="1"/>
  <c r="M55" i="22" s="1"/>
  <c r="Q55" i="22" s="1"/>
  <c r="L117" i="23"/>
  <c r="M117" i="23" s="1"/>
  <c r="O117" i="23" s="1"/>
  <c r="L104" i="25"/>
  <c r="M104" i="25" s="1"/>
  <c r="T104" i="25" s="1"/>
  <c r="L65" i="8"/>
  <c r="M65" i="8" s="1"/>
  <c r="M71" i="8" s="1"/>
  <c r="L54" i="10"/>
  <c r="M54" i="10" s="1"/>
  <c r="M55" i="10" s="1"/>
  <c r="Q55" i="10" s="1"/>
  <c r="L117" i="8"/>
  <c r="M117" i="8" s="1"/>
  <c r="V117" i="8" s="1"/>
  <c r="L82" i="12"/>
  <c r="M82" i="12" s="1"/>
  <c r="M88" i="12" s="1"/>
  <c r="L117" i="12"/>
  <c r="M117" i="12" s="1"/>
  <c r="L65" i="15"/>
  <c r="M65" i="15" s="1"/>
  <c r="M71" i="15" s="1"/>
  <c r="W71" i="15" s="1"/>
  <c r="L82" i="15"/>
  <c r="M82" i="15" s="1"/>
  <c r="U82" i="15" s="1"/>
  <c r="L54" i="16"/>
  <c r="M54" i="16" s="1"/>
  <c r="M55" i="16" s="1"/>
  <c r="Q55" i="16" s="1"/>
  <c r="L82" i="17"/>
  <c r="M82" i="17" s="1"/>
  <c r="U82" i="17" s="1"/>
  <c r="L117" i="19"/>
  <c r="M117" i="19" s="1"/>
  <c r="V117" i="19" s="1"/>
  <c r="L82" i="20"/>
  <c r="M82" i="20" s="1"/>
  <c r="L117" i="21"/>
  <c r="M117" i="21" s="1"/>
  <c r="V117" i="21" s="1"/>
  <c r="L65" i="22"/>
  <c r="M65" i="22" s="1"/>
  <c r="M71" i="22" s="1"/>
  <c r="P71" i="22" s="1"/>
  <c r="L104" i="24"/>
  <c r="M104" i="24" s="1"/>
  <c r="T104" i="24" s="1"/>
  <c r="L82" i="25"/>
  <c r="M82" i="25" s="1"/>
  <c r="O82" i="25" s="1"/>
  <c r="F38" i="1"/>
  <c r="L135" i="11"/>
  <c r="M135" i="11" s="1"/>
  <c r="L135" i="17"/>
  <c r="M135" i="17" s="1"/>
  <c r="L135" i="23"/>
  <c r="M135" i="23" s="1"/>
  <c r="L44" i="23"/>
  <c r="M44" i="23" s="1"/>
  <c r="L44" i="17"/>
  <c r="M44" i="17" s="1"/>
  <c r="L44" i="11"/>
  <c r="M44" i="11" s="1"/>
  <c r="L135" i="16"/>
  <c r="M135" i="16" s="1"/>
  <c r="L44" i="12"/>
  <c r="M44" i="12" s="1"/>
  <c r="L135" i="12"/>
  <c r="M135" i="12" s="1"/>
  <c r="L135" i="18"/>
  <c r="M135" i="18" s="1"/>
  <c r="L135" i="24"/>
  <c r="M135" i="24" s="1"/>
  <c r="L44" i="22"/>
  <c r="M44" i="22" s="1"/>
  <c r="L44" i="16"/>
  <c r="M44" i="16" s="1"/>
  <c r="L44" i="10"/>
  <c r="M44" i="10" s="1"/>
  <c r="L135" i="22"/>
  <c r="M135" i="22" s="1"/>
  <c r="L135" i="8"/>
  <c r="M135" i="8" s="1"/>
  <c r="L135" i="13"/>
  <c r="M135" i="13" s="1"/>
  <c r="L135" i="19"/>
  <c r="M135" i="19" s="1"/>
  <c r="L135" i="25"/>
  <c r="M135" i="25" s="1"/>
  <c r="L44" i="21"/>
  <c r="M44" i="21" s="1"/>
  <c r="L44" i="15"/>
  <c r="M44" i="15" s="1"/>
  <c r="L44" i="9"/>
  <c r="M44" i="9" s="1"/>
  <c r="L44" i="24"/>
  <c r="M44" i="24" s="1"/>
  <c r="L135" i="9"/>
  <c r="M135" i="9" s="1"/>
  <c r="L135" i="14"/>
  <c r="M135" i="14" s="1"/>
  <c r="L135" i="20"/>
  <c r="M135" i="20" s="1"/>
  <c r="L135" i="26"/>
  <c r="M135" i="26" s="1"/>
  <c r="L44" i="26"/>
  <c r="M44" i="26" s="1"/>
  <c r="L44" i="20"/>
  <c r="M44" i="20" s="1"/>
  <c r="L44" i="14"/>
  <c r="M44" i="14" s="1"/>
  <c r="L44" i="8"/>
  <c r="M44" i="8" s="1"/>
  <c r="L136" i="10"/>
  <c r="M136" i="10" s="1"/>
  <c r="L135" i="15"/>
  <c r="M135" i="15" s="1"/>
  <c r="L135" i="21"/>
  <c r="M135" i="21" s="1"/>
  <c r="L117" i="26"/>
  <c r="M117" i="26" s="1"/>
  <c r="V117" i="26" s="1"/>
  <c r="L44" i="25"/>
  <c r="M44" i="25" s="1"/>
  <c r="L44" i="19"/>
  <c r="M44" i="19" s="1"/>
  <c r="L44" i="13"/>
  <c r="M44" i="13" s="1"/>
  <c r="L44" i="18"/>
  <c r="M44" i="18" s="1"/>
  <c r="L23" i="20"/>
  <c r="M23" i="20" s="1"/>
  <c r="M26" i="20" s="1"/>
  <c r="L23" i="24"/>
  <c r="M23" i="24" s="1"/>
  <c r="M26" i="24" s="1"/>
  <c r="L23" i="8"/>
  <c r="M23" i="8" s="1"/>
  <c r="M26" i="8" s="1"/>
  <c r="L23" i="18"/>
  <c r="M23" i="18" s="1"/>
  <c r="M26" i="18" s="1"/>
  <c r="L23" i="14"/>
  <c r="M23" i="14" s="1"/>
  <c r="M26" i="14" s="1"/>
  <c r="L23" i="12"/>
  <c r="M23" i="12" s="1"/>
  <c r="M26" i="12" s="1"/>
  <c r="L23" i="10"/>
  <c r="M23" i="10" s="1"/>
  <c r="M26" i="10" s="1"/>
  <c r="L23" i="17"/>
  <c r="M23" i="17" s="1"/>
  <c r="M26" i="17" s="1"/>
  <c r="L23" i="11"/>
  <c r="M23" i="11" s="1"/>
  <c r="M26" i="11" s="1"/>
  <c r="L23" i="15"/>
  <c r="M23" i="15" s="1"/>
  <c r="M26" i="15" s="1"/>
  <c r="L23" i="21"/>
  <c r="M23" i="21" s="1"/>
  <c r="M26" i="21" s="1"/>
  <c r="L23" i="9"/>
  <c r="M23" i="9" s="1"/>
  <c r="M26" i="9" s="1"/>
  <c r="L23" i="16"/>
  <c r="M23" i="16" s="1"/>
  <c r="M26" i="16" s="1"/>
  <c r="L23" i="22"/>
  <c r="M23" i="22" s="1"/>
  <c r="M26" i="22" s="1"/>
  <c r="L23" i="13"/>
  <c r="M23" i="13" s="1"/>
  <c r="M26" i="13" s="1"/>
  <c r="L23" i="19"/>
  <c r="M23" i="19" s="1"/>
  <c r="M26" i="19" s="1"/>
  <c r="L23" i="25"/>
  <c r="M23" i="25" s="1"/>
  <c r="M26" i="25" s="1"/>
  <c r="L23" i="23"/>
  <c r="M23" i="23" s="1"/>
  <c r="M26" i="23" s="1"/>
  <c r="V58" i="26"/>
  <c r="U75" i="21"/>
  <c r="Z139" i="16"/>
  <c r="AA139" i="16" s="1"/>
  <c r="N31" i="11"/>
  <c r="Z29" i="11" s="1"/>
  <c r="AA29" i="11" s="1"/>
  <c r="M31" i="9"/>
  <c r="N31" i="9" s="1"/>
  <c r="Z29" i="9" s="1"/>
  <c r="AA29" i="9" s="1"/>
  <c r="N75" i="26"/>
  <c r="U75" i="18"/>
  <c r="S75" i="18"/>
  <c r="Q75" i="13"/>
  <c r="V58" i="12"/>
  <c r="S75" i="11"/>
  <c r="Y75" i="10"/>
  <c r="U75" i="9"/>
  <c r="X75" i="18"/>
  <c r="O75" i="18"/>
  <c r="P75" i="13"/>
  <c r="P58" i="22"/>
  <c r="P58" i="8"/>
  <c r="U75" i="23"/>
  <c r="R99" i="22"/>
  <c r="Z97" i="22" s="1"/>
  <c r="AA97" i="22" s="1"/>
  <c r="P58" i="25"/>
  <c r="R58" i="16"/>
  <c r="P75" i="25"/>
  <c r="T58" i="23"/>
  <c r="P75" i="23"/>
  <c r="P75" i="18"/>
  <c r="AA59" i="24"/>
  <c r="N58" i="23"/>
  <c r="S75" i="17"/>
  <c r="N31" i="15"/>
  <c r="Z29" i="15" s="1"/>
  <c r="AA29" i="15" s="1"/>
  <c r="T75" i="24"/>
  <c r="Y75" i="21"/>
  <c r="N75" i="16"/>
  <c r="X75" i="13"/>
  <c r="P94" i="25"/>
  <c r="P124" i="25" s="1"/>
  <c r="T75" i="26"/>
  <c r="X58" i="24"/>
  <c r="V75" i="23"/>
  <c r="R58" i="21"/>
  <c r="S75" i="19"/>
  <c r="T58" i="14"/>
  <c r="N31" i="14"/>
  <c r="Z29" i="14" s="1"/>
  <c r="AA29" i="14" s="1"/>
  <c r="U75" i="13"/>
  <c r="Q75" i="22"/>
  <c r="T58" i="26"/>
  <c r="T58" i="22"/>
  <c r="N28" i="8"/>
  <c r="N58" i="12"/>
  <c r="T58" i="10"/>
  <c r="V75" i="10"/>
  <c r="AA59" i="20"/>
  <c r="X75" i="17"/>
  <c r="Q75" i="21"/>
  <c r="P94" i="23"/>
  <c r="P124" i="23" s="1"/>
  <c r="N31" i="12"/>
  <c r="Z29" i="12" s="1"/>
  <c r="AA29" i="12" s="1"/>
  <c r="N31" i="18"/>
  <c r="Z29" i="18" s="1"/>
  <c r="AA29" i="18" s="1"/>
  <c r="L85" i="8"/>
  <c r="M85" i="8" s="1"/>
  <c r="U85" i="8" s="1"/>
  <c r="L116" i="9"/>
  <c r="M116" i="9" s="1"/>
  <c r="M123" i="9" s="1"/>
  <c r="L106" i="10"/>
  <c r="M106" i="10" s="1"/>
  <c r="T106" i="10" s="1"/>
  <c r="L105" i="11"/>
  <c r="M105" i="11" s="1"/>
  <c r="T105" i="11" s="1"/>
  <c r="L116" i="12"/>
  <c r="M116" i="12" s="1"/>
  <c r="O116" i="12" s="1"/>
  <c r="L85" i="15"/>
  <c r="M85" i="15" s="1"/>
  <c r="U85" i="15" s="1"/>
  <c r="L105" i="16"/>
  <c r="M105" i="16" s="1"/>
  <c r="T105" i="16" s="1"/>
  <c r="L116" i="17"/>
  <c r="M116" i="17" s="1"/>
  <c r="O116" i="17" s="1"/>
  <c r="L116" i="18"/>
  <c r="M116" i="18" s="1"/>
  <c r="M123" i="18" s="1"/>
  <c r="L85" i="19"/>
  <c r="M85" i="19" s="1"/>
  <c r="M88" i="19" s="1"/>
  <c r="L105" i="21"/>
  <c r="M105" i="21" s="1"/>
  <c r="L116" i="22"/>
  <c r="M116" i="22" s="1"/>
  <c r="M123" i="22" s="1"/>
  <c r="L105" i="24"/>
  <c r="M105" i="24" s="1"/>
  <c r="L105" i="25"/>
  <c r="M105" i="25" s="1"/>
  <c r="N105" i="25" s="1"/>
  <c r="L85" i="26"/>
  <c r="M85" i="26" s="1"/>
  <c r="O85" i="26" s="1"/>
  <c r="L105" i="9"/>
  <c r="M105" i="9" s="1"/>
  <c r="N105" i="9" s="1"/>
  <c r="L85" i="9"/>
  <c r="M85" i="9" s="1"/>
  <c r="U85" i="9" s="1"/>
  <c r="L116" i="11"/>
  <c r="M116" i="11" s="1"/>
  <c r="L85" i="11"/>
  <c r="M85" i="11" s="1"/>
  <c r="U85" i="11" s="1"/>
  <c r="L116" i="14"/>
  <c r="M116" i="14" s="1"/>
  <c r="M123" i="14" s="1"/>
  <c r="L105" i="14"/>
  <c r="M105" i="14" s="1"/>
  <c r="M111" i="14" s="1"/>
  <c r="L85" i="16"/>
  <c r="M85" i="16" s="1"/>
  <c r="M88" i="16" s="1"/>
  <c r="L85" i="17"/>
  <c r="M85" i="17" s="1"/>
  <c r="U85" i="17" s="1"/>
  <c r="L116" i="19"/>
  <c r="M116" i="19" s="1"/>
  <c r="O116" i="19" s="1"/>
  <c r="L116" i="21"/>
  <c r="M116" i="21" s="1"/>
  <c r="O116" i="21" s="1"/>
  <c r="L85" i="22"/>
  <c r="M85" i="22" s="1"/>
  <c r="M88" i="22" s="1"/>
  <c r="L116" i="23"/>
  <c r="M116" i="23" s="1"/>
  <c r="V116" i="23" s="1"/>
  <c r="L85" i="24"/>
  <c r="M85" i="24" s="1"/>
  <c r="U85" i="24" s="1"/>
  <c r="M88" i="23"/>
  <c r="N75" i="24"/>
  <c r="V94" i="16"/>
  <c r="R99" i="8"/>
  <c r="R124" i="8" s="1"/>
  <c r="W75" i="8"/>
  <c r="Q75" i="26"/>
  <c r="R75" i="18"/>
  <c r="R99" i="15"/>
  <c r="R124" i="15" s="1"/>
  <c r="AA59" i="17"/>
  <c r="V75" i="18"/>
  <c r="Q75" i="19"/>
  <c r="Z139" i="20"/>
  <c r="AA139" i="20" s="1"/>
  <c r="P94" i="26"/>
  <c r="P124" i="26" s="1"/>
  <c r="S75" i="23"/>
  <c r="W75" i="21"/>
  <c r="Y75" i="11"/>
  <c r="V35" i="8"/>
  <c r="N58" i="8"/>
  <c r="C74" i="6"/>
  <c r="W75" i="13"/>
  <c r="P58" i="23"/>
  <c r="N58" i="25"/>
  <c r="Q75" i="24"/>
  <c r="R58" i="10"/>
  <c r="AA59" i="12"/>
  <c r="V75" i="11"/>
  <c r="T75" i="9"/>
  <c r="AA59" i="11"/>
  <c r="M111" i="20"/>
  <c r="T75" i="19"/>
  <c r="R99" i="13"/>
  <c r="R124" i="13" s="1"/>
  <c r="N31" i="13"/>
  <c r="Z29" i="13" s="1"/>
  <c r="AA29" i="13" s="1"/>
  <c r="O75" i="8"/>
  <c r="W99" i="23"/>
  <c r="W124" i="23" s="1"/>
  <c r="Y75" i="25"/>
  <c r="W75" i="23"/>
  <c r="P75" i="14"/>
  <c r="P94" i="13"/>
  <c r="P124" i="13" s="1"/>
  <c r="V75" i="9"/>
  <c r="M111" i="12"/>
  <c r="W75" i="18"/>
  <c r="O75" i="10"/>
  <c r="O75" i="26"/>
  <c r="AA59" i="26"/>
  <c r="R58" i="25"/>
  <c r="P75" i="22"/>
  <c r="Y75" i="22"/>
  <c r="X75" i="21"/>
  <c r="R99" i="18"/>
  <c r="R124" i="18" s="1"/>
  <c r="R58" i="18"/>
  <c r="R58" i="15"/>
  <c r="R58" i="12"/>
  <c r="X58" i="12"/>
  <c r="U75" i="15"/>
  <c r="U75" i="11"/>
  <c r="V75" i="26"/>
  <c r="X75" i="22"/>
  <c r="P58" i="21"/>
  <c r="W75" i="17"/>
  <c r="R58" i="17"/>
  <c r="Y75" i="18"/>
  <c r="N75" i="15"/>
  <c r="W75" i="9"/>
  <c r="V94" i="8"/>
  <c r="P75" i="10"/>
  <c r="AA59" i="13"/>
  <c r="V94" i="26"/>
  <c r="R75" i="26"/>
  <c r="P75" i="26"/>
  <c r="W99" i="25"/>
  <c r="W124" i="25" s="1"/>
  <c r="R99" i="25"/>
  <c r="V75" i="25"/>
  <c r="P94" i="24"/>
  <c r="P124" i="24" s="1"/>
  <c r="U75" i="24"/>
  <c r="AA59" i="23"/>
  <c r="V94" i="23"/>
  <c r="Q75" i="23"/>
  <c r="V75" i="22"/>
  <c r="P94" i="22"/>
  <c r="P124" i="22" s="1"/>
  <c r="V94" i="22"/>
  <c r="Z139" i="22"/>
  <c r="AA139" i="22" s="1"/>
  <c r="AA59" i="21"/>
  <c r="N58" i="21"/>
  <c r="T75" i="21"/>
  <c r="S75" i="21"/>
  <c r="R75" i="21"/>
  <c r="O75" i="19"/>
  <c r="N75" i="19"/>
  <c r="W75" i="19"/>
  <c r="AA59" i="19"/>
  <c r="V94" i="19"/>
  <c r="Z139" i="19"/>
  <c r="AA139" i="19" s="1"/>
  <c r="V75" i="19"/>
  <c r="AA59" i="18"/>
  <c r="P75" i="17"/>
  <c r="W99" i="17"/>
  <c r="W124" i="17" s="1"/>
  <c r="T75" i="17"/>
  <c r="R99" i="17"/>
  <c r="R124" i="17" s="1"/>
  <c r="V58" i="17"/>
  <c r="N58" i="16"/>
  <c r="AA59" i="15"/>
  <c r="V94" i="15"/>
  <c r="P94" i="15"/>
  <c r="P124" i="15" s="1"/>
  <c r="T75" i="14"/>
  <c r="V94" i="14"/>
  <c r="AA59" i="14"/>
  <c r="W75" i="14"/>
  <c r="Z139" i="12"/>
  <c r="AA139" i="12" s="1"/>
  <c r="U75" i="10"/>
  <c r="X58" i="10"/>
  <c r="R100" i="10"/>
  <c r="R125" i="10" s="1"/>
  <c r="X75" i="10"/>
  <c r="AA59" i="10"/>
  <c r="S75" i="9"/>
  <c r="Y75" i="9"/>
  <c r="P75" i="9"/>
  <c r="AA59" i="9"/>
  <c r="N75" i="8"/>
  <c r="V75" i="8"/>
  <c r="X35" i="8"/>
  <c r="O35" i="8"/>
  <c r="Q35" i="8"/>
  <c r="U75" i="8"/>
  <c r="Y75" i="8"/>
  <c r="W99" i="8"/>
  <c r="W124" i="8" s="1"/>
  <c r="X75" i="8"/>
  <c r="R35" i="8"/>
  <c r="Q75" i="8"/>
  <c r="M111" i="8"/>
  <c r="X58" i="8"/>
  <c r="Z145" i="26"/>
  <c r="AA145" i="26" s="1"/>
  <c r="Z139" i="26"/>
  <c r="AA139" i="26" s="1"/>
  <c r="N58" i="26"/>
  <c r="Y75" i="26"/>
  <c r="AA59" i="25"/>
  <c r="Z145" i="25"/>
  <c r="AA145" i="25" s="1"/>
  <c r="Z139" i="25"/>
  <c r="AA139" i="25" s="1"/>
  <c r="V94" i="25"/>
  <c r="V94" i="24"/>
  <c r="Z139" i="24"/>
  <c r="AA139" i="24" s="1"/>
  <c r="R75" i="24"/>
  <c r="Z145" i="24"/>
  <c r="AA145" i="24" s="1"/>
  <c r="V75" i="24"/>
  <c r="N58" i="24"/>
  <c r="R99" i="23"/>
  <c r="Z145" i="23"/>
  <c r="AA145" i="23" s="1"/>
  <c r="R142" i="23"/>
  <c r="Z139" i="23"/>
  <c r="AA139" i="23" s="1"/>
  <c r="T75" i="23"/>
  <c r="X58" i="22"/>
  <c r="R75" i="22"/>
  <c r="R58" i="22"/>
  <c r="N75" i="22"/>
  <c r="AA59" i="22"/>
  <c r="Z145" i="22"/>
  <c r="AA145" i="22" s="1"/>
  <c r="V58" i="21"/>
  <c r="Z145" i="21"/>
  <c r="AA145" i="21" s="1"/>
  <c r="Z139" i="21"/>
  <c r="AA139" i="21" s="1"/>
  <c r="W75" i="20"/>
  <c r="Z145" i="20"/>
  <c r="AA145" i="20" s="1"/>
  <c r="N75" i="20"/>
  <c r="O75" i="20"/>
  <c r="R58" i="20"/>
  <c r="U75" i="20"/>
  <c r="V94" i="20"/>
  <c r="N58" i="19"/>
  <c r="Y75" i="19"/>
  <c r="P94" i="19"/>
  <c r="Z145" i="19"/>
  <c r="AA145" i="19" s="1"/>
  <c r="W99" i="19"/>
  <c r="W124" i="19" s="1"/>
  <c r="V58" i="19"/>
  <c r="T75" i="18"/>
  <c r="Z145" i="18"/>
  <c r="AA145" i="18" s="1"/>
  <c r="Z139" i="18"/>
  <c r="AA139" i="18" s="1"/>
  <c r="W99" i="18"/>
  <c r="W124" i="18" s="1"/>
  <c r="Z145" i="17"/>
  <c r="AA145" i="17" s="1"/>
  <c r="N75" i="17"/>
  <c r="N58" i="17"/>
  <c r="Y75" i="17"/>
  <c r="Z139" i="17"/>
  <c r="AA139" i="17" s="1"/>
  <c r="W99" i="16"/>
  <c r="W124" i="16" s="1"/>
  <c r="AA59" i="16"/>
  <c r="V58" i="16"/>
  <c r="Z145" i="16"/>
  <c r="AA145" i="16" s="1"/>
  <c r="Z145" i="15"/>
  <c r="AA145" i="15" s="1"/>
  <c r="W99" i="15"/>
  <c r="W124" i="15" s="1"/>
  <c r="T75" i="15"/>
  <c r="Z139" i="15"/>
  <c r="AA139" i="15" s="1"/>
  <c r="S75" i="15"/>
  <c r="Q75" i="15"/>
  <c r="Z139" i="14"/>
  <c r="AA139" i="14" s="1"/>
  <c r="Z145" i="14"/>
  <c r="AA145" i="14" s="1"/>
  <c r="P58" i="14"/>
  <c r="O75" i="13"/>
  <c r="Z145" i="13"/>
  <c r="AA145" i="13" s="1"/>
  <c r="V94" i="13"/>
  <c r="P58" i="13"/>
  <c r="V75" i="13"/>
  <c r="T58" i="13"/>
  <c r="Z139" i="13"/>
  <c r="AA139" i="13" s="1"/>
  <c r="U75" i="12"/>
  <c r="N75" i="12"/>
  <c r="P94" i="12"/>
  <c r="AA145" i="12"/>
  <c r="T75" i="11"/>
  <c r="P94" i="11"/>
  <c r="P124" i="11" s="1"/>
  <c r="X75" i="11"/>
  <c r="V94" i="11"/>
  <c r="T58" i="11"/>
  <c r="Z139" i="11"/>
  <c r="AA139" i="11" s="1"/>
  <c r="Z145" i="11"/>
  <c r="AA145" i="11" s="1"/>
  <c r="P58" i="10"/>
  <c r="R75" i="10"/>
  <c r="W100" i="10"/>
  <c r="W125" i="10" s="1"/>
  <c r="V58" i="10"/>
  <c r="Z29" i="10"/>
  <c r="AA29" i="10" s="1"/>
  <c r="Q75" i="10"/>
  <c r="Z140" i="10"/>
  <c r="AA140" i="10" s="1"/>
  <c r="AA146" i="10"/>
  <c r="N75" i="10"/>
  <c r="AA145" i="9"/>
  <c r="Q75" i="9"/>
  <c r="Z139" i="9"/>
  <c r="AA139" i="9" s="1"/>
  <c r="O75" i="9"/>
  <c r="V94" i="9"/>
  <c r="W99" i="9"/>
  <c r="W124" i="9" s="1"/>
  <c r="R75" i="8"/>
  <c r="N35" i="8"/>
  <c r="T35" i="8"/>
  <c r="P75" i="8"/>
  <c r="Y35" i="8"/>
  <c r="Z145" i="8"/>
  <c r="AA145" i="8" s="1"/>
  <c r="W35" i="8"/>
  <c r="Z139" i="8"/>
  <c r="AA139" i="8" s="1"/>
  <c r="AA59" i="8"/>
  <c r="P35" i="8"/>
  <c r="U35" i="8"/>
  <c r="T75" i="8"/>
  <c r="T58" i="8"/>
  <c r="T58" i="24"/>
  <c r="Y75" i="24"/>
  <c r="W75" i="22"/>
  <c r="X75" i="26"/>
  <c r="R75" i="25"/>
  <c r="V58" i="25"/>
  <c r="S75" i="24"/>
  <c r="P75" i="24"/>
  <c r="T75" i="22"/>
  <c r="R58" i="23"/>
  <c r="O75" i="22"/>
  <c r="X58" i="21"/>
  <c r="R99" i="21"/>
  <c r="P75" i="20"/>
  <c r="V75" i="20"/>
  <c r="P94" i="18"/>
  <c r="R58" i="19"/>
  <c r="N58" i="18"/>
  <c r="R99" i="16"/>
  <c r="V75" i="14"/>
  <c r="R75" i="14"/>
  <c r="R99" i="14"/>
  <c r="T58" i="15"/>
  <c r="R58" i="14"/>
  <c r="P58" i="12"/>
  <c r="X75" i="15"/>
  <c r="P75" i="12"/>
  <c r="S75" i="12"/>
  <c r="P75" i="11"/>
  <c r="N75" i="11"/>
  <c r="S71" i="13"/>
  <c r="R58" i="13"/>
  <c r="W99" i="12"/>
  <c r="W124" i="12" s="1"/>
  <c r="V34" i="13"/>
  <c r="V35" i="13" s="1"/>
  <c r="P34" i="13"/>
  <c r="P35" i="13" s="1"/>
  <c r="Y34" i="13"/>
  <c r="Y35" i="13" s="1"/>
  <c r="R34" i="13"/>
  <c r="R35" i="13" s="1"/>
  <c r="X34" i="13"/>
  <c r="X35" i="13" s="1"/>
  <c r="Q34" i="13"/>
  <c r="Q35" i="13" s="1"/>
  <c r="W34" i="13"/>
  <c r="W35" i="13" s="1"/>
  <c r="O34" i="13"/>
  <c r="O35" i="13" s="1"/>
  <c r="U34" i="13"/>
  <c r="U35" i="13" s="1"/>
  <c r="N34" i="13"/>
  <c r="N35" i="13" s="1"/>
  <c r="T34" i="13"/>
  <c r="T35" i="13" s="1"/>
  <c r="S34" i="13"/>
  <c r="S35" i="13" s="1"/>
  <c r="T34" i="18"/>
  <c r="T35" i="18" s="1"/>
  <c r="N34" i="18"/>
  <c r="N35" i="18" s="1"/>
  <c r="V34" i="18"/>
  <c r="V35" i="18" s="1"/>
  <c r="O34" i="18"/>
  <c r="O35" i="18" s="1"/>
  <c r="U34" i="18"/>
  <c r="U35" i="18" s="1"/>
  <c r="S34" i="18"/>
  <c r="S35" i="18" s="1"/>
  <c r="Y34" i="18"/>
  <c r="Y35" i="18" s="1"/>
  <c r="R34" i="18"/>
  <c r="R35" i="18" s="1"/>
  <c r="X34" i="18"/>
  <c r="X35" i="18" s="1"/>
  <c r="Q34" i="18"/>
  <c r="Q35" i="18" s="1"/>
  <c r="W34" i="18"/>
  <c r="W35" i="18" s="1"/>
  <c r="P34" i="18"/>
  <c r="P35" i="18" s="1"/>
  <c r="W34" i="24"/>
  <c r="W35" i="24" s="1"/>
  <c r="Q34" i="24"/>
  <c r="Q35" i="24" s="1"/>
  <c r="T34" i="24"/>
  <c r="T35" i="24" s="1"/>
  <c r="Y34" i="24"/>
  <c r="Y35" i="24" s="1"/>
  <c r="P34" i="24"/>
  <c r="P35" i="24" s="1"/>
  <c r="X34" i="24"/>
  <c r="X35" i="24" s="1"/>
  <c r="O34" i="24"/>
  <c r="O35" i="24" s="1"/>
  <c r="V34" i="24"/>
  <c r="V35" i="24" s="1"/>
  <c r="N34" i="24"/>
  <c r="N35" i="24" s="1"/>
  <c r="U34" i="24"/>
  <c r="U35" i="24" s="1"/>
  <c r="S34" i="24"/>
  <c r="S35" i="24" s="1"/>
  <c r="R34" i="24"/>
  <c r="R35" i="24" s="1"/>
  <c r="R99" i="9"/>
  <c r="R58" i="9"/>
  <c r="P94" i="8"/>
  <c r="X58" i="9"/>
  <c r="X58" i="11"/>
  <c r="T105" i="8"/>
  <c r="N105" i="20"/>
  <c r="T105" i="20"/>
  <c r="U85" i="21"/>
  <c r="O85" i="21"/>
  <c r="V54" i="8"/>
  <c r="V55" i="8" s="1"/>
  <c r="N54" i="8"/>
  <c r="N55" i="8" s="1"/>
  <c r="Y54" i="8"/>
  <c r="Y55" i="8" s="1"/>
  <c r="U65" i="9"/>
  <c r="O65" i="9"/>
  <c r="T65" i="9"/>
  <c r="S65" i="9"/>
  <c r="X65" i="9"/>
  <c r="R65" i="9"/>
  <c r="V65" i="9"/>
  <c r="P65" i="9"/>
  <c r="W65" i="9"/>
  <c r="Q65" i="9"/>
  <c r="Y54" i="13"/>
  <c r="Y55" i="13" s="1"/>
  <c r="S54" i="13"/>
  <c r="S55" i="13" s="1"/>
  <c r="R54" i="13"/>
  <c r="R55" i="13" s="1"/>
  <c r="X54" i="13"/>
  <c r="X55" i="13" s="1"/>
  <c r="Q54" i="13"/>
  <c r="W54" i="13"/>
  <c r="W55" i="13" s="1"/>
  <c r="P54" i="13"/>
  <c r="P55" i="13" s="1"/>
  <c r="V54" i="13"/>
  <c r="V55" i="13" s="1"/>
  <c r="O54" i="13"/>
  <c r="O55" i="13" s="1"/>
  <c r="U54" i="13"/>
  <c r="U55" i="13" s="1"/>
  <c r="N54" i="13"/>
  <c r="N55" i="13" s="1"/>
  <c r="T54" i="13"/>
  <c r="T55" i="13" s="1"/>
  <c r="O82" i="11"/>
  <c r="U82" i="11"/>
  <c r="U82" i="14"/>
  <c r="O82" i="14"/>
  <c r="T104" i="16"/>
  <c r="N104" i="16"/>
  <c r="U65" i="18"/>
  <c r="O65" i="18"/>
  <c r="V65" i="18"/>
  <c r="T65" i="18"/>
  <c r="S65" i="18"/>
  <c r="R65" i="18"/>
  <c r="X65" i="18"/>
  <c r="Q65" i="18"/>
  <c r="W65" i="18"/>
  <c r="P65" i="18"/>
  <c r="X65" i="19"/>
  <c r="R65" i="19"/>
  <c r="T65" i="19"/>
  <c r="S65" i="19"/>
  <c r="Q65" i="19"/>
  <c r="W65" i="19"/>
  <c r="P65" i="19"/>
  <c r="V65" i="19"/>
  <c r="O65" i="19"/>
  <c r="U65" i="19"/>
  <c r="X65" i="21"/>
  <c r="R65" i="21"/>
  <c r="V65" i="21"/>
  <c r="O65" i="21"/>
  <c r="U65" i="21"/>
  <c r="T65" i="21"/>
  <c r="S65" i="21"/>
  <c r="Q65" i="21"/>
  <c r="W65" i="21"/>
  <c r="P65" i="21"/>
  <c r="Y54" i="22"/>
  <c r="Y55" i="22" s="1"/>
  <c r="T104" i="23"/>
  <c r="N104" i="23"/>
  <c r="R65" i="25"/>
  <c r="O54" i="26"/>
  <c r="O55" i="26" s="1"/>
  <c r="V54" i="26"/>
  <c r="V55" i="26" s="1"/>
  <c r="Y54" i="26"/>
  <c r="Y55" i="26" s="1"/>
  <c r="X54" i="26"/>
  <c r="X55" i="26" s="1"/>
  <c r="W54" i="26"/>
  <c r="W55" i="26" s="1"/>
  <c r="N75" i="25"/>
  <c r="W75" i="24"/>
  <c r="P94" i="20"/>
  <c r="T58" i="20"/>
  <c r="X58" i="18"/>
  <c r="O75" i="14"/>
  <c r="V94" i="17"/>
  <c r="V58" i="15"/>
  <c r="P94" i="14"/>
  <c r="O75" i="15"/>
  <c r="V75" i="12"/>
  <c r="Y75" i="12"/>
  <c r="N75" i="13"/>
  <c r="N58" i="13"/>
  <c r="V34" i="12"/>
  <c r="V35" i="12" s="1"/>
  <c r="P34" i="12"/>
  <c r="P35" i="12" s="1"/>
  <c r="U34" i="12"/>
  <c r="U35" i="12" s="1"/>
  <c r="O34" i="12"/>
  <c r="O35" i="12" s="1"/>
  <c r="T34" i="12"/>
  <c r="T35" i="12" s="1"/>
  <c r="N34" i="12"/>
  <c r="N35" i="12" s="1"/>
  <c r="Y34" i="12"/>
  <c r="Y35" i="12" s="1"/>
  <c r="S34" i="12"/>
  <c r="S35" i="12" s="1"/>
  <c r="X34" i="12"/>
  <c r="X35" i="12" s="1"/>
  <c r="R34" i="12"/>
  <c r="R35" i="12" s="1"/>
  <c r="W34" i="12"/>
  <c r="W35" i="12" s="1"/>
  <c r="Q34" i="12"/>
  <c r="Q35" i="12" s="1"/>
  <c r="Y34" i="19"/>
  <c r="Y35" i="19" s="1"/>
  <c r="S34" i="19"/>
  <c r="S35" i="19" s="1"/>
  <c r="W34" i="19"/>
  <c r="W35" i="19" s="1"/>
  <c r="Q34" i="19"/>
  <c r="Q35" i="19" s="1"/>
  <c r="T34" i="19"/>
  <c r="T35" i="19" s="1"/>
  <c r="N34" i="19"/>
  <c r="N35" i="19" s="1"/>
  <c r="O34" i="19"/>
  <c r="O35" i="19" s="1"/>
  <c r="X34" i="19"/>
  <c r="X35" i="19" s="1"/>
  <c r="V34" i="19"/>
  <c r="V35" i="19" s="1"/>
  <c r="U34" i="19"/>
  <c r="U35" i="19" s="1"/>
  <c r="R34" i="19"/>
  <c r="R35" i="19" s="1"/>
  <c r="P34" i="19"/>
  <c r="P35" i="19" s="1"/>
  <c r="Y34" i="25"/>
  <c r="Y35" i="25" s="1"/>
  <c r="S34" i="25"/>
  <c r="S35" i="25" s="1"/>
  <c r="U34" i="25"/>
  <c r="U35" i="25" s="1"/>
  <c r="N34" i="25"/>
  <c r="N35" i="25" s="1"/>
  <c r="X34" i="25"/>
  <c r="X35" i="25" s="1"/>
  <c r="Q34" i="25"/>
  <c r="Q35" i="25" s="1"/>
  <c r="W34" i="25"/>
  <c r="W35" i="25" s="1"/>
  <c r="V34" i="25"/>
  <c r="V35" i="25" s="1"/>
  <c r="T34" i="25"/>
  <c r="T35" i="25" s="1"/>
  <c r="R34" i="25"/>
  <c r="R35" i="25" s="1"/>
  <c r="P34" i="25"/>
  <c r="P35" i="25" s="1"/>
  <c r="O34" i="25"/>
  <c r="O35" i="25" s="1"/>
  <c r="T71" i="10"/>
  <c r="R71" i="10"/>
  <c r="R58" i="11"/>
  <c r="V71" i="9"/>
  <c r="P71" i="9"/>
  <c r="U71" i="9"/>
  <c r="O71" i="9"/>
  <c r="T71" i="9"/>
  <c r="S71" i="9"/>
  <c r="W71" i="9"/>
  <c r="Q71" i="9"/>
  <c r="X71" i="9"/>
  <c r="R71" i="9"/>
  <c r="U82" i="8"/>
  <c r="O82" i="8"/>
  <c r="T104" i="9"/>
  <c r="V118" i="10"/>
  <c r="O118" i="10"/>
  <c r="T65" i="13"/>
  <c r="Y54" i="15"/>
  <c r="Y55" i="15" s="1"/>
  <c r="S54" i="15"/>
  <c r="S55" i="15" s="1"/>
  <c r="X54" i="15"/>
  <c r="X55" i="15" s="1"/>
  <c r="Q54" i="15"/>
  <c r="W54" i="15"/>
  <c r="W55" i="15" s="1"/>
  <c r="P54" i="15"/>
  <c r="P55" i="15" s="1"/>
  <c r="V54" i="15"/>
  <c r="V55" i="15" s="1"/>
  <c r="O54" i="15"/>
  <c r="O55" i="15" s="1"/>
  <c r="U54" i="15"/>
  <c r="U55" i="15" s="1"/>
  <c r="N54" i="15"/>
  <c r="N55" i="15" s="1"/>
  <c r="T54" i="15"/>
  <c r="T55" i="15" s="1"/>
  <c r="R54" i="15"/>
  <c r="R55" i="15" s="1"/>
  <c r="Y71" i="14"/>
  <c r="V117" i="16"/>
  <c r="V117" i="18"/>
  <c r="O117" i="18"/>
  <c r="X54" i="19"/>
  <c r="X55" i="19" s="1"/>
  <c r="S54" i="19"/>
  <c r="S55" i="19" s="1"/>
  <c r="U82" i="19"/>
  <c r="O82" i="19"/>
  <c r="T54" i="21"/>
  <c r="T55" i="21" s="1"/>
  <c r="N54" i="21"/>
  <c r="N55" i="21" s="1"/>
  <c r="U54" i="21"/>
  <c r="U55" i="21" s="1"/>
  <c r="S54" i="21"/>
  <c r="S55" i="21" s="1"/>
  <c r="Y54" i="21"/>
  <c r="Y55" i="21" s="1"/>
  <c r="R54" i="21"/>
  <c r="R55" i="21" s="1"/>
  <c r="X54" i="21"/>
  <c r="X55" i="21" s="1"/>
  <c r="Q54" i="21"/>
  <c r="W54" i="21"/>
  <c r="W55" i="21" s="1"/>
  <c r="P54" i="21"/>
  <c r="P55" i="21" s="1"/>
  <c r="V54" i="21"/>
  <c r="V55" i="21" s="1"/>
  <c r="O54" i="21"/>
  <c r="O55" i="21" s="1"/>
  <c r="U82" i="22"/>
  <c r="O82" i="22"/>
  <c r="V117" i="23"/>
  <c r="V54" i="25"/>
  <c r="V55" i="25" s="1"/>
  <c r="P54" i="25"/>
  <c r="P55" i="25" s="1"/>
  <c r="S54" i="25"/>
  <c r="S55" i="25" s="1"/>
  <c r="Y54" i="25"/>
  <c r="Y55" i="25" s="1"/>
  <c r="R54" i="25"/>
  <c r="R55" i="25" s="1"/>
  <c r="X54" i="25"/>
  <c r="X55" i="25" s="1"/>
  <c r="Q54" i="25"/>
  <c r="W54" i="25"/>
  <c r="W55" i="25" s="1"/>
  <c r="O54" i="25"/>
  <c r="O55" i="25" s="1"/>
  <c r="U54" i="25"/>
  <c r="U55" i="25" s="1"/>
  <c r="T54" i="25"/>
  <c r="T55" i="25" s="1"/>
  <c r="N54" i="25"/>
  <c r="N55" i="25" s="1"/>
  <c r="V58" i="20"/>
  <c r="X58" i="19"/>
  <c r="N75" i="18"/>
  <c r="V71" i="18"/>
  <c r="P71" i="18"/>
  <c r="W71" i="18"/>
  <c r="O71" i="18"/>
  <c r="U71" i="18"/>
  <c r="T71" i="18"/>
  <c r="S71" i="18"/>
  <c r="R71" i="18"/>
  <c r="X71" i="18"/>
  <c r="Q71" i="18"/>
  <c r="P58" i="18"/>
  <c r="P94" i="16"/>
  <c r="P94" i="17"/>
  <c r="X58" i="15"/>
  <c r="V75" i="15"/>
  <c r="N75" i="14"/>
  <c r="Q75" i="12"/>
  <c r="R75" i="11"/>
  <c r="Q75" i="11"/>
  <c r="V34" i="14"/>
  <c r="V35" i="14" s="1"/>
  <c r="P34" i="14"/>
  <c r="P35" i="14" s="1"/>
  <c r="S34" i="14"/>
  <c r="S35" i="14" s="1"/>
  <c r="Y34" i="14"/>
  <c r="Y35" i="14" s="1"/>
  <c r="R34" i="14"/>
  <c r="R35" i="14" s="1"/>
  <c r="X34" i="14"/>
  <c r="X35" i="14" s="1"/>
  <c r="Q34" i="14"/>
  <c r="Q35" i="14" s="1"/>
  <c r="W34" i="14"/>
  <c r="W35" i="14" s="1"/>
  <c r="O34" i="14"/>
  <c r="O35" i="14" s="1"/>
  <c r="U34" i="14"/>
  <c r="U35" i="14" s="1"/>
  <c r="N34" i="14"/>
  <c r="N35" i="14" s="1"/>
  <c r="T34" i="14"/>
  <c r="T35" i="14" s="1"/>
  <c r="W34" i="20"/>
  <c r="W35" i="20" s="1"/>
  <c r="Q34" i="20"/>
  <c r="Q35" i="20" s="1"/>
  <c r="V34" i="20"/>
  <c r="V35" i="20" s="1"/>
  <c r="O34" i="20"/>
  <c r="O35" i="20" s="1"/>
  <c r="U34" i="20"/>
  <c r="U35" i="20" s="1"/>
  <c r="N34" i="20"/>
  <c r="N35" i="20" s="1"/>
  <c r="T34" i="20"/>
  <c r="T35" i="20" s="1"/>
  <c r="S34" i="20"/>
  <c r="S35" i="20" s="1"/>
  <c r="Y34" i="20"/>
  <c r="Y35" i="20" s="1"/>
  <c r="R34" i="20"/>
  <c r="R35" i="20" s="1"/>
  <c r="X34" i="20"/>
  <c r="X35" i="20" s="1"/>
  <c r="P34" i="20"/>
  <c r="P35" i="20" s="1"/>
  <c r="Y34" i="26"/>
  <c r="Y35" i="26" s="1"/>
  <c r="S34" i="26"/>
  <c r="S35" i="26" s="1"/>
  <c r="W34" i="26"/>
  <c r="W35" i="26" s="1"/>
  <c r="P34" i="26"/>
  <c r="P35" i="26" s="1"/>
  <c r="U34" i="26"/>
  <c r="U35" i="26" s="1"/>
  <c r="R34" i="26"/>
  <c r="R35" i="26" s="1"/>
  <c r="X34" i="26"/>
  <c r="X35" i="26" s="1"/>
  <c r="Q34" i="26"/>
  <c r="Q35" i="26" s="1"/>
  <c r="T34" i="26"/>
  <c r="T35" i="26" s="1"/>
  <c r="O34" i="26"/>
  <c r="O35" i="26" s="1"/>
  <c r="N34" i="26"/>
  <c r="N35" i="26" s="1"/>
  <c r="V34" i="26"/>
  <c r="V35" i="26" s="1"/>
  <c r="V116" i="8"/>
  <c r="N105" i="17"/>
  <c r="U85" i="20"/>
  <c r="T105" i="22"/>
  <c r="O65" i="8"/>
  <c r="O71" i="8" s="1"/>
  <c r="Q65" i="8"/>
  <c r="Q71" i="8" s="1"/>
  <c r="W54" i="10"/>
  <c r="W55" i="10" s="1"/>
  <c r="Q54" i="10"/>
  <c r="T54" i="10"/>
  <c r="T55" i="10" s="1"/>
  <c r="S54" i="10"/>
  <c r="S55" i="10" s="1"/>
  <c r="Y54" i="10"/>
  <c r="Y55" i="10" s="1"/>
  <c r="R54" i="10"/>
  <c r="R55" i="10" s="1"/>
  <c r="O54" i="10"/>
  <c r="O55" i="10" s="1"/>
  <c r="P54" i="10"/>
  <c r="P55" i="10" s="1"/>
  <c r="O117" i="8"/>
  <c r="P54" i="16"/>
  <c r="P55" i="16" s="1"/>
  <c r="O117" i="21"/>
  <c r="U65" i="22"/>
  <c r="W65" i="22"/>
  <c r="O117" i="26"/>
  <c r="N75" i="23"/>
  <c r="P94" i="21"/>
  <c r="R99" i="20"/>
  <c r="S75" i="20"/>
  <c r="S71" i="19"/>
  <c r="U71" i="19"/>
  <c r="T71" i="19"/>
  <c r="R71" i="19"/>
  <c r="X71" i="19"/>
  <c r="Q71" i="19"/>
  <c r="W71" i="19"/>
  <c r="P71" i="19"/>
  <c r="V71" i="19"/>
  <c r="O71" i="19"/>
  <c r="R99" i="19"/>
  <c r="X58" i="20"/>
  <c r="T58" i="19"/>
  <c r="W71" i="17"/>
  <c r="Q71" i="17"/>
  <c r="V71" i="17"/>
  <c r="O71" i="17"/>
  <c r="U71" i="17"/>
  <c r="T71" i="17"/>
  <c r="S71" i="17"/>
  <c r="R71" i="17"/>
  <c r="X71" i="17"/>
  <c r="P71" i="17"/>
  <c r="Y75" i="13"/>
  <c r="V58" i="14"/>
  <c r="R75" i="15"/>
  <c r="P75" i="15"/>
  <c r="R99" i="11"/>
  <c r="V34" i="11"/>
  <c r="V35" i="11" s="1"/>
  <c r="P34" i="11"/>
  <c r="P35" i="11" s="1"/>
  <c r="W34" i="11"/>
  <c r="W35" i="11" s="1"/>
  <c r="O34" i="11"/>
  <c r="O35" i="11" s="1"/>
  <c r="U34" i="11"/>
  <c r="U35" i="11" s="1"/>
  <c r="N34" i="11"/>
  <c r="N35" i="11" s="1"/>
  <c r="T34" i="11"/>
  <c r="T35" i="11" s="1"/>
  <c r="S34" i="11"/>
  <c r="S35" i="11" s="1"/>
  <c r="X34" i="11"/>
  <c r="X35" i="11" s="1"/>
  <c r="Q34" i="11"/>
  <c r="Q35" i="11" s="1"/>
  <c r="Y34" i="11"/>
  <c r="Y35" i="11" s="1"/>
  <c r="R34" i="11"/>
  <c r="R35" i="11" s="1"/>
  <c r="V34" i="15"/>
  <c r="V35" i="15" s="1"/>
  <c r="P34" i="15"/>
  <c r="P35" i="15" s="1"/>
  <c r="X34" i="15"/>
  <c r="X35" i="15" s="1"/>
  <c r="Q34" i="15"/>
  <c r="Q35" i="15" s="1"/>
  <c r="W34" i="15"/>
  <c r="W35" i="15" s="1"/>
  <c r="O34" i="15"/>
  <c r="O35" i="15" s="1"/>
  <c r="U34" i="15"/>
  <c r="U35" i="15" s="1"/>
  <c r="N34" i="15"/>
  <c r="N35" i="15" s="1"/>
  <c r="T34" i="15"/>
  <c r="T35" i="15" s="1"/>
  <c r="S34" i="15"/>
  <c r="S35" i="15" s="1"/>
  <c r="Y34" i="15"/>
  <c r="Y35" i="15" s="1"/>
  <c r="R34" i="15"/>
  <c r="R35" i="15" s="1"/>
  <c r="W34" i="21"/>
  <c r="W35" i="21" s="1"/>
  <c r="Q34" i="21"/>
  <c r="Q35" i="21" s="1"/>
  <c r="V34" i="21"/>
  <c r="V35" i="21" s="1"/>
  <c r="O34" i="21"/>
  <c r="O35" i="21" s="1"/>
  <c r="U34" i="21"/>
  <c r="U35" i="21" s="1"/>
  <c r="N34" i="21"/>
  <c r="N35" i="21" s="1"/>
  <c r="T34" i="21"/>
  <c r="T35" i="21" s="1"/>
  <c r="S34" i="21"/>
  <c r="S35" i="21" s="1"/>
  <c r="Y34" i="21"/>
  <c r="Y35" i="21" s="1"/>
  <c r="R34" i="21"/>
  <c r="R35" i="21" s="1"/>
  <c r="X34" i="21"/>
  <c r="X35" i="21" s="1"/>
  <c r="P34" i="21"/>
  <c r="P35" i="21" s="1"/>
  <c r="P58" i="9"/>
  <c r="P58" i="11"/>
  <c r="N58" i="11"/>
  <c r="O116" i="18"/>
  <c r="N23" i="20"/>
  <c r="N26" i="20" s="1"/>
  <c r="X23" i="20"/>
  <c r="X26" i="20" s="1"/>
  <c r="V23" i="20"/>
  <c r="V26" i="20" s="1"/>
  <c r="Y23" i="26"/>
  <c r="Y26" i="26" s="1"/>
  <c r="S23" i="26"/>
  <c r="S26" i="26" s="1"/>
  <c r="V23" i="26"/>
  <c r="V26" i="26" s="1"/>
  <c r="O23" i="26"/>
  <c r="O26" i="26" s="1"/>
  <c r="W23" i="26"/>
  <c r="W26" i="26" s="1"/>
  <c r="P23" i="26"/>
  <c r="P26" i="26" s="1"/>
  <c r="X23" i="26"/>
  <c r="X26" i="26" s="1"/>
  <c r="U23" i="26"/>
  <c r="U26" i="26" s="1"/>
  <c r="T23" i="26"/>
  <c r="T26" i="26" s="1"/>
  <c r="R23" i="26"/>
  <c r="R26" i="26" s="1"/>
  <c r="Q23" i="26"/>
  <c r="Q26" i="26" s="1"/>
  <c r="N23" i="26"/>
  <c r="N26" i="26" s="1"/>
  <c r="W54" i="9"/>
  <c r="W55" i="9" s="1"/>
  <c r="Q54" i="9"/>
  <c r="V54" i="9"/>
  <c r="V55" i="9" s="1"/>
  <c r="P54" i="9"/>
  <c r="P55" i="9" s="1"/>
  <c r="U54" i="9"/>
  <c r="U55" i="9" s="1"/>
  <c r="O54" i="9"/>
  <c r="O55" i="9" s="1"/>
  <c r="T54" i="9"/>
  <c r="T55" i="9" s="1"/>
  <c r="N54" i="9"/>
  <c r="N55" i="9" s="1"/>
  <c r="X54" i="9"/>
  <c r="X55" i="9" s="1"/>
  <c r="R54" i="9"/>
  <c r="R55" i="9" s="1"/>
  <c r="S54" i="9"/>
  <c r="S55" i="9" s="1"/>
  <c r="Y54" i="9"/>
  <c r="Y55" i="9" s="1"/>
  <c r="P93" i="10"/>
  <c r="P95" i="10" s="1"/>
  <c r="V93" i="10"/>
  <c r="V95" i="10" s="1"/>
  <c r="U65" i="10"/>
  <c r="T65" i="10"/>
  <c r="S65" i="10"/>
  <c r="X65" i="10"/>
  <c r="Q65" i="10"/>
  <c r="P65" i="10"/>
  <c r="W65" i="10"/>
  <c r="T104" i="13"/>
  <c r="N104" i="13"/>
  <c r="N104" i="11"/>
  <c r="T104" i="15"/>
  <c r="N104" i="15"/>
  <c r="V117" i="15"/>
  <c r="O117" i="15"/>
  <c r="V65" i="17"/>
  <c r="P65" i="17"/>
  <c r="U65" i="17"/>
  <c r="T65" i="17"/>
  <c r="S65" i="17"/>
  <c r="R65" i="17"/>
  <c r="X65" i="17"/>
  <c r="Q65" i="17"/>
  <c r="W65" i="17"/>
  <c r="O65" i="17"/>
  <c r="T104" i="19"/>
  <c r="N104" i="19"/>
  <c r="N104" i="21"/>
  <c r="U82" i="21"/>
  <c r="V117" i="22"/>
  <c r="O117" i="22"/>
  <c r="R54" i="24"/>
  <c r="R55" i="24" s="1"/>
  <c r="N104" i="25"/>
  <c r="S65" i="26"/>
  <c r="W65" i="26"/>
  <c r="P65" i="26"/>
  <c r="X65" i="26"/>
  <c r="Q65" i="26"/>
  <c r="O65" i="26"/>
  <c r="V65" i="26"/>
  <c r="U65" i="26"/>
  <c r="T65" i="26"/>
  <c r="R65" i="26"/>
  <c r="W75" i="26"/>
  <c r="T71" i="26"/>
  <c r="R71" i="26"/>
  <c r="S71" i="26"/>
  <c r="P71" i="26"/>
  <c r="X71" i="26"/>
  <c r="O71" i="26"/>
  <c r="W71" i="26"/>
  <c r="V71" i="26"/>
  <c r="U71" i="26"/>
  <c r="Q71" i="26"/>
  <c r="X75" i="25"/>
  <c r="S71" i="24"/>
  <c r="R71" i="24"/>
  <c r="U71" i="24"/>
  <c r="V71" i="24"/>
  <c r="T71" i="24"/>
  <c r="Q71" i="24"/>
  <c r="P71" i="24"/>
  <c r="X71" i="24"/>
  <c r="O71" i="24"/>
  <c r="W71" i="24"/>
  <c r="R99" i="24"/>
  <c r="R75" i="20"/>
  <c r="W99" i="21"/>
  <c r="W124" i="21" s="1"/>
  <c r="V94" i="21"/>
  <c r="W99" i="20"/>
  <c r="W124" i="20" s="1"/>
  <c r="Y75" i="20"/>
  <c r="S71" i="21"/>
  <c r="W71" i="21"/>
  <c r="P71" i="21"/>
  <c r="V71" i="21"/>
  <c r="O71" i="21"/>
  <c r="U71" i="21"/>
  <c r="T71" i="21"/>
  <c r="R71" i="21"/>
  <c r="X71" i="21"/>
  <c r="Q71" i="21"/>
  <c r="N31" i="19"/>
  <c r="Z29" i="19" s="1"/>
  <c r="AA29" i="19" s="1"/>
  <c r="N58" i="20"/>
  <c r="V94" i="18"/>
  <c r="V75" i="17"/>
  <c r="X75" i="14"/>
  <c r="N58" i="14"/>
  <c r="T75" i="13"/>
  <c r="W75" i="15"/>
  <c r="R75" i="12"/>
  <c r="O75" i="11"/>
  <c r="V58" i="13"/>
  <c r="W99" i="11"/>
  <c r="W124" i="11" s="1"/>
  <c r="X75" i="9"/>
  <c r="T34" i="9"/>
  <c r="T35" i="9" s="1"/>
  <c r="N34" i="9"/>
  <c r="N35" i="9" s="1"/>
  <c r="Y34" i="9"/>
  <c r="Y35" i="9" s="1"/>
  <c r="S34" i="9"/>
  <c r="S35" i="9" s="1"/>
  <c r="X34" i="9"/>
  <c r="X35" i="9" s="1"/>
  <c r="R34" i="9"/>
  <c r="R35" i="9" s="1"/>
  <c r="W34" i="9"/>
  <c r="W35" i="9" s="1"/>
  <c r="Q34" i="9"/>
  <c r="Q35" i="9" s="1"/>
  <c r="U34" i="9"/>
  <c r="U35" i="9" s="1"/>
  <c r="O34" i="9"/>
  <c r="O35" i="9" s="1"/>
  <c r="V34" i="9"/>
  <c r="V35" i="9" s="1"/>
  <c r="P34" i="9"/>
  <c r="P35" i="9" s="1"/>
  <c r="T34" i="16"/>
  <c r="T35" i="16" s="1"/>
  <c r="N34" i="16"/>
  <c r="N35" i="16" s="1"/>
  <c r="Y34" i="16"/>
  <c r="Y35" i="16" s="1"/>
  <c r="S34" i="16"/>
  <c r="S35" i="16" s="1"/>
  <c r="X34" i="16"/>
  <c r="X35" i="16" s="1"/>
  <c r="R34" i="16"/>
  <c r="R35" i="16" s="1"/>
  <c r="W34" i="16"/>
  <c r="W35" i="16" s="1"/>
  <c r="Q34" i="16"/>
  <c r="Q35" i="16" s="1"/>
  <c r="V34" i="16"/>
  <c r="V35" i="16" s="1"/>
  <c r="P34" i="16"/>
  <c r="P35" i="16" s="1"/>
  <c r="U34" i="16"/>
  <c r="U35" i="16" s="1"/>
  <c r="O34" i="16"/>
  <c r="O35" i="16" s="1"/>
  <c r="V34" i="22"/>
  <c r="V35" i="22" s="1"/>
  <c r="P34" i="22"/>
  <c r="P35" i="22" s="1"/>
  <c r="W34" i="22"/>
  <c r="W35" i="22" s="1"/>
  <c r="O34" i="22"/>
  <c r="O35" i="22" s="1"/>
  <c r="U34" i="22"/>
  <c r="U35" i="22" s="1"/>
  <c r="N34" i="22"/>
  <c r="N35" i="22" s="1"/>
  <c r="S34" i="22"/>
  <c r="S35" i="22" s="1"/>
  <c r="Y34" i="22"/>
  <c r="Y35" i="22" s="1"/>
  <c r="R34" i="22"/>
  <c r="R35" i="22" s="1"/>
  <c r="X34" i="22"/>
  <c r="X35" i="22" s="1"/>
  <c r="T34" i="22"/>
  <c r="T35" i="22" s="1"/>
  <c r="Q34" i="22"/>
  <c r="Q35" i="22" s="1"/>
  <c r="T58" i="9"/>
  <c r="M35" i="9"/>
  <c r="T105" i="12"/>
  <c r="N105" i="12"/>
  <c r="V116" i="16"/>
  <c r="V116" i="20"/>
  <c r="O116" i="20"/>
  <c r="U85" i="23"/>
  <c r="O85" i="23"/>
  <c r="Q54" i="11"/>
  <c r="S54" i="11"/>
  <c r="S55" i="11" s="1"/>
  <c r="T54" i="11"/>
  <c r="T55" i="11" s="1"/>
  <c r="R54" i="11"/>
  <c r="R55" i="11" s="1"/>
  <c r="X54" i="11"/>
  <c r="X55" i="11" s="1"/>
  <c r="U54" i="11"/>
  <c r="U55" i="11" s="1"/>
  <c r="V54" i="11"/>
  <c r="V55" i="11" s="1"/>
  <c r="N54" i="11"/>
  <c r="N55" i="11" s="1"/>
  <c r="O117" i="9"/>
  <c r="V117" i="9"/>
  <c r="N71" i="11"/>
  <c r="Y71" i="11"/>
  <c r="U82" i="13"/>
  <c r="O82" i="13"/>
  <c r="T104" i="14"/>
  <c r="W65" i="16"/>
  <c r="W71" i="16" s="1"/>
  <c r="Q65" i="16"/>
  <c r="Q71" i="16" s="1"/>
  <c r="S65" i="16"/>
  <c r="S71" i="16" s="1"/>
  <c r="R65" i="16"/>
  <c r="R71" i="16" s="1"/>
  <c r="X65" i="16"/>
  <c r="X71" i="16" s="1"/>
  <c r="P65" i="16"/>
  <c r="P71" i="16" s="1"/>
  <c r="V65" i="16"/>
  <c r="V71" i="16" s="1"/>
  <c r="U65" i="16"/>
  <c r="U71" i="16" s="1"/>
  <c r="T65" i="16"/>
  <c r="T71" i="16" s="1"/>
  <c r="U82" i="16"/>
  <c r="O82" i="16"/>
  <c r="U82" i="18"/>
  <c r="O82" i="18"/>
  <c r="P65" i="20"/>
  <c r="Q65" i="20"/>
  <c r="O65" i="20"/>
  <c r="T104" i="20"/>
  <c r="N104" i="20"/>
  <c r="S54" i="23"/>
  <c r="S55" i="23" s="1"/>
  <c r="P54" i="23"/>
  <c r="P55" i="23" s="1"/>
  <c r="W54" i="23"/>
  <c r="W55" i="23" s="1"/>
  <c r="N104" i="22"/>
  <c r="T104" i="22"/>
  <c r="X65" i="24"/>
  <c r="R65" i="24"/>
  <c r="Q65" i="24"/>
  <c r="T65" i="24"/>
  <c r="V65" i="24"/>
  <c r="U65" i="24"/>
  <c r="S65" i="24"/>
  <c r="P65" i="24"/>
  <c r="O65" i="24"/>
  <c r="W65" i="24"/>
  <c r="O117" i="24"/>
  <c r="V117" i="24"/>
  <c r="N104" i="26"/>
  <c r="O75" i="25"/>
  <c r="R75" i="23"/>
  <c r="W99" i="24"/>
  <c r="W124" i="24" s="1"/>
  <c r="U75" i="22"/>
  <c r="Q75" i="20"/>
  <c r="X75" i="20"/>
  <c r="R71" i="20"/>
  <c r="T71" i="20"/>
  <c r="P58" i="19"/>
  <c r="T58" i="18"/>
  <c r="O75" i="17"/>
  <c r="U75" i="14"/>
  <c r="Y75" i="14"/>
  <c r="Q75" i="14"/>
  <c r="P58" i="15"/>
  <c r="V94" i="12"/>
  <c r="X75" i="12"/>
  <c r="X58" i="13"/>
  <c r="R99" i="12"/>
  <c r="P94" i="9"/>
  <c r="T34" i="10"/>
  <c r="T35" i="10" s="1"/>
  <c r="U34" i="10"/>
  <c r="U35" i="10" s="1"/>
  <c r="N34" i="10"/>
  <c r="N35" i="10" s="1"/>
  <c r="S34" i="10"/>
  <c r="S35" i="10" s="1"/>
  <c r="Y34" i="10"/>
  <c r="Y35" i="10" s="1"/>
  <c r="R34" i="10"/>
  <c r="R35" i="10" s="1"/>
  <c r="X34" i="10"/>
  <c r="X35" i="10" s="1"/>
  <c r="Q34" i="10"/>
  <c r="Q35" i="10" s="1"/>
  <c r="V34" i="10"/>
  <c r="V35" i="10" s="1"/>
  <c r="O34" i="10"/>
  <c r="O35" i="10" s="1"/>
  <c r="W34" i="10"/>
  <c r="W35" i="10" s="1"/>
  <c r="P34" i="10"/>
  <c r="P35" i="10" s="1"/>
  <c r="U34" i="17"/>
  <c r="U35" i="17" s="1"/>
  <c r="O34" i="17"/>
  <c r="O35" i="17" s="1"/>
  <c r="S34" i="17"/>
  <c r="S35" i="17" s="1"/>
  <c r="Y34" i="17"/>
  <c r="Y35" i="17" s="1"/>
  <c r="R34" i="17"/>
  <c r="R35" i="17" s="1"/>
  <c r="X34" i="17"/>
  <c r="X35" i="17" s="1"/>
  <c r="Q34" i="17"/>
  <c r="Q35" i="17" s="1"/>
  <c r="W34" i="17"/>
  <c r="W35" i="17" s="1"/>
  <c r="P34" i="17"/>
  <c r="P35" i="17" s="1"/>
  <c r="V34" i="17"/>
  <c r="V35" i="17" s="1"/>
  <c r="N34" i="17"/>
  <c r="N35" i="17" s="1"/>
  <c r="T34" i="17"/>
  <c r="T35" i="17" s="1"/>
  <c r="X34" i="23"/>
  <c r="X35" i="23" s="1"/>
  <c r="R34" i="23"/>
  <c r="R35" i="23" s="1"/>
  <c r="V34" i="23"/>
  <c r="V35" i="23" s="1"/>
  <c r="O34" i="23"/>
  <c r="O35" i="23" s="1"/>
  <c r="U34" i="23"/>
  <c r="U35" i="23" s="1"/>
  <c r="N34" i="23"/>
  <c r="N35" i="23" s="1"/>
  <c r="T34" i="23"/>
  <c r="T35" i="23" s="1"/>
  <c r="M35" i="23"/>
  <c r="S34" i="23"/>
  <c r="S35" i="23" s="1"/>
  <c r="Y34" i="23"/>
  <c r="Y35" i="23" s="1"/>
  <c r="Q34" i="23"/>
  <c r="Q35" i="23" s="1"/>
  <c r="W34" i="23"/>
  <c r="W35" i="23" s="1"/>
  <c r="P34" i="23"/>
  <c r="P35" i="23" s="1"/>
  <c r="V58" i="9"/>
  <c r="V58" i="11"/>
  <c r="N104" i="8"/>
  <c r="T104" i="8"/>
  <c r="U82" i="10"/>
  <c r="O82" i="10"/>
  <c r="W71" i="12"/>
  <c r="Q71" i="12"/>
  <c r="U71" i="12"/>
  <c r="T71" i="12"/>
  <c r="N71" i="12"/>
  <c r="Y71" i="12"/>
  <c r="S71" i="12"/>
  <c r="T104" i="12"/>
  <c r="N104" i="12"/>
  <c r="V117" i="14"/>
  <c r="O117" i="14"/>
  <c r="S54" i="17"/>
  <c r="S55" i="17" s="1"/>
  <c r="Q54" i="17"/>
  <c r="W54" i="17"/>
  <c r="W55" i="17" s="1"/>
  <c r="O54" i="17"/>
  <c r="O55" i="17" s="1"/>
  <c r="U54" i="17"/>
  <c r="U55" i="17" s="1"/>
  <c r="N54" i="17"/>
  <c r="N55" i="17" s="1"/>
  <c r="T54" i="17"/>
  <c r="T55" i="17" s="1"/>
  <c r="V117" i="17"/>
  <c r="O117" i="17"/>
  <c r="V54" i="20"/>
  <c r="V55" i="20" s="1"/>
  <c r="O82" i="23"/>
  <c r="U82" i="23"/>
  <c r="O82" i="24"/>
  <c r="U82" i="24"/>
  <c r="T54" i="26" l="1"/>
  <c r="T55" i="26" s="1"/>
  <c r="M111" i="26"/>
  <c r="M123" i="26"/>
  <c r="O116" i="26"/>
  <c r="M123" i="25"/>
  <c r="T54" i="23"/>
  <c r="T55" i="23" s="1"/>
  <c r="T71" i="23"/>
  <c r="P65" i="23"/>
  <c r="N54" i="23"/>
  <c r="N55" i="23" s="1"/>
  <c r="N105" i="23"/>
  <c r="N111" i="23" s="1"/>
  <c r="M88" i="21"/>
  <c r="N54" i="20"/>
  <c r="N55" i="20" s="1"/>
  <c r="S54" i="20"/>
  <c r="S55" i="20" s="1"/>
  <c r="O54" i="20"/>
  <c r="O55" i="20" s="1"/>
  <c r="W54" i="20"/>
  <c r="W55" i="20" s="1"/>
  <c r="Y54" i="20"/>
  <c r="Y55" i="20" s="1"/>
  <c r="Q54" i="20"/>
  <c r="W71" i="20"/>
  <c r="T65" i="20"/>
  <c r="W23" i="20"/>
  <c r="W26" i="20" s="1"/>
  <c r="R54" i="20"/>
  <c r="R55" i="20" s="1"/>
  <c r="U65" i="20"/>
  <c r="O23" i="20"/>
  <c r="O26" i="20" s="1"/>
  <c r="P54" i="20"/>
  <c r="P55" i="20" s="1"/>
  <c r="U54" i="20"/>
  <c r="U55" i="20" s="1"/>
  <c r="O71" i="20"/>
  <c r="X65" i="20"/>
  <c r="T23" i="20"/>
  <c r="T26" i="20" s="1"/>
  <c r="Y54" i="19"/>
  <c r="Y55" i="19" s="1"/>
  <c r="T54" i="19"/>
  <c r="T55" i="19" s="1"/>
  <c r="R54" i="18"/>
  <c r="R55" i="18" s="1"/>
  <c r="O82" i="17"/>
  <c r="T104" i="17"/>
  <c r="Q54" i="16"/>
  <c r="W54" i="16"/>
  <c r="W55" i="16" s="1"/>
  <c r="T54" i="16"/>
  <c r="T55" i="16" s="1"/>
  <c r="V54" i="16"/>
  <c r="V55" i="16" s="1"/>
  <c r="O54" i="16"/>
  <c r="O55" i="16" s="1"/>
  <c r="R54" i="16"/>
  <c r="R55" i="16" s="1"/>
  <c r="Z53" i="16" s="1"/>
  <c r="AA53" i="16" s="1"/>
  <c r="N54" i="16"/>
  <c r="N55" i="16" s="1"/>
  <c r="S54" i="16"/>
  <c r="S55" i="16" s="1"/>
  <c r="X54" i="16"/>
  <c r="X55" i="16" s="1"/>
  <c r="W54" i="14"/>
  <c r="W55" i="14" s="1"/>
  <c r="O85" i="13"/>
  <c r="M123" i="13"/>
  <c r="M124" i="13" s="1"/>
  <c r="U85" i="13"/>
  <c r="V116" i="13"/>
  <c r="V54" i="12"/>
  <c r="V55" i="12" s="1"/>
  <c r="W54" i="12"/>
  <c r="W55" i="12" s="1"/>
  <c r="Y54" i="12"/>
  <c r="Y55" i="12" s="1"/>
  <c r="T54" i="12"/>
  <c r="T55" i="12" s="1"/>
  <c r="O117" i="11"/>
  <c r="M123" i="8"/>
  <c r="S54" i="8"/>
  <c r="S55" i="8" s="1"/>
  <c r="W54" i="8"/>
  <c r="W55" i="8" s="1"/>
  <c r="O54" i="8"/>
  <c r="O55" i="8" s="1"/>
  <c r="R54" i="8"/>
  <c r="R55" i="8" s="1"/>
  <c r="P54" i="8"/>
  <c r="P55" i="8" s="1"/>
  <c r="R65" i="10"/>
  <c r="X54" i="10"/>
  <c r="X55" i="10" s="1"/>
  <c r="N54" i="10"/>
  <c r="N55" i="10" s="1"/>
  <c r="V65" i="10"/>
  <c r="O65" i="10"/>
  <c r="V54" i="10"/>
  <c r="V55" i="10" s="1"/>
  <c r="U54" i="10"/>
  <c r="U55" i="10" s="1"/>
  <c r="U54" i="26"/>
  <c r="U55" i="26" s="1"/>
  <c r="U76" i="26" s="1"/>
  <c r="N105" i="26"/>
  <c r="P54" i="26"/>
  <c r="P55" i="26" s="1"/>
  <c r="R54" i="26"/>
  <c r="R55" i="26" s="1"/>
  <c r="R76" i="26" s="1"/>
  <c r="R149" i="26" s="1"/>
  <c r="G32" i="29" s="1"/>
  <c r="Q54" i="26"/>
  <c r="T105" i="26"/>
  <c r="T111" i="26" s="1"/>
  <c r="T124" i="26" s="1"/>
  <c r="S54" i="26"/>
  <c r="S55" i="26" s="1"/>
  <c r="S76" i="26" s="1"/>
  <c r="S149" i="26" s="1"/>
  <c r="H32" i="29" s="1"/>
  <c r="N54" i="26"/>
  <c r="N55" i="26" s="1"/>
  <c r="U82" i="25"/>
  <c r="V117" i="25"/>
  <c r="V116" i="25"/>
  <c r="O116" i="25"/>
  <c r="O123" i="25" s="1"/>
  <c r="O54" i="24"/>
  <c r="O55" i="24" s="1"/>
  <c r="Y54" i="24"/>
  <c r="Y55" i="24" s="1"/>
  <c r="P54" i="24"/>
  <c r="P55" i="24" s="1"/>
  <c r="S54" i="24"/>
  <c r="S55" i="24" s="1"/>
  <c r="W54" i="24"/>
  <c r="W55" i="24" s="1"/>
  <c r="U54" i="24"/>
  <c r="U55" i="24" s="1"/>
  <c r="T54" i="24"/>
  <c r="T55" i="24" s="1"/>
  <c r="Q54" i="24"/>
  <c r="X54" i="24"/>
  <c r="X55" i="24" s="1"/>
  <c r="V54" i="24"/>
  <c r="V55" i="24" s="1"/>
  <c r="N54" i="24"/>
  <c r="N55" i="24" s="1"/>
  <c r="N104" i="24"/>
  <c r="R65" i="23"/>
  <c r="U71" i="23"/>
  <c r="U65" i="23"/>
  <c r="S65" i="23"/>
  <c r="Q54" i="23"/>
  <c r="W71" i="23"/>
  <c r="X71" i="23"/>
  <c r="M111" i="23"/>
  <c r="O71" i="23"/>
  <c r="T65" i="23"/>
  <c r="V65" i="23"/>
  <c r="X65" i="23"/>
  <c r="Q65" i="23"/>
  <c r="Q71" i="23"/>
  <c r="O65" i="23"/>
  <c r="W65" i="23"/>
  <c r="V54" i="23"/>
  <c r="V55" i="23" s="1"/>
  <c r="Y54" i="23"/>
  <c r="Y55" i="23" s="1"/>
  <c r="Z53" i="23" s="1"/>
  <c r="AA53" i="23" s="1"/>
  <c r="S71" i="23"/>
  <c r="U54" i="23"/>
  <c r="U55" i="23" s="1"/>
  <c r="X54" i="23"/>
  <c r="X55" i="23" s="1"/>
  <c r="O54" i="23"/>
  <c r="O55" i="23" s="1"/>
  <c r="R54" i="23"/>
  <c r="R55" i="23" s="1"/>
  <c r="M111" i="22"/>
  <c r="M124" i="22" s="1"/>
  <c r="V54" i="22"/>
  <c r="V55" i="22" s="1"/>
  <c r="V117" i="20"/>
  <c r="S65" i="20"/>
  <c r="R65" i="20"/>
  <c r="P23" i="20"/>
  <c r="P26" i="20" s="1"/>
  <c r="P76" i="20" s="1"/>
  <c r="U23" i="20"/>
  <c r="U26" i="20" s="1"/>
  <c r="M88" i="20"/>
  <c r="M123" i="20"/>
  <c r="R23" i="20"/>
  <c r="R26" i="20" s="1"/>
  <c r="R76" i="20" s="1"/>
  <c r="X71" i="20"/>
  <c r="W65" i="20"/>
  <c r="V65" i="20"/>
  <c r="Y23" i="20"/>
  <c r="Y26" i="20" s="1"/>
  <c r="N54" i="19"/>
  <c r="N55" i="19" s="1"/>
  <c r="W54" i="19"/>
  <c r="W55" i="19" s="1"/>
  <c r="U54" i="19"/>
  <c r="U55" i="19" s="1"/>
  <c r="R54" i="19"/>
  <c r="R55" i="19" s="1"/>
  <c r="P54" i="19"/>
  <c r="P55" i="19" s="1"/>
  <c r="V54" i="19"/>
  <c r="V55" i="19" s="1"/>
  <c r="Q54" i="19"/>
  <c r="O54" i="19"/>
  <c r="O55" i="19" s="1"/>
  <c r="O54" i="18"/>
  <c r="O55" i="18" s="1"/>
  <c r="T105" i="18"/>
  <c r="V54" i="17"/>
  <c r="V55" i="17" s="1"/>
  <c r="R54" i="17"/>
  <c r="R55" i="17" s="1"/>
  <c r="P54" i="17"/>
  <c r="P55" i="17" s="1"/>
  <c r="X54" i="17"/>
  <c r="X55" i="17" s="1"/>
  <c r="M111" i="17"/>
  <c r="Y54" i="17"/>
  <c r="Y55" i="17" s="1"/>
  <c r="U54" i="16"/>
  <c r="U55" i="16" s="1"/>
  <c r="Y54" i="16"/>
  <c r="Y55" i="16" s="1"/>
  <c r="Q65" i="15"/>
  <c r="Q71" i="15"/>
  <c r="U65" i="15"/>
  <c r="T71" i="15"/>
  <c r="M71" i="14"/>
  <c r="O71" i="14" s="1"/>
  <c r="O65" i="14"/>
  <c r="O117" i="13"/>
  <c r="O123" i="13" s="1"/>
  <c r="V117" i="13"/>
  <c r="V123" i="13" s="1"/>
  <c r="V124" i="13" s="1"/>
  <c r="N105" i="13"/>
  <c r="N111" i="13" s="1"/>
  <c r="T105" i="13"/>
  <c r="T111" i="13" s="1"/>
  <c r="T124" i="13" s="1"/>
  <c r="R65" i="13"/>
  <c r="Q54" i="12"/>
  <c r="N54" i="12"/>
  <c r="N55" i="12" s="1"/>
  <c r="O54" i="12"/>
  <c r="O55" i="12" s="1"/>
  <c r="U85" i="12"/>
  <c r="R54" i="12"/>
  <c r="R55" i="12" s="1"/>
  <c r="U54" i="12"/>
  <c r="U55" i="12" s="1"/>
  <c r="X54" i="12"/>
  <c r="X55" i="12" s="1"/>
  <c r="P54" i="12"/>
  <c r="P55" i="12" s="1"/>
  <c r="S54" i="12"/>
  <c r="S55" i="12" s="1"/>
  <c r="P54" i="11"/>
  <c r="P55" i="11" s="1"/>
  <c r="W54" i="11"/>
  <c r="W55" i="11" s="1"/>
  <c r="O54" i="11"/>
  <c r="O55" i="11" s="1"/>
  <c r="Y54" i="11"/>
  <c r="Y55" i="11" s="1"/>
  <c r="M71" i="11"/>
  <c r="R65" i="11"/>
  <c r="R71" i="11" s="1"/>
  <c r="X65" i="11"/>
  <c r="X71" i="11" s="1"/>
  <c r="Q65" i="11"/>
  <c r="Q71" i="11" s="1"/>
  <c r="S65" i="11"/>
  <c r="S71" i="11" s="1"/>
  <c r="O65" i="11"/>
  <c r="O71" i="11" s="1"/>
  <c r="P65" i="11"/>
  <c r="P71" i="11" s="1"/>
  <c r="T65" i="11"/>
  <c r="T71" i="11" s="1"/>
  <c r="V65" i="11"/>
  <c r="V71" i="11" s="1"/>
  <c r="U65" i="11"/>
  <c r="U71" i="11" s="1"/>
  <c r="W65" i="11"/>
  <c r="W71" i="11" s="1"/>
  <c r="N105" i="10"/>
  <c r="S71" i="20"/>
  <c r="V71" i="20"/>
  <c r="V76" i="20" s="1"/>
  <c r="Q71" i="20"/>
  <c r="Q76" i="20" s="1"/>
  <c r="Q149" i="20" s="1"/>
  <c r="F26" i="29" s="1"/>
  <c r="P71" i="23"/>
  <c r="R71" i="23"/>
  <c r="O71" i="10"/>
  <c r="P71" i="20"/>
  <c r="U71" i="10"/>
  <c r="Q71" i="10"/>
  <c r="P71" i="10"/>
  <c r="X71" i="10"/>
  <c r="Z73" i="16"/>
  <c r="AA73" i="16" s="1"/>
  <c r="Z97" i="26"/>
  <c r="AA97" i="26" s="1"/>
  <c r="W71" i="25"/>
  <c r="U71" i="25"/>
  <c r="R124" i="22"/>
  <c r="Z92" i="23"/>
  <c r="AA92" i="23" s="1"/>
  <c r="Z69" i="12"/>
  <c r="AA69" i="12" s="1"/>
  <c r="O85" i="18"/>
  <c r="O88" i="18" s="1"/>
  <c r="O85" i="14"/>
  <c r="U85" i="18"/>
  <c r="M123" i="16"/>
  <c r="V116" i="12"/>
  <c r="M88" i="14"/>
  <c r="M124" i="14" s="1"/>
  <c r="V116" i="24"/>
  <c r="V123" i="24" s="1"/>
  <c r="V124" i="24" s="1"/>
  <c r="U85" i="10"/>
  <c r="U88" i="10" s="1"/>
  <c r="U125" i="10" s="1"/>
  <c r="N105" i="15"/>
  <c r="N111" i="15" s="1"/>
  <c r="N124" i="15" s="1"/>
  <c r="M123" i="24"/>
  <c r="M111" i="15"/>
  <c r="O85" i="25"/>
  <c r="O88" i="25" s="1"/>
  <c r="O117" i="10"/>
  <c r="O124" i="10" s="1"/>
  <c r="V117" i="10"/>
  <c r="V116" i="15"/>
  <c r="V123" i="15" s="1"/>
  <c r="V124" i="15" s="1"/>
  <c r="M123" i="15"/>
  <c r="M88" i="10"/>
  <c r="T105" i="14"/>
  <c r="N105" i="19"/>
  <c r="N111" i="19" s="1"/>
  <c r="N124" i="19" s="1"/>
  <c r="M111" i="19"/>
  <c r="M88" i="25"/>
  <c r="O85" i="19"/>
  <c r="O88" i="19" s="1"/>
  <c r="O85" i="15"/>
  <c r="O85" i="16"/>
  <c r="O88" i="16" s="1"/>
  <c r="U85" i="19"/>
  <c r="U85" i="16"/>
  <c r="U88" i="16" s="1"/>
  <c r="U124" i="16" s="1"/>
  <c r="O85" i="17"/>
  <c r="O88" i="17" s="1"/>
  <c r="N105" i="14"/>
  <c r="N111" i="14" s="1"/>
  <c r="N124" i="14" s="1"/>
  <c r="V116" i="18"/>
  <c r="V123" i="18" s="1"/>
  <c r="T105" i="9"/>
  <c r="T111" i="9" s="1"/>
  <c r="M123" i="12"/>
  <c r="M124" i="12" s="1"/>
  <c r="O82" i="9"/>
  <c r="P65" i="14"/>
  <c r="P71" i="14" s="1"/>
  <c r="P54" i="14"/>
  <c r="P55" i="14" s="1"/>
  <c r="X54" i="14"/>
  <c r="X55" i="14" s="1"/>
  <c r="V65" i="14"/>
  <c r="V71" i="14" s="1"/>
  <c r="V54" i="14"/>
  <c r="V55" i="14" s="1"/>
  <c r="U71" i="13"/>
  <c r="T71" i="22"/>
  <c r="O82" i="20"/>
  <c r="O88" i="20" s="1"/>
  <c r="V117" i="12"/>
  <c r="O82" i="26"/>
  <c r="O88" i="26" s="1"/>
  <c r="Q65" i="14"/>
  <c r="Q71" i="14" s="1"/>
  <c r="R65" i="14"/>
  <c r="R71" i="14" s="1"/>
  <c r="Y54" i="14"/>
  <c r="Y55" i="14" s="1"/>
  <c r="M111" i="18"/>
  <c r="M124" i="18" s="1"/>
  <c r="U82" i="20"/>
  <c r="O117" i="12"/>
  <c r="O123" i="12" s="1"/>
  <c r="W65" i="14"/>
  <c r="W71" i="14" s="1"/>
  <c r="X65" i="14"/>
  <c r="X71" i="14" s="1"/>
  <c r="O54" i="14"/>
  <c r="O55" i="14" s="1"/>
  <c r="T65" i="14"/>
  <c r="T71" i="14" s="1"/>
  <c r="S65" i="14"/>
  <c r="S71" i="14" s="1"/>
  <c r="U54" i="14"/>
  <c r="U55" i="14" s="1"/>
  <c r="X54" i="20"/>
  <c r="X55" i="20" s="1"/>
  <c r="T54" i="20"/>
  <c r="T55" i="20" s="1"/>
  <c r="Y54" i="18"/>
  <c r="Y55" i="18" s="1"/>
  <c r="V54" i="18"/>
  <c r="V55" i="18" s="1"/>
  <c r="Q65" i="22"/>
  <c r="V65" i="22"/>
  <c r="X65" i="8"/>
  <c r="X71" i="8" s="1"/>
  <c r="U65" i="8"/>
  <c r="U71" i="8" s="1"/>
  <c r="U65" i="13"/>
  <c r="S65" i="13"/>
  <c r="N104" i="18"/>
  <c r="N111" i="18" s="1"/>
  <c r="T54" i="14"/>
  <c r="T55" i="14" s="1"/>
  <c r="O71" i="13"/>
  <c r="T71" i="13"/>
  <c r="V71" i="22"/>
  <c r="S54" i="18"/>
  <c r="S55" i="18" s="1"/>
  <c r="Q54" i="18"/>
  <c r="X65" i="22"/>
  <c r="T65" i="22"/>
  <c r="O82" i="15"/>
  <c r="R65" i="8"/>
  <c r="R71" i="8" s="1"/>
  <c r="O65" i="13"/>
  <c r="Q65" i="13"/>
  <c r="V71" i="13"/>
  <c r="R71" i="13"/>
  <c r="Q71" i="22"/>
  <c r="W71" i="22"/>
  <c r="M88" i="15"/>
  <c r="T54" i="18"/>
  <c r="T55" i="18" s="1"/>
  <c r="W54" i="18"/>
  <c r="W55" i="18" s="1"/>
  <c r="R65" i="22"/>
  <c r="S65" i="8"/>
  <c r="S71" i="8" s="1"/>
  <c r="V65" i="13"/>
  <c r="W65" i="13"/>
  <c r="P71" i="13"/>
  <c r="X71" i="13"/>
  <c r="R71" i="22"/>
  <c r="U71" i="22"/>
  <c r="M111" i="21"/>
  <c r="P54" i="18"/>
  <c r="P55" i="18" s="1"/>
  <c r="N54" i="18"/>
  <c r="N55" i="18" s="1"/>
  <c r="Y65" i="22"/>
  <c r="P65" i="8"/>
  <c r="P71" i="8" s="1"/>
  <c r="T65" i="8"/>
  <c r="T71" i="8" s="1"/>
  <c r="P65" i="13"/>
  <c r="W71" i="13"/>
  <c r="Y71" i="22"/>
  <c r="X54" i="18"/>
  <c r="X55" i="18" s="1"/>
  <c r="U54" i="18"/>
  <c r="U55" i="18" s="1"/>
  <c r="P65" i="22"/>
  <c r="S65" i="22"/>
  <c r="W65" i="8"/>
  <c r="W71" i="8" s="1"/>
  <c r="V65" i="8"/>
  <c r="V71" i="8" s="1"/>
  <c r="X65" i="13"/>
  <c r="S71" i="22"/>
  <c r="P71" i="25"/>
  <c r="R71" i="25"/>
  <c r="O82" i="12"/>
  <c r="W71" i="10"/>
  <c r="V71" i="10"/>
  <c r="U65" i="25"/>
  <c r="S65" i="25"/>
  <c r="R54" i="22"/>
  <c r="R55" i="22" s="1"/>
  <c r="P54" i="22"/>
  <c r="P55" i="22" s="1"/>
  <c r="S54" i="14"/>
  <c r="S55" i="14" s="1"/>
  <c r="Q54" i="14"/>
  <c r="T54" i="8"/>
  <c r="T55" i="8" s="1"/>
  <c r="Q54" i="8"/>
  <c r="M88" i="26"/>
  <c r="M124" i="26" s="1"/>
  <c r="X71" i="25"/>
  <c r="U82" i="12"/>
  <c r="U88" i="12" s="1"/>
  <c r="U124" i="12" s="1"/>
  <c r="V65" i="25"/>
  <c r="T65" i="25"/>
  <c r="T54" i="22"/>
  <c r="T55" i="22" s="1"/>
  <c r="W54" i="22"/>
  <c r="W55" i="22" s="1"/>
  <c r="Q71" i="25"/>
  <c r="S71" i="25"/>
  <c r="O117" i="19"/>
  <c r="O123" i="19" s="1"/>
  <c r="O65" i="25"/>
  <c r="Q65" i="25"/>
  <c r="N54" i="22"/>
  <c r="N55" i="22" s="1"/>
  <c r="Q54" i="22"/>
  <c r="N54" i="14"/>
  <c r="N55" i="14" s="1"/>
  <c r="R54" i="14"/>
  <c r="R55" i="14" s="1"/>
  <c r="X54" i="8"/>
  <c r="X55" i="8" s="1"/>
  <c r="U54" i="8"/>
  <c r="U55" i="8" s="1"/>
  <c r="T71" i="25"/>
  <c r="X65" i="25"/>
  <c r="W65" i="25"/>
  <c r="U54" i="22"/>
  <c r="U55" i="22" s="1"/>
  <c r="X54" i="22"/>
  <c r="X55" i="22" s="1"/>
  <c r="M123" i="11"/>
  <c r="V71" i="25"/>
  <c r="P65" i="25"/>
  <c r="O54" i="22"/>
  <c r="O55" i="22" s="1"/>
  <c r="S54" i="22"/>
  <c r="S55" i="22" s="1"/>
  <c r="M111" i="24"/>
  <c r="O65" i="15"/>
  <c r="W65" i="15"/>
  <c r="U71" i="15"/>
  <c r="S71" i="15"/>
  <c r="X71" i="22"/>
  <c r="M88" i="17"/>
  <c r="V65" i="15"/>
  <c r="O71" i="15"/>
  <c r="R71" i="15"/>
  <c r="P65" i="15"/>
  <c r="V71" i="15"/>
  <c r="X71" i="15"/>
  <c r="S65" i="15"/>
  <c r="X65" i="15"/>
  <c r="P71" i="15"/>
  <c r="T65" i="15"/>
  <c r="R65" i="15"/>
  <c r="P135" i="21"/>
  <c r="P136" i="21" s="1"/>
  <c r="M136" i="21"/>
  <c r="M142" i="21" s="1"/>
  <c r="O44" i="26"/>
  <c r="O45" i="26" s="1"/>
  <c r="Z43" i="26" s="1"/>
  <c r="M45" i="26"/>
  <c r="M76" i="26" s="1"/>
  <c r="O44" i="9"/>
  <c r="O45" i="9" s="1"/>
  <c r="M45" i="9"/>
  <c r="M76" i="9" s="1"/>
  <c r="P135" i="8"/>
  <c r="P136" i="8" s="1"/>
  <c r="M136" i="8"/>
  <c r="M142" i="8" s="1"/>
  <c r="P135" i="18"/>
  <c r="P136" i="18" s="1"/>
  <c r="M136" i="18"/>
  <c r="M142" i="18" s="1"/>
  <c r="O44" i="23"/>
  <c r="O45" i="23" s="1"/>
  <c r="Z43" i="23" s="1"/>
  <c r="M45" i="23"/>
  <c r="M76" i="23" s="1"/>
  <c r="O123" i="18"/>
  <c r="O44" i="18"/>
  <c r="O45" i="18" s="1"/>
  <c r="Z43" i="18" s="1"/>
  <c r="M45" i="18"/>
  <c r="M76" i="18" s="1"/>
  <c r="P135" i="15"/>
  <c r="P136" i="15" s="1"/>
  <c r="M136" i="15"/>
  <c r="M142" i="15" s="1"/>
  <c r="P135" i="26"/>
  <c r="P136" i="26" s="1"/>
  <c r="M136" i="26"/>
  <c r="M142" i="26" s="1"/>
  <c r="O44" i="15"/>
  <c r="O45" i="15" s="1"/>
  <c r="Z43" i="15" s="1"/>
  <c r="M45" i="15"/>
  <c r="M76" i="15" s="1"/>
  <c r="P135" i="22"/>
  <c r="P136" i="22" s="1"/>
  <c r="M136" i="22"/>
  <c r="M142" i="22" s="1"/>
  <c r="P135" i="12"/>
  <c r="P136" i="12" s="1"/>
  <c r="M136" i="12"/>
  <c r="M142" i="12" s="1"/>
  <c r="P135" i="23"/>
  <c r="P136" i="23" s="1"/>
  <c r="M136" i="23"/>
  <c r="M142" i="23" s="1"/>
  <c r="O44" i="13"/>
  <c r="O45" i="13" s="1"/>
  <c r="Z43" i="13" s="1"/>
  <c r="M45" i="13"/>
  <c r="M76" i="13" s="1"/>
  <c r="P136" i="10"/>
  <c r="P137" i="10" s="1"/>
  <c r="M137" i="10"/>
  <c r="M143" i="10" s="1"/>
  <c r="P135" i="20"/>
  <c r="P136" i="20" s="1"/>
  <c r="M136" i="20"/>
  <c r="M142" i="20" s="1"/>
  <c r="O44" i="21"/>
  <c r="O45" i="21" s="1"/>
  <c r="Z43" i="21" s="1"/>
  <c r="M45" i="21"/>
  <c r="M76" i="21" s="1"/>
  <c r="O44" i="10"/>
  <c r="O45" i="10" s="1"/>
  <c r="Z43" i="10" s="1"/>
  <c r="M45" i="10"/>
  <c r="M76" i="10" s="1"/>
  <c r="O44" i="12"/>
  <c r="O45" i="12" s="1"/>
  <c r="Z43" i="12" s="1"/>
  <c r="M45" i="12"/>
  <c r="M76" i="12" s="1"/>
  <c r="P135" i="17"/>
  <c r="P136" i="17" s="1"/>
  <c r="M136" i="17"/>
  <c r="M142" i="17" s="1"/>
  <c r="O44" i="19"/>
  <c r="O45" i="19" s="1"/>
  <c r="Z43" i="19" s="1"/>
  <c r="M45" i="19"/>
  <c r="M76" i="19" s="1"/>
  <c r="O44" i="8"/>
  <c r="O45" i="8" s="1"/>
  <c r="Z43" i="8" s="1"/>
  <c r="M45" i="8"/>
  <c r="M76" i="8" s="1"/>
  <c r="P135" i="14"/>
  <c r="P136" i="14" s="1"/>
  <c r="M136" i="14"/>
  <c r="M142" i="14" s="1"/>
  <c r="P135" i="25"/>
  <c r="P136" i="25" s="1"/>
  <c r="M136" i="25"/>
  <c r="M142" i="25" s="1"/>
  <c r="O44" i="16"/>
  <c r="O45" i="16" s="1"/>
  <c r="Z43" i="16" s="1"/>
  <c r="M45" i="16"/>
  <c r="M76" i="16" s="1"/>
  <c r="P135" i="16"/>
  <c r="P136" i="16" s="1"/>
  <c r="M136" i="16"/>
  <c r="M142" i="16" s="1"/>
  <c r="P135" i="11"/>
  <c r="P136" i="11" s="1"/>
  <c r="M136" i="11"/>
  <c r="M142" i="11" s="1"/>
  <c r="O44" i="25"/>
  <c r="O45" i="25" s="1"/>
  <c r="Z43" i="25" s="1"/>
  <c r="M45" i="25"/>
  <c r="M76" i="25" s="1"/>
  <c r="O44" i="14"/>
  <c r="O45" i="14" s="1"/>
  <c r="Z43" i="14" s="1"/>
  <c r="M45" i="14"/>
  <c r="M76" i="14" s="1"/>
  <c r="P135" i="9"/>
  <c r="P136" i="9" s="1"/>
  <c r="M136" i="9"/>
  <c r="M142" i="9" s="1"/>
  <c r="P135" i="19"/>
  <c r="P136" i="19" s="1"/>
  <c r="M136" i="19"/>
  <c r="M142" i="19" s="1"/>
  <c r="O44" i="22"/>
  <c r="O45" i="22" s="1"/>
  <c r="Z43" i="22" s="1"/>
  <c r="M45" i="22"/>
  <c r="M76" i="22" s="1"/>
  <c r="O44" i="11"/>
  <c r="O45" i="11" s="1"/>
  <c r="Z43" i="11" s="1"/>
  <c r="M45" i="11"/>
  <c r="M76" i="11" s="1"/>
  <c r="O44" i="20"/>
  <c r="O45" i="20" s="1"/>
  <c r="Z43" i="20" s="1"/>
  <c r="M45" i="20"/>
  <c r="M76" i="20" s="1"/>
  <c r="O44" i="24"/>
  <c r="O45" i="24" s="1"/>
  <c r="Z43" i="24" s="1"/>
  <c r="M45" i="24"/>
  <c r="M76" i="24" s="1"/>
  <c r="P135" i="13"/>
  <c r="P136" i="13" s="1"/>
  <c r="M136" i="13"/>
  <c r="M142" i="13" s="1"/>
  <c r="P135" i="24"/>
  <c r="P136" i="24" s="1"/>
  <c r="M136" i="24"/>
  <c r="M142" i="24" s="1"/>
  <c r="O44" i="17"/>
  <c r="O45" i="17" s="1"/>
  <c r="Z43" i="17" s="1"/>
  <c r="M45" i="17"/>
  <c r="M76" i="17" s="1"/>
  <c r="Q23" i="20"/>
  <c r="Q26" i="20" s="1"/>
  <c r="S23" i="20"/>
  <c r="S26" i="20" s="1"/>
  <c r="S76" i="20" s="1"/>
  <c r="S149" i="20" s="1"/>
  <c r="H26" i="29" s="1"/>
  <c r="T23" i="8"/>
  <c r="T26" i="8" s="1"/>
  <c r="V23" i="24"/>
  <c r="V26" i="24" s="1"/>
  <c r="V76" i="24" s="1"/>
  <c r="W23" i="24"/>
  <c r="W26" i="24" s="1"/>
  <c r="W76" i="24" s="1"/>
  <c r="W149" i="24" s="1"/>
  <c r="L30" i="29" s="1"/>
  <c r="O23" i="21"/>
  <c r="O26" i="21" s="1"/>
  <c r="W23" i="14"/>
  <c r="W26" i="14" s="1"/>
  <c r="Q23" i="21"/>
  <c r="Q26" i="21" s="1"/>
  <c r="Q76" i="21" s="1"/>
  <c r="Q149" i="21" s="1"/>
  <c r="F27" i="29" s="1"/>
  <c r="P23" i="14"/>
  <c r="P26" i="14" s="1"/>
  <c r="V23" i="11"/>
  <c r="V26" i="11" s="1"/>
  <c r="V76" i="11" s="1"/>
  <c r="X23" i="11"/>
  <c r="X26" i="11" s="1"/>
  <c r="Y23" i="24"/>
  <c r="Y26" i="24" s="1"/>
  <c r="Y76" i="24" s="1"/>
  <c r="Y149" i="24" s="1"/>
  <c r="N30" i="29" s="1"/>
  <c r="S23" i="11"/>
  <c r="S26" i="11" s="1"/>
  <c r="R23" i="24"/>
  <c r="R26" i="24" s="1"/>
  <c r="R76" i="24" s="1"/>
  <c r="O23" i="8"/>
  <c r="O26" i="8" s="1"/>
  <c r="V23" i="8"/>
  <c r="V26" i="8" s="1"/>
  <c r="N23" i="8"/>
  <c r="N26" i="8" s="1"/>
  <c r="N76" i="8" s="1"/>
  <c r="R23" i="18"/>
  <c r="R26" i="18" s="1"/>
  <c r="R76" i="18" s="1"/>
  <c r="R149" i="18" s="1"/>
  <c r="G24" i="29" s="1"/>
  <c r="T23" i="24"/>
  <c r="T26" i="24" s="1"/>
  <c r="T76" i="24" s="1"/>
  <c r="N23" i="24"/>
  <c r="N26" i="24" s="1"/>
  <c r="N76" i="24" s="1"/>
  <c r="T23" i="13"/>
  <c r="T26" i="13" s="1"/>
  <c r="T76" i="13" s="1"/>
  <c r="U23" i="24"/>
  <c r="U26" i="24" s="1"/>
  <c r="R23" i="15"/>
  <c r="R26" i="15" s="1"/>
  <c r="T23" i="11"/>
  <c r="T26" i="11" s="1"/>
  <c r="P23" i="8"/>
  <c r="P26" i="8" s="1"/>
  <c r="W23" i="18"/>
  <c r="W26" i="18" s="1"/>
  <c r="O23" i="13"/>
  <c r="O26" i="13" s="1"/>
  <c r="O23" i="15"/>
  <c r="O26" i="15" s="1"/>
  <c r="Y23" i="8"/>
  <c r="Y26" i="8" s="1"/>
  <c r="Y76" i="8" s="1"/>
  <c r="Y149" i="8" s="1"/>
  <c r="N14" i="29" s="1"/>
  <c r="Q23" i="8"/>
  <c r="Q26" i="8" s="1"/>
  <c r="Q76" i="8" s="1"/>
  <c r="Q149" i="8" s="1"/>
  <c r="F14" i="29" s="1"/>
  <c r="W23" i="13"/>
  <c r="W26" i="13" s="1"/>
  <c r="R23" i="11"/>
  <c r="R26" i="11" s="1"/>
  <c r="W23" i="11"/>
  <c r="W26" i="11" s="1"/>
  <c r="S23" i="8"/>
  <c r="S26" i="8" s="1"/>
  <c r="W23" i="8"/>
  <c r="W26" i="8" s="1"/>
  <c r="W76" i="8" s="1"/>
  <c r="W149" i="8" s="1"/>
  <c r="L14" i="29" s="1"/>
  <c r="X23" i="24"/>
  <c r="X26" i="24" s="1"/>
  <c r="S23" i="24"/>
  <c r="S26" i="24" s="1"/>
  <c r="S76" i="24" s="1"/>
  <c r="S149" i="24" s="1"/>
  <c r="H30" i="29" s="1"/>
  <c r="X23" i="13"/>
  <c r="X26" i="13" s="1"/>
  <c r="S23" i="18"/>
  <c r="S26" i="18" s="1"/>
  <c r="R23" i="8"/>
  <c r="R26" i="8" s="1"/>
  <c r="R76" i="8" s="1"/>
  <c r="R149" i="8" s="1"/>
  <c r="G14" i="29" s="1"/>
  <c r="N23" i="11"/>
  <c r="N26" i="11" s="1"/>
  <c r="N76" i="11" s="1"/>
  <c r="Q23" i="18"/>
  <c r="Q26" i="18" s="1"/>
  <c r="Q76" i="18" s="1"/>
  <c r="Q149" i="18" s="1"/>
  <c r="F24" i="29" s="1"/>
  <c r="O23" i="24"/>
  <c r="O26" i="24" s="1"/>
  <c r="Q23" i="11"/>
  <c r="Q26" i="11" s="1"/>
  <c r="P23" i="11"/>
  <c r="P26" i="11" s="1"/>
  <c r="U23" i="8"/>
  <c r="U26" i="8" s="1"/>
  <c r="X23" i="8"/>
  <c r="X26" i="8" s="1"/>
  <c r="P23" i="24"/>
  <c r="P26" i="24" s="1"/>
  <c r="Q23" i="24"/>
  <c r="Q26" i="24" s="1"/>
  <c r="Q76" i="24" s="1"/>
  <c r="Q149" i="24" s="1"/>
  <c r="F30" i="29" s="1"/>
  <c r="R23" i="10"/>
  <c r="R26" i="10" s="1"/>
  <c r="R76" i="10" s="1"/>
  <c r="R150" i="10" s="1"/>
  <c r="G16" i="29" s="1"/>
  <c r="X23" i="16"/>
  <c r="X26" i="16" s="1"/>
  <c r="W23" i="9"/>
  <c r="W26" i="9" s="1"/>
  <c r="W76" i="9" s="1"/>
  <c r="W149" i="9" s="1"/>
  <c r="L15" i="29" s="1"/>
  <c r="Y23" i="12"/>
  <c r="Y26" i="12" s="1"/>
  <c r="Y76" i="12" s="1"/>
  <c r="Y149" i="12" s="1"/>
  <c r="N18" i="29" s="1"/>
  <c r="P23" i="16"/>
  <c r="P26" i="16" s="1"/>
  <c r="P76" i="16" s="1"/>
  <c r="N23" i="10"/>
  <c r="N26" i="10" s="1"/>
  <c r="N76" i="10" s="1"/>
  <c r="Y23" i="18"/>
  <c r="Y26" i="18" s="1"/>
  <c r="T23" i="18"/>
  <c r="T26" i="18" s="1"/>
  <c r="N23" i="16"/>
  <c r="N26" i="16" s="1"/>
  <c r="V23" i="15"/>
  <c r="V26" i="15" s="1"/>
  <c r="V23" i="18"/>
  <c r="V26" i="18" s="1"/>
  <c r="V76" i="18" s="1"/>
  <c r="V23" i="12"/>
  <c r="V26" i="12" s="1"/>
  <c r="Y23" i="16"/>
  <c r="Y26" i="16" s="1"/>
  <c r="P23" i="18"/>
  <c r="P26" i="18" s="1"/>
  <c r="P76" i="18" s="1"/>
  <c r="U23" i="18"/>
  <c r="U26" i="18" s="1"/>
  <c r="X23" i="18"/>
  <c r="X26" i="18" s="1"/>
  <c r="O23" i="18"/>
  <c r="O26" i="18" s="1"/>
  <c r="N23" i="18"/>
  <c r="N26" i="18" s="1"/>
  <c r="T23" i="22"/>
  <c r="T26" i="22" s="1"/>
  <c r="Y23" i="22"/>
  <c r="Y26" i="22" s="1"/>
  <c r="V23" i="16"/>
  <c r="V26" i="16" s="1"/>
  <c r="V76" i="16" s="1"/>
  <c r="T23" i="16"/>
  <c r="T26" i="16" s="1"/>
  <c r="O23" i="19"/>
  <c r="O26" i="19" s="1"/>
  <c r="W23" i="17"/>
  <c r="W26" i="17" s="1"/>
  <c r="W76" i="17" s="1"/>
  <c r="W149" i="17" s="1"/>
  <c r="L23" i="29" s="1"/>
  <c r="T23" i="10"/>
  <c r="T26" i="10" s="1"/>
  <c r="T76" i="10" s="1"/>
  <c r="T23" i="17"/>
  <c r="T26" i="17" s="1"/>
  <c r="T76" i="17" s="1"/>
  <c r="O23" i="16"/>
  <c r="O26" i="16" s="1"/>
  <c r="Q23" i="16"/>
  <c r="Q26" i="16" s="1"/>
  <c r="Q76" i="16" s="1"/>
  <c r="Q149" i="16" s="1"/>
  <c r="F22" i="29" s="1"/>
  <c r="U23" i="10"/>
  <c r="U26" i="10" s="1"/>
  <c r="Q23" i="10"/>
  <c r="Q26" i="10" s="1"/>
  <c r="R23" i="16"/>
  <c r="R26" i="16" s="1"/>
  <c r="W23" i="16"/>
  <c r="W26" i="16" s="1"/>
  <c r="U23" i="16"/>
  <c r="U26" i="16" s="1"/>
  <c r="S23" i="16"/>
  <c r="S26" i="16" s="1"/>
  <c r="W23" i="10"/>
  <c r="W26" i="10" s="1"/>
  <c r="W76" i="10" s="1"/>
  <c r="W150" i="10" s="1"/>
  <c r="L16" i="29" s="1"/>
  <c r="Y23" i="21"/>
  <c r="Y26" i="21" s="1"/>
  <c r="Y76" i="21" s="1"/>
  <c r="Y149" i="21" s="1"/>
  <c r="N27" i="29" s="1"/>
  <c r="N23" i="14"/>
  <c r="N26" i="14" s="1"/>
  <c r="R23" i="14"/>
  <c r="R26" i="14" s="1"/>
  <c r="T23" i="25"/>
  <c r="T26" i="25" s="1"/>
  <c r="T76" i="25" s="1"/>
  <c r="S23" i="21"/>
  <c r="S26" i="21" s="1"/>
  <c r="S76" i="21" s="1"/>
  <c r="S149" i="21" s="1"/>
  <c r="H27" i="29" s="1"/>
  <c r="U23" i="14"/>
  <c r="U26" i="14" s="1"/>
  <c r="Y23" i="14"/>
  <c r="Y26" i="14" s="1"/>
  <c r="S23" i="25"/>
  <c r="S26" i="25" s="1"/>
  <c r="U23" i="21"/>
  <c r="U26" i="21" s="1"/>
  <c r="U76" i="21" s="1"/>
  <c r="O23" i="14"/>
  <c r="O26" i="14" s="1"/>
  <c r="S23" i="14"/>
  <c r="S26" i="14" s="1"/>
  <c r="Y23" i="25"/>
  <c r="Y26" i="25" s="1"/>
  <c r="X23" i="21"/>
  <c r="X26" i="21" s="1"/>
  <c r="X76" i="21" s="1"/>
  <c r="X149" i="21" s="1"/>
  <c r="M27" i="29" s="1"/>
  <c r="W23" i="21"/>
  <c r="W26" i="21" s="1"/>
  <c r="W76" i="21" s="1"/>
  <c r="W149" i="21" s="1"/>
  <c r="L27" i="29" s="1"/>
  <c r="Q23" i="14"/>
  <c r="Q26" i="14" s="1"/>
  <c r="V23" i="14"/>
  <c r="V26" i="14" s="1"/>
  <c r="Q23" i="25"/>
  <c r="Q26" i="25" s="1"/>
  <c r="Q76" i="25" s="1"/>
  <c r="Q149" i="25" s="1"/>
  <c r="F31" i="29" s="1"/>
  <c r="R23" i="21"/>
  <c r="R26" i="21" s="1"/>
  <c r="R76" i="21" s="1"/>
  <c r="T23" i="14"/>
  <c r="T26" i="14" s="1"/>
  <c r="X23" i="14"/>
  <c r="X26" i="14" s="1"/>
  <c r="X23" i="25"/>
  <c r="X26" i="25" s="1"/>
  <c r="S23" i="17"/>
  <c r="S26" i="17" s="1"/>
  <c r="S76" i="17" s="1"/>
  <c r="S149" i="17" s="1"/>
  <c r="H23" i="29" s="1"/>
  <c r="Q23" i="17"/>
  <c r="Q26" i="17" s="1"/>
  <c r="Q76" i="17" s="1"/>
  <c r="Q149" i="17" s="1"/>
  <c r="F23" i="29" s="1"/>
  <c r="R23" i="17"/>
  <c r="R26" i="17" s="1"/>
  <c r="X23" i="17"/>
  <c r="X26" i="17" s="1"/>
  <c r="X76" i="17" s="1"/>
  <c r="X149" i="17" s="1"/>
  <c r="M23" i="29" s="1"/>
  <c r="Y23" i="17"/>
  <c r="Y26" i="17" s="1"/>
  <c r="Y76" i="17" s="1"/>
  <c r="Y149" i="17" s="1"/>
  <c r="N23" i="29" s="1"/>
  <c r="X23" i="15"/>
  <c r="X26" i="15" s="1"/>
  <c r="V23" i="25"/>
  <c r="V26" i="25" s="1"/>
  <c r="V76" i="25" s="1"/>
  <c r="Q23" i="19"/>
  <c r="Q26" i="19" s="1"/>
  <c r="Q76" i="19" s="1"/>
  <c r="Q149" i="19" s="1"/>
  <c r="F25" i="29" s="1"/>
  <c r="P23" i="10"/>
  <c r="P26" i="10" s="1"/>
  <c r="X23" i="10"/>
  <c r="X26" i="10" s="1"/>
  <c r="P23" i="15"/>
  <c r="P26" i="15" s="1"/>
  <c r="N23" i="25"/>
  <c r="N26" i="25" s="1"/>
  <c r="N76" i="25" s="1"/>
  <c r="V23" i="10"/>
  <c r="V26" i="10" s="1"/>
  <c r="Y23" i="10"/>
  <c r="Y26" i="10" s="1"/>
  <c r="T23" i="15"/>
  <c r="T26" i="15" s="1"/>
  <c r="U23" i="15"/>
  <c r="U26" i="15" s="1"/>
  <c r="W23" i="12"/>
  <c r="W26" i="12" s="1"/>
  <c r="W76" i="12" s="1"/>
  <c r="W149" i="12" s="1"/>
  <c r="L18" i="29" s="1"/>
  <c r="T23" i="12"/>
  <c r="T26" i="12" s="1"/>
  <c r="T76" i="12" s="1"/>
  <c r="N23" i="15"/>
  <c r="N26" i="15" s="1"/>
  <c r="N76" i="15" s="1"/>
  <c r="O23" i="25"/>
  <c r="O26" i="25" s="1"/>
  <c r="O76" i="25" s="1"/>
  <c r="R23" i="12"/>
  <c r="R26" i="12" s="1"/>
  <c r="O23" i="12"/>
  <c r="O26" i="12" s="1"/>
  <c r="O76" i="12" s="1"/>
  <c r="X23" i="19"/>
  <c r="X26" i="19" s="1"/>
  <c r="X76" i="19" s="1"/>
  <c r="X149" i="19" s="1"/>
  <c r="M25" i="29" s="1"/>
  <c r="V23" i="17"/>
  <c r="V26" i="17" s="1"/>
  <c r="V76" i="17" s="1"/>
  <c r="O23" i="10"/>
  <c r="O26" i="10" s="1"/>
  <c r="S23" i="10"/>
  <c r="S26" i="10" s="1"/>
  <c r="S76" i="10" s="1"/>
  <c r="S150" i="10" s="1"/>
  <c r="H16" i="29" s="1"/>
  <c r="X23" i="12"/>
  <c r="X26" i="12" s="1"/>
  <c r="U23" i="12"/>
  <c r="U26" i="12" s="1"/>
  <c r="S23" i="19"/>
  <c r="S26" i="19" s="1"/>
  <c r="S76" i="19" s="1"/>
  <c r="S149" i="19" s="1"/>
  <c r="H25" i="29" s="1"/>
  <c r="R23" i="19"/>
  <c r="R26" i="19" s="1"/>
  <c r="X23" i="23"/>
  <c r="X26" i="23" s="1"/>
  <c r="P23" i="9"/>
  <c r="P26" i="9" s="1"/>
  <c r="P76" i="9" s="1"/>
  <c r="Q23" i="9"/>
  <c r="Q26" i="9" s="1"/>
  <c r="Q76" i="9" s="1"/>
  <c r="Q149" i="9" s="1"/>
  <c r="F15" i="29" s="1"/>
  <c r="S23" i="12"/>
  <c r="S26" i="12" s="1"/>
  <c r="S76" i="12" s="1"/>
  <c r="S149" i="12" s="1"/>
  <c r="H18" i="29" s="1"/>
  <c r="P23" i="12"/>
  <c r="P26" i="12" s="1"/>
  <c r="P76" i="12" s="1"/>
  <c r="U23" i="19"/>
  <c r="U26" i="19" s="1"/>
  <c r="Y23" i="19"/>
  <c r="Y26" i="19" s="1"/>
  <c r="Y76" i="19" s="1"/>
  <c r="Y149" i="19" s="1"/>
  <c r="N25" i="29" s="1"/>
  <c r="X23" i="9"/>
  <c r="X26" i="9" s="1"/>
  <c r="X76" i="9" s="1"/>
  <c r="X149" i="9" s="1"/>
  <c r="M15" i="29" s="1"/>
  <c r="Q23" i="12"/>
  <c r="Q26" i="12" s="1"/>
  <c r="Q76" i="12" s="1"/>
  <c r="Q149" i="12" s="1"/>
  <c r="F18" i="29" s="1"/>
  <c r="N23" i="12"/>
  <c r="N26" i="12" s="1"/>
  <c r="V23" i="19"/>
  <c r="V26" i="19" s="1"/>
  <c r="P23" i="17"/>
  <c r="P26" i="17" s="1"/>
  <c r="N23" i="17"/>
  <c r="N26" i="17" s="1"/>
  <c r="N76" i="17" s="1"/>
  <c r="O23" i="17"/>
  <c r="O26" i="17" s="1"/>
  <c r="O76" i="17" s="1"/>
  <c r="U23" i="17"/>
  <c r="U26" i="17" s="1"/>
  <c r="U76" i="17" s="1"/>
  <c r="T23" i="9"/>
  <c r="T26" i="9" s="1"/>
  <c r="T76" i="9" s="1"/>
  <c r="P23" i="21"/>
  <c r="P26" i="21" s="1"/>
  <c r="P76" i="21" s="1"/>
  <c r="N23" i="21"/>
  <c r="N26" i="21" s="1"/>
  <c r="N76" i="21" s="1"/>
  <c r="S23" i="15"/>
  <c r="S26" i="15" s="1"/>
  <c r="Q23" i="15"/>
  <c r="Q26" i="15" s="1"/>
  <c r="O23" i="11"/>
  <c r="O26" i="11" s="1"/>
  <c r="U23" i="25"/>
  <c r="U26" i="25" s="1"/>
  <c r="W23" i="25"/>
  <c r="W26" i="25" s="1"/>
  <c r="W76" i="25" s="1"/>
  <c r="W149" i="25" s="1"/>
  <c r="L31" i="29" s="1"/>
  <c r="W23" i="19"/>
  <c r="W26" i="19" s="1"/>
  <c r="W76" i="19" s="1"/>
  <c r="W149" i="19" s="1"/>
  <c r="L25" i="29" s="1"/>
  <c r="T23" i="19"/>
  <c r="T26" i="19" s="1"/>
  <c r="T76" i="19" s="1"/>
  <c r="V23" i="13"/>
  <c r="V26" i="13" s="1"/>
  <c r="N23" i="9"/>
  <c r="N26" i="9" s="1"/>
  <c r="N76" i="9" s="1"/>
  <c r="V23" i="21"/>
  <c r="V26" i="21" s="1"/>
  <c r="V76" i="21" s="1"/>
  <c r="T23" i="21"/>
  <c r="T26" i="21" s="1"/>
  <c r="T76" i="21" s="1"/>
  <c r="Y23" i="15"/>
  <c r="Y26" i="15" s="1"/>
  <c r="Y76" i="15" s="1"/>
  <c r="Y149" i="15" s="1"/>
  <c r="N21" i="29" s="1"/>
  <c r="W23" i="15"/>
  <c r="W26" i="15" s="1"/>
  <c r="W76" i="15" s="1"/>
  <c r="W149" i="15" s="1"/>
  <c r="L21" i="29" s="1"/>
  <c r="Y23" i="11"/>
  <c r="Y26" i="11" s="1"/>
  <c r="U23" i="11"/>
  <c r="U26" i="11" s="1"/>
  <c r="U76" i="11" s="1"/>
  <c r="R23" i="25"/>
  <c r="R26" i="25" s="1"/>
  <c r="P23" i="25"/>
  <c r="P26" i="25" s="1"/>
  <c r="P76" i="25" s="1"/>
  <c r="P23" i="19"/>
  <c r="P26" i="19" s="1"/>
  <c r="P76" i="19" s="1"/>
  <c r="N23" i="19"/>
  <c r="N26" i="19" s="1"/>
  <c r="P23" i="13"/>
  <c r="P26" i="13" s="1"/>
  <c r="V23" i="9"/>
  <c r="V26" i="9" s="1"/>
  <c r="V76" i="9" s="1"/>
  <c r="R23" i="9"/>
  <c r="R26" i="9" s="1"/>
  <c r="R76" i="9" s="1"/>
  <c r="S23" i="13"/>
  <c r="S26" i="13" s="1"/>
  <c r="S76" i="13" s="1"/>
  <c r="S149" i="13" s="1"/>
  <c r="H19" i="29" s="1"/>
  <c r="Q23" i="13"/>
  <c r="Q26" i="13" s="1"/>
  <c r="Q76" i="13" s="1"/>
  <c r="Q149" i="13" s="1"/>
  <c r="F19" i="29" s="1"/>
  <c r="V23" i="23"/>
  <c r="V26" i="23" s="1"/>
  <c r="O23" i="9"/>
  <c r="O26" i="9" s="1"/>
  <c r="S23" i="9"/>
  <c r="S26" i="9" s="1"/>
  <c r="S76" i="9" s="1"/>
  <c r="S149" i="9" s="1"/>
  <c r="H15" i="29" s="1"/>
  <c r="N23" i="13"/>
  <c r="N26" i="13" s="1"/>
  <c r="N76" i="13" s="1"/>
  <c r="R23" i="13"/>
  <c r="R26" i="13" s="1"/>
  <c r="R76" i="13" s="1"/>
  <c r="R149" i="13" s="1"/>
  <c r="G19" i="29" s="1"/>
  <c r="U23" i="9"/>
  <c r="U26" i="9" s="1"/>
  <c r="U76" i="9" s="1"/>
  <c r="Y23" i="9"/>
  <c r="Y26" i="9" s="1"/>
  <c r="Y76" i="9" s="1"/>
  <c r="Y149" i="9" s="1"/>
  <c r="N15" i="29" s="1"/>
  <c r="U23" i="13"/>
  <c r="U26" i="13" s="1"/>
  <c r="Y23" i="13"/>
  <c r="Y26" i="13" s="1"/>
  <c r="Y76" i="13" s="1"/>
  <c r="Y149" i="13" s="1"/>
  <c r="N19" i="29" s="1"/>
  <c r="W23" i="22"/>
  <c r="W26" i="22" s="1"/>
  <c r="S23" i="22"/>
  <c r="S26" i="22" s="1"/>
  <c r="X23" i="22"/>
  <c r="X26" i="22" s="1"/>
  <c r="N23" i="22"/>
  <c r="N26" i="22" s="1"/>
  <c r="N76" i="22" s="1"/>
  <c r="U23" i="22"/>
  <c r="U26" i="22" s="1"/>
  <c r="O23" i="22"/>
  <c r="O26" i="22" s="1"/>
  <c r="Q23" i="22"/>
  <c r="Q26" i="22" s="1"/>
  <c r="P23" i="22"/>
  <c r="P26" i="22" s="1"/>
  <c r="R23" i="22"/>
  <c r="R26" i="22" s="1"/>
  <c r="V23" i="22"/>
  <c r="V26" i="22" s="1"/>
  <c r="V76" i="22" s="1"/>
  <c r="O23" i="23"/>
  <c r="O26" i="23" s="1"/>
  <c r="Q23" i="23"/>
  <c r="Q26" i="23" s="1"/>
  <c r="Q76" i="23" s="1"/>
  <c r="Q149" i="23" s="1"/>
  <c r="F29" i="29" s="1"/>
  <c r="S23" i="23"/>
  <c r="S26" i="23" s="1"/>
  <c r="S76" i="23" s="1"/>
  <c r="S149" i="23" s="1"/>
  <c r="H29" i="29" s="1"/>
  <c r="W23" i="23"/>
  <c r="W26" i="23" s="1"/>
  <c r="N23" i="23"/>
  <c r="N26" i="23" s="1"/>
  <c r="N76" i="23" s="1"/>
  <c r="T23" i="23"/>
  <c r="T26" i="23" s="1"/>
  <c r="U23" i="23"/>
  <c r="U26" i="23" s="1"/>
  <c r="Y23" i="23"/>
  <c r="Y26" i="23" s="1"/>
  <c r="Y76" i="23" s="1"/>
  <c r="Y149" i="23" s="1"/>
  <c r="N29" i="29" s="1"/>
  <c r="P23" i="23"/>
  <c r="P26" i="23" s="1"/>
  <c r="R23" i="23"/>
  <c r="R26" i="23" s="1"/>
  <c r="Z92" i="25"/>
  <c r="AA92" i="25" s="1"/>
  <c r="O85" i="24"/>
  <c r="O88" i="24" s="1"/>
  <c r="T105" i="21"/>
  <c r="T111" i="21" s="1"/>
  <c r="T124" i="21" s="1"/>
  <c r="N105" i="21"/>
  <c r="N111" i="21" s="1"/>
  <c r="N124" i="21" s="1"/>
  <c r="N106" i="10"/>
  <c r="N112" i="10" s="1"/>
  <c r="N125" i="10" s="1"/>
  <c r="O85" i="9"/>
  <c r="O88" i="9" s="1"/>
  <c r="M88" i="9"/>
  <c r="M111" i="16"/>
  <c r="Z56" i="16"/>
  <c r="AA56" i="16" s="1"/>
  <c r="V116" i="21"/>
  <c r="V123" i="21" s="1"/>
  <c r="Z56" i="26"/>
  <c r="AA56" i="26" s="1"/>
  <c r="M123" i="21"/>
  <c r="O85" i="11"/>
  <c r="O88" i="11" s="1"/>
  <c r="T105" i="24"/>
  <c r="T111" i="24" s="1"/>
  <c r="T124" i="24" s="1"/>
  <c r="M112" i="10"/>
  <c r="M88" i="11"/>
  <c r="N105" i="24"/>
  <c r="O116" i="11"/>
  <c r="O123" i="11" s="1"/>
  <c r="O85" i="8"/>
  <c r="O88" i="8" s="1"/>
  <c r="M88" i="8"/>
  <c r="V116" i="11"/>
  <c r="V123" i="11" s="1"/>
  <c r="V124" i="11" s="1"/>
  <c r="M123" i="23"/>
  <c r="M124" i="23" s="1"/>
  <c r="O85" i="22"/>
  <c r="O88" i="22" s="1"/>
  <c r="O116" i="14"/>
  <c r="O123" i="14" s="1"/>
  <c r="V116" i="17"/>
  <c r="V123" i="17" s="1"/>
  <c r="V124" i="17" s="1"/>
  <c r="Z73" i="18"/>
  <c r="AA73" i="18" s="1"/>
  <c r="U85" i="22"/>
  <c r="U88" i="22" s="1"/>
  <c r="U124" i="22" s="1"/>
  <c r="O116" i="9"/>
  <c r="O123" i="9" s="1"/>
  <c r="M111" i="25"/>
  <c r="T105" i="25"/>
  <c r="T111" i="25" s="1"/>
  <c r="T124" i="25" s="1"/>
  <c r="V116" i="9"/>
  <c r="V123" i="9" s="1"/>
  <c r="M123" i="19"/>
  <c r="O116" i="23"/>
  <c r="O123" i="23" s="1"/>
  <c r="V116" i="19"/>
  <c r="V123" i="19" s="1"/>
  <c r="V124" i="19" s="1"/>
  <c r="U85" i="26"/>
  <c r="U88" i="26" s="1"/>
  <c r="U124" i="26" s="1"/>
  <c r="V116" i="22"/>
  <c r="V123" i="22" s="1"/>
  <c r="V124" i="22" s="1"/>
  <c r="N105" i="16"/>
  <c r="N111" i="16" s="1"/>
  <c r="N124" i="16" s="1"/>
  <c r="N105" i="11"/>
  <c r="N111" i="11" s="1"/>
  <c r="N124" i="11" s="1"/>
  <c r="M111" i="9"/>
  <c r="M123" i="17"/>
  <c r="M88" i="24"/>
  <c r="O116" i="22"/>
  <c r="O123" i="22" s="1"/>
  <c r="V116" i="14"/>
  <c r="V123" i="14" s="1"/>
  <c r="V124" i="14" s="1"/>
  <c r="M111" i="11"/>
  <c r="T111" i="20"/>
  <c r="T124" i="20" s="1"/>
  <c r="U88" i="25"/>
  <c r="U124" i="25" s="1"/>
  <c r="O123" i="20"/>
  <c r="T111" i="18"/>
  <c r="T124" i="18" s="1"/>
  <c r="Z92" i="26"/>
  <c r="AA92" i="26" s="1"/>
  <c r="Z56" i="12"/>
  <c r="AA56" i="12" s="1"/>
  <c r="Z56" i="25"/>
  <c r="AA56" i="25" s="1"/>
  <c r="Z97" i="13"/>
  <c r="AA97" i="13" s="1"/>
  <c r="Z97" i="15"/>
  <c r="AA97" i="15" s="1"/>
  <c r="Z92" i="24"/>
  <c r="AA92" i="24" s="1"/>
  <c r="Z73" i="21"/>
  <c r="AA73" i="21" s="1"/>
  <c r="V123" i="23"/>
  <c r="V124" i="23" s="1"/>
  <c r="T111" i="22"/>
  <c r="T124" i="22" s="1"/>
  <c r="U88" i="23"/>
  <c r="U124" i="23" s="1"/>
  <c r="T111" i="12"/>
  <c r="T124" i="12" s="1"/>
  <c r="O88" i="13"/>
  <c r="N111" i="9"/>
  <c r="N124" i="9" s="1"/>
  <c r="O123" i="24"/>
  <c r="Z56" i="23"/>
  <c r="AA56" i="23" s="1"/>
  <c r="Z56" i="8"/>
  <c r="AA56" i="8" s="1"/>
  <c r="Z92" i="13"/>
  <c r="AA92" i="13" s="1"/>
  <c r="Z73" i="19"/>
  <c r="AA73" i="19" s="1"/>
  <c r="T111" i="17"/>
  <c r="T124" i="17" s="1"/>
  <c r="T111" i="8"/>
  <c r="T124" i="8" s="1"/>
  <c r="Z56" i="15"/>
  <c r="AA56" i="15" s="1"/>
  <c r="O123" i="21"/>
  <c r="Z97" i="17"/>
  <c r="AA97" i="17" s="1"/>
  <c r="Z56" i="24"/>
  <c r="AA56" i="24" s="1"/>
  <c r="M124" i="20"/>
  <c r="Z92" i="15"/>
  <c r="AA92" i="15" s="1"/>
  <c r="O123" i="15"/>
  <c r="T111" i="23"/>
  <c r="T124" i="23" s="1"/>
  <c r="Z92" i="22"/>
  <c r="AA92" i="22" s="1"/>
  <c r="U88" i="24"/>
  <c r="U124" i="24" s="1"/>
  <c r="Z73" i="26"/>
  <c r="AA73" i="26" s="1"/>
  <c r="V123" i="8"/>
  <c r="V124" i="8" s="1"/>
  <c r="V123" i="26"/>
  <c r="V124" i="26" s="1"/>
  <c r="Z56" i="22"/>
  <c r="AA56" i="22" s="1"/>
  <c r="U88" i="20"/>
  <c r="U124" i="20" s="1"/>
  <c r="Z56" i="17"/>
  <c r="AA56" i="17" s="1"/>
  <c r="N111" i="8"/>
  <c r="U88" i="17"/>
  <c r="U124" i="17" s="1"/>
  <c r="O88" i="21"/>
  <c r="U88" i="19"/>
  <c r="U124" i="19" s="1"/>
  <c r="U88" i="14"/>
  <c r="U124" i="14" s="1"/>
  <c r="O123" i="26"/>
  <c r="N111" i="25"/>
  <c r="Z97" i="25"/>
  <c r="AA97" i="25" s="1"/>
  <c r="R124" i="25"/>
  <c r="Z73" i="24"/>
  <c r="AA73" i="24" s="1"/>
  <c r="O88" i="23"/>
  <c r="Z73" i="23"/>
  <c r="AA73" i="23" s="1"/>
  <c r="Z56" i="21"/>
  <c r="AA56" i="21" s="1"/>
  <c r="U88" i="18"/>
  <c r="T111" i="15"/>
  <c r="T124" i="15" s="1"/>
  <c r="U88" i="15"/>
  <c r="U124" i="15" s="1"/>
  <c r="Z73" i="15"/>
  <c r="AA73" i="15" s="1"/>
  <c r="Z56" i="14"/>
  <c r="AA56" i="14" s="1"/>
  <c r="T111" i="14"/>
  <c r="Z33" i="13"/>
  <c r="AA33" i="13" s="1"/>
  <c r="N111" i="12"/>
  <c r="T112" i="10"/>
  <c r="T125" i="10" s="1"/>
  <c r="V124" i="10"/>
  <c r="Z73" i="10"/>
  <c r="AA73" i="10" s="1"/>
  <c r="Z56" i="10"/>
  <c r="AA56" i="10" s="1"/>
  <c r="Z56" i="9"/>
  <c r="AA56" i="9" s="1"/>
  <c r="Z73" i="9"/>
  <c r="AA73" i="9" s="1"/>
  <c r="O123" i="8"/>
  <c r="Z97" i="8"/>
  <c r="AA97" i="8" s="1"/>
  <c r="Z73" i="8"/>
  <c r="AA73" i="8" s="1"/>
  <c r="N111" i="26"/>
  <c r="V76" i="26"/>
  <c r="T76" i="26"/>
  <c r="Z33" i="26"/>
  <c r="AA33" i="26" s="1"/>
  <c r="Z25" i="26"/>
  <c r="AA25" i="26" s="1"/>
  <c r="Z69" i="26"/>
  <c r="AA69" i="26" s="1"/>
  <c r="W76" i="26"/>
  <c r="W149" i="26" s="1"/>
  <c r="L32" i="29" s="1"/>
  <c r="O76" i="26"/>
  <c r="Z73" i="25"/>
  <c r="AA73" i="25" s="1"/>
  <c r="Z33" i="25"/>
  <c r="AA33" i="25" s="1"/>
  <c r="Z53" i="25"/>
  <c r="AA53" i="25" s="1"/>
  <c r="V123" i="25"/>
  <c r="V124" i="25" s="1"/>
  <c r="R124" i="24"/>
  <c r="Z97" i="24"/>
  <c r="AA97" i="24" s="1"/>
  <c r="Z69" i="24"/>
  <c r="AA69" i="24" s="1"/>
  <c r="Z33" i="24"/>
  <c r="AA33" i="24" s="1"/>
  <c r="R124" i="23"/>
  <c r="Z97" i="23"/>
  <c r="AA97" i="23" s="1"/>
  <c r="Z33" i="23"/>
  <c r="AA33" i="23" s="1"/>
  <c r="Z33" i="22"/>
  <c r="AA33" i="22" s="1"/>
  <c r="Z73" i="22"/>
  <c r="AA73" i="22" s="1"/>
  <c r="N111" i="22"/>
  <c r="Z53" i="21"/>
  <c r="AA53" i="21" s="1"/>
  <c r="Z33" i="21"/>
  <c r="AA33" i="21" s="1"/>
  <c r="P124" i="21"/>
  <c r="Z92" i="21"/>
  <c r="AA92" i="21" s="1"/>
  <c r="Z69" i="21"/>
  <c r="AA69" i="21" s="1"/>
  <c r="R124" i="21"/>
  <c r="Z97" i="21"/>
  <c r="AA97" i="21" s="1"/>
  <c r="U88" i="21"/>
  <c r="Z56" i="20"/>
  <c r="AA56" i="20" s="1"/>
  <c r="Z33" i="20"/>
  <c r="AA33" i="20" s="1"/>
  <c r="V123" i="20"/>
  <c r="V124" i="20" s="1"/>
  <c r="P124" i="20"/>
  <c r="Z92" i="20"/>
  <c r="AA92" i="20" s="1"/>
  <c r="R124" i="20"/>
  <c r="Z97" i="20"/>
  <c r="AA97" i="20" s="1"/>
  <c r="Z73" i="20"/>
  <c r="AA73" i="20" s="1"/>
  <c r="N111" i="20"/>
  <c r="Z56" i="19"/>
  <c r="AA56" i="19" s="1"/>
  <c r="R124" i="19"/>
  <c r="Z97" i="19"/>
  <c r="AA97" i="19" s="1"/>
  <c r="Z69" i="19"/>
  <c r="AA69" i="19" s="1"/>
  <c r="P124" i="19"/>
  <c r="Z92" i="19"/>
  <c r="AA92" i="19" s="1"/>
  <c r="Z33" i="19"/>
  <c r="AA33" i="19" s="1"/>
  <c r="P124" i="18"/>
  <c r="Z92" i="18"/>
  <c r="AA92" i="18" s="1"/>
  <c r="Z33" i="18"/>
  <c r="AA33" i="18" s="1"/>
  <c r="Z69" i="18"/>
  <c r="AA69" i="18" s="1"/>
  <c r="Z56" i="18"/>
  <c r="AA56" i="18" s="1"/>
  <c r="Z97" i="18"/>
  <c r="AA97" i="18" s="1"/>
  <c r="Z33" i="17"/>
  <c r="AA33" i="17" s="1"/>
  <c r="Z69" i="17"/>
  <c r="AA69" i="17" s="1"/>
  <c r="P124" i="17"/>
  <c r="Z92" i="17"/>
  <c r="AA92" i="17" s="1"/>
  <c r="Z73" i="17"/>
  <c r="AA73" i="17" s="1"/>
  <c r="N111" i="17"/>
  <c r="O123" i="17"/>
  <c r="O123" i="16"/>
  <c r="Z69" i="16"/>
  <c r="AA69" i="16" s="1"/>
  <c r="V123" i="16"/>
  <c r="V124" i="16" s="1"/>
  <c r="Z33" i="16"/>
  <c r="AA33" i="16" s="1"/>
  <c r="R124" i="16"/>
  <c r="Z97" i="16"/>
  <c r="AA97" i="16" s="1"/>
  <c r="P124" i="16"/>
  <c r="Z92" i="16"/>
  <c r="AA92" i="16" s="1"/>
  <c r="T111" i="16"/>
  <c r="T124" i="16" s="1"/>
  <c r="Z53" i="15"/>
  <c r="AA53" i="15" s="1"/>
  <c r="Z33" i="15"/>
  <c r="AA33" i="15" s="1"/>
  <c r="Z73" i="14"/>
  <c r="AA73" i="14" s="1"/>
  <c r="R124" i="14"/>
  <c r="Z97" i="14"/>
  <c r="AA97" i="14" s="1"/>
  <c r="Z33" i="14"/>
  <c r="AA33" i="14" s="1"/>
  <c r="P124" i="14"/>
  <c r="Z92" i="14"/>
  <c r="AA92" i="14" s="1"/>
  <c r="O88" i="14"/>
  <c r="Z53" i="13"/>
  <c r="AA53" i="13" s="1"/>
  <c r="Z56" i="13"/>
  <c r="AA56" i="13" s="1"/>
  <c r="Z73" i="13"/>
  <c r="AA73" i="13" s="1"/>
  <c r="U88" i="13"/>
  <c r="U124" i="13" s="1"/>
  <c r="Z73" i="12"/>
  <c r="AA73" i="12" s="1"/>
  <c r="R124" i="12"/>
  <c r="Z97" i="12"/>
  <c r="AA97" i="12" s="1"/>
  <c r="Z33" i="12"/>
  <c r="AA33" i="12" s="1"/>
  <c r="P124" i="12"/>
  <c r="Z92" i="12"/>
  <c r="AA92" i="12" s="1"/>
  <c r="O88" i="12"/>
  <c r="T111" i="11"/>
  <c r="T124" i="11" s="1"/>
  <c r="Z92" i="11"/>
  <c r="AA92" i="11" s="1"/>
  <c r="Z33" i="11"/>
  <c r="AA33" i="11" s="1"/>
  <c r="R124" i="11"/>
  <c r="Z97" i="11"/>
  <c r="AA97" i="11" s="1"/>
  <c r="Z73" i="11"/>
  <c r="AA73" i="11" s="1"/>
  <c r="Z56" i="11"/>
  <c r="AA56" i="11" s="1"/>
  <c r="U88" i="11"/>
  <c r="U124" i="11" s="1"/>
  <c r="O88" i="10"/>
  <c r="P125" i="10"/>
  <c r="Z93" i="10"/>
  <c r="AA93" i="10" s="1"/>
  <c r="Z98" i="10"/>
  <c r="AA98" i="10" s="1"/>
  <c r="Z33" i="10"/>
  <c r="AA33" i="10" s="1"/>
  <c r="U88" i="9"/>
  <c r="U124" i="9" s="1"/>
  <c r="P124" i="9"/>
  <c r="Z92" i="9"/>
  <c r="AA92" i="9" s="1"/>
  <c r="Z53" i="9"/>
  <c r="AA53" i="9" s="1"/>
  <c r="Z69" i="9"/>
  <c r="AA69" i="9" s="1"/>
  <c r="R124" i="9"/>
  <c r="Z97" i="9"/>
  <c r="AA97" i="9" s="1"/>
  <c r="Z33" i="8"/>
  <c r="AA33" i="8" s="1"/>
  <c r="Z92" i="8"/>
  <c r="AA92" i="8" s="1"/>
  <c r="P124" i="8"/>
  <c r="U88" i="8"/>
  <c r="U124" i="8" s="1"/>
  <c r="X76" i="26"/>
  <c r="X149" i="26" s="1"/>
  <c r="M32" i="29" s="1"/>
  <c r="Y76" i="26"/>
  <c r="Y149" i="26" s="1"/>
  <c r="N32" i="29" s="1"/>
  <c r="Y76" i="20"/>
  <c r="Y149" i="20" s="1"/>
  <c r="N26" i="29" s="1"/>
  <c r="N76" i="20"/>
  <c r="U76" i="20"/>
  <c r="V76" i="12"/>
  <c r="W76" i="20"/>
  <c r="W149" i="20" s="1"/>
  <c r="L26" i="29" s="1"/>
  <c r="N76" i="26"/>
  <c r="Q76" i="26"/>
  <c r="Q149" i="26" s="1"/>
  <c r="F32" i="29" s="1"/>
  <c r="P76" i="26"/>
  <c r="T111" i="19"/>
  <c r="T124" i="19" s="1"/>
  <c r="Z53" i="26" l="1"/>
  <c r="AA53" i="26" s="1"/>
  <c r="X76" i="25"/>
  <c r="X149" i="25" s="1"/>
  <c r="M31" i="29" s="1"/>
  <c r="U76" i="24"/>
  <c r="U149" i="24" s="1"/>
  <c r="J30" i="29" s="1"/>
  <c r="T76" i="23"/>
  <c r="V76" i="23"/>
  <c r="V149" i="23" s="1"/>
  <c r="K29" i="29" s="1"/>
  <c r="W76" i="23"/>
  <c r="W149" i="23" s="1"/>
  <c r="L29" i="29" s="1"/>
  <c r="Q76" i="22"/>
  <c r="Q149" i="22" s="1"/>
  <c r="F28" i="29" s="1"/>
  <c r="W76" i="22"/>
  <c r="W149" i="22" s="1"/>
  <c r="L28" i="29" s="1"/>
  <c r="Z53" i="20"/>
  <c r="AA53" i="20" s="1"/>
  <c r="T76" i="20"/>
  <c r="Z53" i="19"/>
  <c r="AA53" i="19" s="1"/>
  <c r="R76" i="17"/>
  <c r="R149" i="17" s="1"/>
  <c r="G23" i="29" s="1"/>
  <c r="P76" i="17"/>
  <c r="Z74" i="17" s="1"/>
  <c r="AA74" i="17" s="1"/>
  <c r="R76" i="16"/>
  <c r="T76" i="16"/>
  <c r="X76" i="16"/>
  <c r="X149" i="16" s="1"/>
  <c r="M22" i="29" s="1"/>
  <c r="Y76" i="16"/>
  <c r="Y149" i="16" s="1"/>
  <c r="N22" i="29" s="1"/>
  <c r="S76" i="16"/>
  <c r="S149" i="16" s="1"/>
  <c r="H22" i="29" s="1"/>
  <c r="U76" i="16"/>
  <c r="U149" i="16" s="1"/>
  <c r="J22" i="29" s="1"/>
  <c r="N76" i="16"/>
  <c r="U76" i="13"/>
  <c r="N76" i="12"/>
  <c r="X76" i="12"/>
  <c r="X149" i="12" s="1"/>
  <c r="M18" i="29" s="1"/>
  <c r="R76" i="12"/>
  <c r="V123" i="12"/>
  <c r="V124" i="12" s="1"/>
  <c r="V149" i="12" s="1"/>
  <c r="K18" i="29" s="1"/>
  <c r="Z53" i="12"/>
  <c r="AA53" i="12" s="1"/>
  <c r="P76" i="11"/>
  <c r="Z53" i="11"/>
  <c r="AA53" i="11" s="1"/>
  <c r="Z69" i="11"/>
  <c r="AA69" i="11" s="1"/>
  <c r="W76" i="11"/>
  <c r="W149" i="11" s="1"/>
  <c r="L17" i="29" s="1"/>
  <c r="S76" i="11"/>
  <c r="S149" i="11" s="1"/>
  <c r="H17" i="29" s="1"/>
  <c r="M124" i="8"/>
  <c r="Y76" i="10"/>
  <c r="Y150" i="10" s="1"/>
  <c r="N16" i="29" s="1"/>
  <c r="Z53" i="10"/>
  <c r="AA53" i="10" s="1"/>
  <c r="R76" i="25"/>
  <c r="R149" i="25" s="1"/>
  <c r="G31" i="29" s="1"/>
  <c r="U76" i="25"/>
  <c r="U149" i="25" s="1"/>
  <c r="J31" i="29" s="1"/>
  <c r="P76" i="24"/>
  <c r="X76" i="24"/>
  <c r="X149" i="24" s="1"/>
  <c r="M30" i="29" s="1"/>
  <c r="Z53" i="24"/>
  <c r="AA53" i="24" s="1"/>
  <c r="N111" i="24"/>
  <c r="N124" i="24" s="1"/>
  <c r="N149" i="24" s="1"/>
  <c r="C30" i="29" s="1"/>
  <c r="Z69" i="23"/>
  <c r="AA69" i="23" s="1"/>
  <c r="U76" i="23"/>
  <c r="U149" i="23" s="1"/>
  <c r="J29" i="29" s="1"/>
  <c r="P76" i="23"/>
  <c r="X76" i="23"/>
  <c r="X149" i="23" s="1"/>
  <c r="M29" i="29" s="1"/>
  <c r="R76" i="23"/>
  <c r="R149" i="23" s="1"/>
  <c r="G29" i="29" s="1"/>
  <c r="P76" i="22"/>
  <c r="O76" i="22"/>
  <c r="O76" i="20"/>
  <c r="X76" i="20"/>
  <c r="X149" i="20" s="1"/>
  <c r="M26" i="29" s="1"/>
  <c r="N76" i="19"/>
  <c r="V76" i="19"/>
  <c r="V149" i="19" s="1"/>
  <c r="K25" i="29" s="1"/>
  <c r="U76" i="19"/>
  <c r="U149" i="19" s="1"/>
  <c r="J25" i="29" s="1"/>
  <c r="R76" i="19"/>
  <c r="R149" i="19" s="1"/>
  <c r="G25" i="29" s="1"/>
  <c r="Z53" i="17"/>
  <c r="AA53" i="17" s="1"/>
  <c r="M124" i="16"/>
  <c r="M149" i="16" s="1"/>
  <c r="O22" i="29" s="1"/>
  <c r="Q76" i="15"/>
  <c r="Q149" i="15" s="1"/>
  <c r="F21" i="29" s="1"/>
  <c r="U76" i="15"/>
  <c r="U149" i="15" s="1"/>
  <c r="J21" i="29" s="1"/>
  <c r="T76" i="15"/>
  <c r="O88" i="15"/>
  <c r="Z86" i="15" s="1"/>
  <c r="AA86" i="15" s="1"/>
  <c r="O76" i="14"/>
  <c r="T76" i="14"/>
  <c r="Y76" i="14"/>
  <c r="Y149" i="14" s="1"/>
  <c r="N20" i="29" s="1"/>
  <c r="W76" i="13"/>
  <c r="W149" i="13" s="1"/>
  <c r="L19" i="29" s="1"/>
  <c r="U76" i="12"/>
  <c r="U149" i="12" s="1"/>
  <c r="J18" i="29" s="1"/>
  <c r="Q76" i="11"/>
  <c r="Q149" i="11" s="1"/>
  <c r="F17" i="29" s="1"/>
  <c r="R76" i="11"/>
  <c r="Y76" i="11"/>
  <c r="Y149" i="11" s="1"/>
  <c r="N17" i="29" s="1"/>
  <c r="T76" i="11"/>
  <c r="T149" i="11" s="1"/>
  <c r="I17" i="29" s="1"/>
  <c r="X76" i="11"/>
  <c r="X149" i="11" s="1"/>
  <c r="M17" i="29" s="1"/>
  <c r="X76" i="10"/>
  <c r="X150" i="10" s="1"/>
  <c r="M16" i="29" s="1"/>
  <c r="P76" i="10"/>
  <c r="U76" i="10"/>
  <c r="U150" i="10" s="1"/>
  <c r="J16" i="29" s="1"/>
  <c r="Q76" i="10"/>
  <c r="Q150" i="10" s="1"/>
  <c r="F16" i="29" s="1"/>
  <c r="Z69" i="20"/>
  <c r="AA69" i="20" s="1"/>
  <c r="P76" i="14"/>
  <c r="Y76" i="18"/>
  <c r="Y149" i="18" s="1"/>
  <c r="N24" i="29" s="1"/>
  <c r="M149" i="26"/>
  <c r="O32" i="29" s="1"/>
  <c r="Z69" i="25"/>
  <c r="AA69" i="25" s="1"/>
  <c r="T76" i="22"/>
  <c r="T149" i="22" s="1"/>
  <c r="I28" i="29" s="1"/>
  <c r="M124" i="25"/>
  <c r="M149" i="25" s="1"/>
  <c r="O31" i="29" s="1"/>
  <c r="O76" i="16"/>
  <c r="U76" i="8"/>
  <c r="U149" i="8" s="1"/>
  <c r="J14" i="29" s="1"/>
  <c r="S76" i="8"/>
  <c r="S149" i="8" s="1"/>
  <c r="H14" i="29" s="1"/>
  <c r="O76" i="15"/>
  <c r="P76" i="13"/>
  <c r="S76" i="14"/>
  <c r="S149" i="14" s="1"/>
  <c r="H20" i="29" s="1"/>
  <c r="S76" i="15"/>
  <c r="S149" i="15" s="1"/>
  <c r="H21" i="29" s="1"/>
  <c r="V76" i="8"/>
  <c r="V149" i="8" s="1"/>
  <c r="K14" i="29" s="1"/>
  <c r="Y76" i="22"/>
  <c r="Y149" i="22" s="1"/>
  <c r="N28" i="29" s="1"/>
  <c r="T76" i="18"/>
  <c r="T149" i="18" s="1"/>
  <c r="I24" i="29" s="1"/>
  <c r="X76" i="14"/>
  <c r="X149" i="14" s="1"/>
  <c r="M20" i="29" s="1"/>
  <c r="S76" i="25"/>
  <c r="S149" i="25" s="1"/>
  <c r="H31" i="29" s="1"/>
  <c r="N76" i="14"/>
  <c r="N149" i="14" s="1"/>
  <c r="C20" i="29" s="1"/>
  <c r="P76" i="8"/>
  <c r="Z69" i="13"/>
  <c r="AA69" i="13" s="1"/>
  <c r="W76" i="14"/>
  <c r="W149" i="14" s="1"/>
  <c r="L20" i="29" s="1"/>
  <c r="Z69" i="14"/>
  <c r="AA69" i="14" s="1"/>
  <c r="N76" i="18"/>
  <c r="Z69" i="10"/>
  <c r="AA69" i="10" s="1"/>
  <c r="M149" i="20"/>
  <c r="O26" i="29" s="1"/>
  <c r="M124" i="19"/>
  <c r="M149" i="19" s="1"/>
  <c r="O25" i="29" s="1"/>
  <c r="M124" i="15"/>
  <c r="M149" i="15" s="1"/>
  <c r="O21" i="29" s="1"/>
  <c r="M125" i="10"/>
  <c r="M150" i="10" s="1"/>
  <c r="O16" i="29" s="1"/>
  <c r="M124" i="21"/>
  <c r="Z53" i="22"/>
  <c r="AA53" i="22" s="1"/>
  <c r="M124" i="24"/>
  <c r="M149" i="24" s="1"/>
  <c r="O30" i="29" s="1"/>
  <c r="Z69" i="22"/>
  <c r="AA69" i="22" s="1"/>
  <c r="U76" i="22"/>
  <c r="U149" i="22" s="1"/>
  <c r="J28" i="29" s="1"/>
  <c r="Z53" i="18"/>
  <c r="AA53" i="18" s="1"/>
  <c r="V76" i="14"/>
  <c r="V149" i="14" s="1"/>
  <c r="K20" i="29" s="1"/>
  <c r="U76" i="18"/>
  <c r="Z69" i="15"/>
  <c r="AA69" i="15" s="1"/>
  <c r="Z53" i="14"/>
  <c r="AA53" i="14" s="1"/>
  <c r="R76" i="22"/>
  <c r="R149" i="22" s="1"/>
  <c r="G28" i="29" s="1"/>
  <c r="Q76" i="14"/>
  <c r="Q149" i="14" s="1"/>
  <c r="F20" i="29" s="1"/>
  <c r="O76" i="11"/>
  <c r="V76" i="13"/>
  <c r="V149" i="13" s="1"/>
  <c r="K19" i="29" s="1"/>
  <c r="X76" i="18"/>
  <c r="X149" i="18" s="1"/>
  <c r="M24" i="29" s="1"/>
  <c r="V76" i="15"/>
  <c r="V149" i="15" s="1"/>
  <c r="K21" i="29" s="1"/>
  <c r="S76" i="22"/>
  <c r="S149" i="22" s="1"/>
  <c r="H28" i="29" s="1"/>
  <c r="O76" i="10"/>
  <c r="V76" i="10"/>
  <c r="R76" i="14"/>
  <c r="R149" i="14" s="1"/>
  <c r="G20" i="29" s="1"/>
  <c r="S76" i="18"/>
  <c r="S149" i="18" s="1"/>
  <c r="H24" i="29" s="1"/>
  <c r="X76" i="13"/>
  <c r="X149" i="13" s="1"/>
  <c r="M19" i="29" s="1"/>
  <c r="W76" i="18"/>
  <c r="W149" i="18" s="1"/>
  <c r="L24" i="29" s="1"/>
  <c r="Z53" i="8"/>
  <c r="AA53" i="8" s="1"/>
  <c r="O124" i="18"/>
  <c r="M124" i="17"/>
  <c r="M149" i="17" s="1"/>
  <c r="O23" i="29" s="1"/>
  <c r="X76" i="22"/>
  <c r="X149" i="22" s="1"/>
  <c r="M28" i="29" s="1"/>
  <c r="X76" i="8"/>
  <c r="X149" i="8" s="1"/>
  <c r="M14" i="29" s="1"/>
  <c r="Z121" i="18"/>
  <c r="AA121" i="18" s="1"/>
  <c r="T76" i="8"/>
  <c r="T149" i="8" s="1"/>
  <c r="I14" i="29" s="1"/>
  <c r="AA43" i="15"/>
  <c r="O76" i="21"/>
  <c r="Z74" i="21" s="1"/>
  <c r="AA74" i="21" s="1"/>
  <c r="AA43" i="11"/>
  <c r="AA43" i="19"/>
  <c r="AA43" i="10"/>
  <c r="R76" i="15"/>
  <c r="R149" i="15" s="1"/>
  <c r="G21" i="29" s="1"/>
  <c r="AA43" i="17"/>
  <c r="AA43" i="24"/>
  <c r="AA43" i="23"/>
  <c r="X76" i="15"/>
  <c r="X149" i="15" s="1"/>
  <c r="M21" i="29" s="1"/>
  <c r="O76" i="13"/>
  <c r="O76" i="8"/>
  <c r="O76" i="24"/>
  <c r="AA43" i="25"/>
  <c r="AA43" i="12"/>
  <c r="AA43" i="18"/>
  <c r="M124" i="9"/>
  <c r="M149" i="9" s="1"/>
  <c r="O15" i="29" s="1"/>
  <c r="O76" i="23"/>
  <c r="O76" i="9"/>
  <c r="Z74" i="9" s="1"/>
  <c r="AA74" i="9" s="1"/>
  <c r="T149" i="13"/>
  <c r="I19" i="29" s="1"/>
  <c r="P142" i="24"/>
  <c r="Z140" i="24" s="1"/>
  <c r="AA140" i="24" s="1"/>
  <c r="Z134" i="24"/>
  <c r="AA134" i="24" s="1"/>
  <c r="AA43" i="20"/>
  <c r="AA43" i="22"/>
  <c r="AA43" i="14"/>
  <c r="P142" i="18"/>
  <c r="Z140" i="18" s="1"/>
  <c r="AA140" i="18" s="1"/>
  <c r="Z134" i="18"/>
  <c r="AA134" i="18" s="1"/>
  <c r="AA43" i="26"/>
  <c r="P142" i="16"/>
  <c r="Z140" i="16" s="1"/>
  <c r="AA140" i="16" s="1"/>
  <c r="Z134" i="16"/>
  <c r="AA134" i="16" s="1"/>
  <c r="P142" i="14"/>
  <c r="Z140" i="14" s="1"/>
  <c r="AA140" i="14" s="1"/>
  <c r="Z134" i="14"/>
  <c r="AA134" i="14" s="1"/>
  <c r="Z135" i="10"/>
  <c r="AA135" i="10" s="1"/>
  <c r="P143" i="10"/>
  <c r="Z141" i="10" s="1"/>
  <c r="AA141" i="10" s="1"/>
  <c r="Z134" i="12"/>
  <c r="AA134" i="12" s="1"/>
  <c r="P142" i="12"/>
  <c r="Z140" i="12" s="1"/>
  <c r="AA140" i="12" s="1"/>
  <c r="P142" i="26"/>
  <c r="Z140" i="26" s="1"/>
  <c r="AA140" i="26" s="1"/>
  <c r="Z134" i="26"/>
  <c r="AA134" i="26" s="1"/>
  <c r="Z134" i="13"/>
  <c r="AA134" i="13" s="1"/>
  <c r="P142" i="13"/>
  <c r="Z140" i="13" s="1"/>
  <c r="AA140" i="13" s="1"/>
  <c r="P142" i="19"/>
  <c r="Z140" i="19" s="1"/>
  <c r="AA140" i="19" s="1"/>
  <c r="Z134" i="19"/>
  <c r="AA134" i="19" s="1"/>
  <c r="Z134" i="8"/>
  <c r="AA134" i="8" s="1"/>
  <c r="P142" i="8"/>
  <c r="Z140" i="8" s="1"/>
  <c r="AA140" i="8" s="1"/>
  <c r="Z134" i="21"/>
  <c r="AA134" i="21" s="1"/>
  <c r="P142" i="21"/>
  <c r="Z140" i="21" s="1"/>
  <c r="AA140" i="21" s="1"/>
  <c r="M149" i="22"/>
  <c r="O28" i="29" s="1"/>
  <c r="O76" i="19"/>
  <c r="O76" i="18"/>
  <c r="AA43" i="16"/>
  <c r="AA43" i="8"/>
  <c r="P142" i="17"/>
  <c r="Z140" i="17" s="1"/>
  <c r="AA140" i="17" s="1"/>
  <c r="Z134" i="17"/>
  <c r="AA134" i="17" s="1"/>
  <c r="AA43" i="21"/>
  <c r="AA43" i="13"/>
  <c r="Z134" i="22"/>
  <c r="AA134" i="22" s="1"/>
  <c r="P142" i="22"/>
  <c r="Z140" i="22" s="1"/>
  <c r="AA140" i="22" s="1"/>
  <c r="P142" i="15"/>
  <c r="Z140" i="15" s="1"/>
  <c r="AA140" i="15" s="1"/>
  <c r="Z134" i="15"/>
  <c r="AA134" i="15" s="1"/>
  <c r="M149" i="8"/>
  <c r="O14" i="29" s="1"/>
  <c r="P142" i="9"/>
  <c r="Z140" i="9" s="1"/>
  <c r="AA140" i="9" s="1"/>
  <c r="Z134" i="9"/>
  <c r="AA134" i="9" s="1"/>
  <c r="P142" i="11"/>
  <c r="Z140" i="11" s="1"/>
  <c r="AA140" i="11" s="1"/>
  <c r="Z134" i="11"/>
  <c r="AA134" i="11" s="1"/>
  <c r="P142" i="25"/>
  <c r="Z140" i="25" s="1"/>
  <c r="AA140" i="25" s="1"/>
  <c r="Z134" i="25"/>
  <c r="AA134" i="25" s="1"/>
  <c r="P142" i="20"/>
  <c r="Z140" i="20" s="1"/>
  <c r="AA140" i="20" s="1"/>
  <c r="Z134" i="20"/>
  <c r="AA134" i="20" s="1"/>
  <c r="P142" i="23"/>
  <c r="Z140" i="23" s="1"/>
  <c r="AA140" i="23" s="1"/>
  <c r="Z134" i="23"/>
  <c r="AA134" i="23" s="1"/>
  <c r="Z25" i="20"/>
  <c r="AA25" i="20" s="1"/>
  <c r="Z25" i="24"/>
  <c r="AA25" i="24" s="1"/>
  <c r="Z25" i="18"/>
  <c r="AA25" i="18" s="1"/>
  <c r="Z25" i="16"/>
  <c r="AA25" i="16" s="1"/>
  <c r="Z25" i="19"/>
  <c r="AA25" i="19" s="1"/>
  <c r="W76" i="16"/>
  <c r="W149" i="16" s="1"/>
  <c r="L22" i="29" s="1"/>
  <c r="Z25" i="17"/>
  <c r="AA25" i="17" s="1"/>
  <c r="Z25" i="25"/>
  <c r="AA25" i="25" s="1"/>
  <c r="Z25" i="14"/>
  <c r="AA25" i="14" s="1"/>
  <c r="U76" i="14"/>
  <c r="U149" i="14" s="1"/>
  <c r="J20" i="29" s="1"/>
  <c r="Y76" i="25"/>
  <c r="Y149" i="25" s="1"/>
  <c r="N31" i="29" s="1"/>
  <c r="Z25" i="10"/>
  <c r="AA25" i="10" s="1"/>
  <c r="Z25" i="11"/>
  <c r="AA25" i="11" s="1"/>
  <c r="Z25" i="15"/>
  <c r="AA25" i="15" s="1"/>
  <c r="Z25" i="12"/>
  <c r="AA25" i="12" s="1"/>
  <c r="Z25" i="21"/>
  <c r="AA25" i="21" s="1"/>
  <c r="P76" i="15"/>
  <c r="P149" i="15" s="1"/>
  <c r="E21" i="29" s="1"/>
  <c r="Z25" i="9"/>
  <c r="AA25" i="9" s="1"/>
  <c r="M149" i="23"/>
  <c r="O29" i="29" s="1"/>
  <c r="Z25" i="13"/>
  <c r="AA25" i="13" s="1"/>
  <c r="Z25" i="22"/>
  <c r="AA25" i="22" s="1"/>
  <c r="Z25" i="23"/>
  <c r="AA25" i="23" s="1"/>
  <c r="M124" i="11"/>
  <c r="M149" i="11" s="1"/>
  <c r="O17" i="29" s="1"/>
  <c r="M149" i="12"/>
  <c r="O18" i="29" s="1"/>
  <c r="M149" i="13"/>
  <c r="O19" i="29" s="1"/>
  <c r="M149" i="14"/>
  <c r="O20" i="29" s="1"/>
  <c r="Z109" i="13"/>
  <c r="AA109" i="13" s="1"/>
  <c r="O124" i="13"/>
  <c r="R149" i="21"/>
  <c r="G27" i="29" s="1"/>
  <c r="Z86" i="10"/>
  <c r="AA86" i="10" s="1"/>
  <c r="Z122" i="10"/>
  <c r="AA122" i="10" s="1"/>
  <c r="Z109" i="14"/>
  <c r="AA109" i="14" s="1"/>
  <c r="M149" i="18"/>
  <c r="O24" i="29" s="1"/>
  <c r="Z86" i="23"/>
  <c r="AA86" i="23" s="1"/>
  <c r="Z109" i="20"/>
  <c r="AA109" i="20" s="1"/>
  <c r="Z109" i="22"/>
  <c r="AA109" i="22" s="1"/>
  <c r="Z121" i="13"/>
  <c r="AA121" i="13" s="1"/>
  <c r="T149" i="20"/>
  <c r="I26" i="29" s="1"/>
  <c r="Z109" i="9"/>
  <c r="AA109" i="9" s="1"/>
  <c r="V149" i="26"/>
  <c r="K32" i="29" s="1"/>
  <c r="Z121" i="26"/>
  <c r="AA121" i="26" s="1"/>
  <c r="O124" i="22"/>
  <c r="O149" i="22" s="1"/>
  <c r="D28" i="29" s="1"/>
  <c r="Z86" i="25"/>
  <c r="AA86" i="25" s="1"/>
  <c r="O124" i="20"/>
  <c r="O124" i="17"/>
  <c r="O149" i="17" s="1"/>
  <c r="D23" i="29" s="1"/>
  <c r="Z109" i="8"/>
  <c r="AA109" i="8" s="1"/>
  <c r="T149" i="25"/>
  <c r="I31" i="29" s="1"/>
  <c r="Z109" i="12"/>
  <c r="AA109" i="12" s="1"/>
  <c r="O124" i="24"/>
  <c r="T149" i="12"/>
  <c r="I18" i="29" s="1"/>
  <c r="Z109" i="25"/>
  <c r="AA109" i="25" s="1"/>
  <c r="R149" i="9"/>
  <c r="G15" i="29" s="1"/>
  <c r="Z109" i="18"/>
  <c r="AA109" i="18" s="1"/>
  <c r="Z86" i="24"/>
  <c r="AA86" i="24" s="1"/>
  <c r="Z86" i="12"/>
  <c r="AA86" i="12" s="1"/>
  <c r="V149" i="22"/>
  <c r="K28" i="29" s="1"/>
  <c r="Z86" i="21"/>
  <c r="AA86" i="21" s="1"/>
  <c r="O124" i="21"/>
  <c r="Z86" i="17"/>
  <c r="AA86" i="17" s="1"/>
  <c r="O124" i="14"/>
  <c r="T124" i="9"/>
  <c r="T149" i="9" s="1"/>
  <c r="I15" i="29" s="1"/>
  <c r="Z121" i="8"/>
  <c r="AA121" i="8" s="1"/>
  <c r="Z86" i="20"/>
  <c r="AA86" i="20" s="1"/>
  <c r="Z86" i="26"/>
  <c r="AA86" i="26" s="1"/>
  <c r="T149" i="17"/>
  <c r="I23" i="29" s="1"/>
  <c r="Z121" i="21"/>
  <c r="AA121" i="21" s="1"/>
  <c r="N124" i="8"/>
  <c r="N149" i="8" s="1"/>
  <c r="Z109" i="17"/>
  <c r="AA109" i="17" s="1"/>
  <c r="Z86" i="18"/>
  <c r="AA86" i="18" s="1"/>
  <c r="O124" i="23"/>
  <c r="Z121" i="23"/>
  <c r="AA121" i="23" s="1"/>
  <c r="T149" i="23"/>
  <c r="I29" i="29" s="1"/>
  <c r="T149" i="16"/>
  <c r="I22" i="29" s="1"/>
  <c r="N149" i="16"/>
  <c r="C22" i="29" s="1"/>
  <c r="Z121" i="14"/>
  <c r="AA121" i="14" s="1"/>
  <c r="N124" i="12"/>
  <c r="V125" i="10"/>
  <c r="Z121" i="9"/>
  <c r="AA121" i="9" s="1"/>
  <c r="R149" i="16"/>
  <c r="G22" i="29" s="1"/>
  <c r="N124" i="13"/>
  <c r="N149" i="11"/>
  <c r="C17" i="29" s="1"/>
  <c r="N149" i="21"/>
  <c r="C27" i="29" s="1"/>
  <c r="N124" i="18"/>
  <c r="U149" i="9"/>
  <c r="J15" i="29" s="1"/>
  <c r="V124" i="18"/>
  <c r="V149" i="18" s="1"/>
  <c r="K24" i="29" s="1"/>
  <c r="Z109" i="26"/>
  <c r="AA109" i="26" s="1"/>
  <c r="N149" i="9"/>
  <c r="C15" i="29" s="1"/>
  <c r="Z86" i="14"/>
  <c r="AA86" i="14" s="1"/>
  <c r="Z109" i="15"/>
  <c r="AA109" i="15" s="1"/>
  <c r="Z109" i="23"/>
  <c r="AA109" i="23" s="1"/>
  <c r="T149" i="26"/>
  <c r="I32" i="29" s="1"/>
  <c r="T124" i="14"/>
  <c r="Z86" i="19"/>
  <c r="AA86" i="19" s="1"/>
  <c r="Z121" i="16"/>
  <c r="AA121" i="16" s="1"/>
  <c r="N124" i="23"/>
  <c r="N149" i="23" s="1"/>
  <c r="C29" i="29" s="1"/>
  <c r="Z121" i="19"/>
  <c r="AA121" i="19" s="1"/>
  <c r="U124" i="18"/>
  <c r="Z86" i="8"/>
  <c r="AA86" i="8" s="1"/>
  <c r="T149" i="19"/>
  <c r="I25" i="29" s="1"/>
  <c r="U149" i="20"/>
  <c r="J26" i="29" s="1"/>
  <c r="N149" i="15"/>
  <c r="C21" i="29" s="1"/>
  <c r="R149" i="20"/>
  <c r="G26" i="29" s="1"/>
  <c r="T150" i="10"/>
  <c r="I16" i="29" s="1"/>
  <c r="N150" i="10"/>
  <c r="C16" i="29" s="1"/>
  <c r="V149" i="11"/>
  <c r="K17" i="29" s="1"/>
  <c r="U149" i="26"/>
  <c r="J32" i="29" s="1"/>
  <c r="N124" i="26"/>
  <c r="N149" i="26" s="1"/>
  <c r="C32" i="29" s="1"/>
  <c r="V149" i="25"/>
  <c r="K31" i="29" s="1"/>
  <c r="Z121" i="25"/>
  <c r="AA121" i="25" s="1"/>
  <c r="N124" i="25"/>
  <c r="N149" i="25" s="1"/>
  <c r="C31" i="29" s="1"/>
  <c r="R149" i="24"/>
  <c r="G30" i="29" s="1"/>
  <c r="T149" i="24"/>
  <c r="I30" i="29" s="1"/>
  <c r="V149" i="24"/>
  <c r="K30" i="29" s="1"/>
  <c r="Z121" i="24"/>
  <c r="AA121" i="24" s="1"/>
  <c r="N124" i="22"/>
  <c r="N149" i="22" s="1"/>
  <c r="C28" i="29" s="1"/>
  <c r="V124" i="21"/>
  <c r="V149" i="21" s="1"/>
  <c r="K27" i="29" s="1"/>
  <c r="T149" i="21"/>
  <c r="I27" i="29" s="1"/>
  <c r="V149" i="20"/>
  <c r="K26" i="29" s="1"/>
  <c r="N149" i="19"/>
  <c r="C25" i="29" s="1"/>
  <c r="V149" i="17"/>
  <c r="K23" i="29" s="1"/>
  <c r="U149" i="17"/>
  <c r="J23" i="29" s="1"/>
  <c r="V149" i="16"/>
  <c r="K22" i="29" s="1"/>
  <c r="T149" i="15"/>
  <c r="I21" i="29" s="1"/>
  <c r="U149" i="13"/>
  <c r="J19" i="29" s="1"/>
  <c r="O124" i="12"/>
  <c r="O149" i="12" s="1"/>
  <c r="D18" i="29" s="1"/>
  <c r="U149" i="11"/>
  <c r="J17" i="29" s="1"/>
  <c r="R149" i="11"/>
  <c r="G17" i="29" s="1"/>
  <c r="O125" i="10"/>
  <c r="Z110" i="10"/>
  <c r="AA110" i="10" s="1"/>
  <c r="Z86" i="9"/>
  <c r="AA86" i="9" s="1"/>
  <c r="O124" i="8"/>
  <c r="Z74" i="26"/>
  <c r="AA74" i="26" s="1"/>
  <c r="O124" i="26"/>
  <c r="O149" i="26" s="1"/>
  <c r="D32" i="29" s="1"/>
  <c r="O124" i="25"/>
  <c r="O149" i="25" s="1"/>
  <c r="D31" i="29" s="1"/>
  <c r="Z86" i="22"/>
  <c r="AA86" i="22" s="1"/>
  <c r="Z121" i="22"/>
  <c r="AA121" i="22" s="1"/>
  <c r="U124" i="21"/>
  <c r="U149" i="21" s="1"/>
  <c r="J27" i="29" s="1"/>
  <c r="Z109" i="21"/>
  <c r="AA109" i="21" s="1"/>
  <c r="Z121" i="20"/>
  <c r="AA121" i="20" s="1"/>
  <c r="Z74" i="20"/>
  <c r="AA74" i="20" s="1"/>
  <c r="N124" i="20"/>
  <c r="N149" i="20" s="1"/>
  <c r="C26" i="29" s="1"/>
  <c r="O124" i="19"/>
  <c r="Z109" i="19"/>
  <c r="AA109" i="19" s="1"/>
  <c r="Z121" i="17"/>
  <c r="AA121" i="17" s="1"/>
  <c r="N124" i="17"/>
  <c r="N149" i="17" s="1"/>
  <c r="C23" i="29" s="1"/>
  <c r="Z86" i="16"/>
  <c r="AA86" i="16" s="1"/>
  <c r="Z109" i="16"/>
  <c r="AA109" i="16" s="1"/>
  <c r="O124" i="16"/>
  <c r="Z121" i="15"/>
  <c r="AA121" i="15" s="1"/>
  <c r="Z86" i="13"/>
  <c r="AA86" i="13" s="1"/>
  <c r="Z109" i="11"/>
  <c r="AA109" i="11" s="1"/>
  <c r="Z121" i="11"/>
  <c r="AA121" i="11" s="1"/>
  <c r="Z86" i="11"/>
  <c r="AA86" i="11" s="1"/>
  <c r="O124" i="11"/>
  <c r="O124" i="9"/>
  <c r="V124" i="9"/>
  <c r="V149" i="9" s="1"/>
  <c r="K15" i="29" s="1"/>
  <c r="Z25" i="8"/>
  <c r="AA25" i="8" s="1"/>
  <c r="Z74" i="24" l="1"/>
  <c r="AA74" i="24" s="1"/>
  <c r="M149" i="21"/>
  <c r="O27" i="29" s="1"/>
  <c r="O33" i="29" s="1"/>
  <c r="P33" i="29" s="1"/>
  <c r="O124" i="15"/>
  <c r="Z122" i="15" s="1"/>
  <c r="T149" i="14"/>
  <c r="I20" i="29" s="1"/>
  <c r="O149" i="14"/>
  <c r="D20" i="29" s="1"/>
  <c r="Z74" i="12"/>
  <c r="AA74" i="12" s="1"/>
  <c r="R149" i="12"/>
  <c r="G18" i="29" s="1"/>
  <c r="G33" i="29" s="1"/>
  <c r="Z121" i="12"/>
  <c r="AA121" i="12" s="1"/>
  <c r="N149" i="12"/>
  <c r="C18" i="29" s="1"/>
  <c r="Z74" i="11"/>
  <c r="AA74" i="11" s="1"/>
  <c r="Z109" i="24"/>
  <c r="AA109" i="24" s="1"/>
  <c r="Z74" i="23"/>
  <c r="AA74" i="23" s="1"/>
  <c r="O149" i="20"/>
  <c r="D26" i="29" s="1"/>
  <c r="Z74" i="19"/>
  <c r="AA74" i="19" s="1"/>
  <c r="O149" i="16"/>
  <c r="D22" i="29" s="1"/>
  <c r="F33" i="29"/>
  <c r="N149" i="18"/>
  <c r="C24" i="29" s="1"/>
  <c r="N33" i="29"/>
  <c r="O149" i="24"/>
  <c r="D30" i="29" s="1"/>
  <c r="AA122" i="15"/>
  <c r="O149" i="19"/>
  <c r="D25" i="29" s="1"/>
  <c r="U149" i="18"/>
  <c r="J24" i="29" s="1"/>
  <c r="J33" i="29" s="1"/>
  <c r="Z74" i="18"/>
  <c r="AA74" i="18" s="1"/>
  <c r="O149" i="11"/>
  <c r="D17" i="29" s="1"/>
  <c r="O149" i="8"/>
  <c r="D14" i="29" s="1"/>
  <c r="H33" i="29"/>
  <c r="Z74" i="13"/>
  <c r="AA74" i="13" s="1"/>
  <c r="Z74" i="10"/>
  <c r="AA74" i="10" s="1"/>
  <c r="M33" i="29"/>
  <c r="V150" i="10"/>
  <c r="K16" i="29" s="1"/>
  <c r="K33" i="29" s="1"/>
  <c r="Z74" i="8"/>
  <c r="AA74" i="8" s="1"/>
  <c r="P149" i="18"/>
  <c r="E24" i="29" s="1"/>
  <c r="P150" i="10"/>
  <c r="E16" i="29" s="1"/>
  <c r="P149" i="8"/>
  <c r="E14" i="29" s="1"/>
  <c r="O150" i="10"/>
  <c r="D16" i="29" s="1"/>
  <c r="L33" i="29"/>
  <c r="O149" i="23"/>
  <c r="D29" i="29" s="1"/>
  <c r="O149" i="13"/>
  <c r="D19" i="29" s="1"/>
  <c r="P149" i="16"/>
  <c r="E22" i="29" s="1"/>
  <c r="P22" i="29" s="1"/>
  <c r="O149" i="21"/>
  <c r="D27" i="29" s="1"/>
  <c r="O149" i="18"/>
  <c r="D24" i="29" s="1"/>
  <c r="O149" i="9"/>
  <c r="D15" i="29" s="1"/>
  <c r="P149" i="17"/>
  <c r="E23" i="29" s="1"/>
  <c r="P23" i="29" s="1"/>
  <c r="Z74" i="22"/>
  <c r="AA74" i="22" s="1"/>
  <c r="P149" i="20"/>
  <c r="E26" i="29" s="1"/>
  <c r="P149" i="24"/>
  <c r="E30" i="29" s="1"/>
  <c r="P149" i="9"/>
  <c r="E15" i="29" s="1"/>
  <c r="P149" i="13"/>
  <c r="E19" i="29" s="1"/>
  <c r="P149" i="25"/>
  <c r="E31" i="29" s="1"/>
  <c r="P31" i="29" s="1"/>
  <c r="P149" i="11"/>
  <c r="E17" i="29" s="1"/>
  <c r="P149" i="21"/>
  <c r="E27" i="29" s="1"/>
  <c r="P149" i="14"/>
  <c r="E20" i="29" s="1"/>
  <c r="P149" i="26"/>
  <c r="E32" i="29" s="1"/>
  <c r="P32" i="29" s="1"/>
  <c r="P149" i="19"/>
  <c r="E25" i="29" s="1"/>
  <c r="P149" i="22"/>
  <c r="E28" i="29" s="1"/>
  <c r="P28" i="29" s="1"/>
  <c r="P149" i="12"/>
  <c r="E18" i="29" s="1"/>
  <c r="P149" i="23"/>
  <c r="E29" i="29" s="1"/>
  <c r="Z74" i="16"/>
  <c r="AA74" i="16" s="1"/>
  <c r="Z74" i="25"/>
  <c r="AA74" i="25" s="1"/>
  <c r="Z74" i="15"/>
  <c r="AA74" i="15" s="1"/>
  <c r="Z74" i="14"/>
  <c r="AA74" i="14" s="1"/>
  <c r="Z122" i="13"/>
  <c r="AA122" i="13" s="1"/>
  <c r="O149" i="15"/>
  <c r="D21" i="29" s="1"/>
  <c r="N149" i="13"/>
  <c r="C19" i="29" s="1"/>
  <c r="Z122" i="12"/>
  <c r="AA122" i="12" s="1"/>
  <c r="Z122" i="22"/>
  <c r="AA122" i="22" s="1"/>
  <c r="Z122" i="23"/>
  <c r="AA122" i="23" s="1"/>
  <c r="Z122" i="18"/>
  <c r="AA122" i="18" s="1"/>
  <c r="Z122" i="8"/>
  <c r="AA122" i="8" s="1"/>
  <c r="Z122" i="14"/>
  <c r="AA122" i="14" s="1"/>
  <c r="Z122" i="25"/>
  <c r="AA122" i="25" s="1"/>
  <c r="Z122" i="26"/>
  <c r="AA122" i="26" s="1"/>
  <c r="Z122" i="20"/>
  <c r="AA122" i="20" s="1"/>
  <c r="Z122" i="21"/>
  <c r="AA122" i="21" s="1"/>
  <c r="I33" i="29"/>
  <c r="Z122" i="19"/>
  <c r="AA122" i="19" s="1"/>
  <c r="Z122" i="16"/>
  <c r="AA122" i="16" s="1"/>
  <c r="Z123" i="10"/>
  <c r="AA123" i="10" s="1"/>
  <c r="C14" i="29"/>
  <c r="Z122" i="24"/>
  <c r="AA122" i="24" s="1"/>
  <c r="Z122" i="17"/>
  <c r="AA122" i="17" s="1"/>
  <c r="Z122" i="11"/>
  <c r="AA122" i="11" s="1"/>
  <c r="Z122" i="9"/>
  <c r="AA122" i="9" s="1"/>
  <c r="P26" i="29" l="1"/>
  <c r="P18" i="29"/>
  <c r="P30" i="29"/>
  <c r="P25" i="29"/>
  <c r="P17" i="29"/>
  <c r="P24" i="29"/>
  <c r="P16" i="29"/>
  <c r="Z147" i="8"/>
  <c r="AA147" i="8" s="1"/>
  <c r="P29" i="29"/>
  <c r="P27" i="29"/>
  <c r="Z148" i="10"/>
  <c r="AA148" i="10" s="1"/>
  <c r="Z147" i="18"/>
  <c r="AA147" i="18" s="1"/>
  <c r="Z147" i="16"/>
  <c r="AA147" i="16" s="1"/>
  <c r="Z147" i="20"/>
  <c r="AA147" i="20" s="1"/>
  <c r="P15" i="29"/>
  <c r="Z147" i="26"/>
  <c r="AA147" i="26" s="1"/>
  <c r="Z147" i="25"/>
  <c r="AA147" i="25" s="1"/>
  <c r="D33" i="29"/>
  <c r="Z147" i="24"/>
  <c r="AA147" i="24" s="1"/>
  <c r="Z146" i="9"/>
  <c r="AA147" i="9" s="1"/>
  <c r="Z147" i="11"/>
  <c r="AA147" i="11" s="1"/>
  <c r="Z147" i="12"/>
  <c r="AA147" i="12" s="1"/>
  <c r="Z147" i="19"/>
  <c r="AA147" i="19" s="1"/>
  <c r="P19" i="29"/>
  <c r="E33" i="29"/>
  <c r="P20" i="29"/>
  <c r="Z147" i="14"/>
  <c r="AA147" i="14" s="1"/>
  <c r="Z147" i="23"/>
  <c r="AA147" i="23" s="1"/>
  <c r="Z147" i="21"/>
  <c r="AA147" i="21" s="1"/>
  <c r="Z147" i="22"/>
  <c r="AA147" i="22" s="1"/>
  <c r="Z147" i="15"/>
  <c r="AA147" i="15" s="1"/>
  <c r="P21" i="29"/>
  <c r="C33" i="29"/>
  <c r="Z147" i="13"/>
  <c r="AA147" i="13" s="1"/>
  <c r="P14" i="29"/>
  <c r="Z147" i="17"/>
  <c r="AA147" i="17" s="1"/>
  <c r="Z159" i="8"/>
  <c r="AA159" i="8" s="1"/>
  <c r="Z160" i="8"/>
  <c r="AA160" i="8" s="1"/>
</calcChain>
</file>

<file path=xl/sharedStrings.xml><?xml version="1.0" encoding="utf-8"?>
<sst xmlns="http://schemas.openxmlformats.org/spreadsheetml/2006/main" count="11087" uniqueCount="560">
  <si>
    <t>MEMÓRIA DE CALCULO</t>
  </si>
  <si>
    <t>Tipo</t>
  </si>
  <si>
    <t>Código</t>
  </si>
  <si>
    <t>Fonte</t>
  </si>
  <si>
    <t>Descrição</t>
  </si>
  <si>
    <t>Unidade</t>
  </si>
  <si>
    <t>Custo Unitário (R$)</t>
  </si>
  <si>
    <t>Serv. Terceiros</t>
  </si>
  <si>
    <t>EMOP - Tabela Elementar - 07/2023</t>
  </si>
  <si>
    <t>Hora</t>
  </si>
  <si>
    <t>unid. mes</t>
  </si>
  <si>
    <t>Rec. Humanos</t>
  </si>
  <si>
    <t>AGENTE SOCIAL (MAO-DE-OBRA DE AUXILIAR DE ESCRITORIO, INCLUSIVE ENCARGOS SOCIAIS)</t>
  </si>
  <si>
    <t>TÉCNICO SOCIAL (MAO-DE-OBRA DE ASSISTENTE SOCIAL, INCLUSIVE ENCARGOS SOCIAIS)</t>
  </si>
  <si>
    <t>Rec. Materiais</t>
  </si>
  <si>
    <t>Pesquisa de mercado - Internet</t>
  </si>
  <si>
    <t>Internet Banda Larga Fibra Ótica 300Mb/350Mb/400Mb</t>
  </si>
  <si>
    <t>Apostila - formato A5 - 10 páginas – capa 4/4 e miolo 4 cores - papel sulfite 90g</t>
  </si>
  <si>
    <t>Banner Lona Brilho ou Fosca / 1.00x2.00m / 4x0 cores / Bastão e Corda</t>
  </si>
  <si>
    <t>Encadernação A4 - Simples</t>
  </si>
  <si>
    <t xml:space="preserve">Folder A5 - frente e verso 4/4 – papel sulfite 90g </t>
  </si>
  <si>
    <t>Impressão em A4/Colorida</t>
  </si>
  <si>
    <t xml:space="preserve">Impressão em A4/PB </t>
  </si>
  <si>
    <t xml:space="preserve">Panfleto (Panfleto 10 x 15 cm, 4x4 (Colorido Frente / Verso) , Couchê 115g, Sem Enobrecimento, Refile, Sem Extras) </t>
  </si>
  <si>
    <t>Reproduções/cópias em A4/Colorida</t>
  </si>
  <si>
    <t xml:space="preserve">Reproduções/cópias em A4/PB </t>
  </si>
  <si>
    <t>Açúcar (pacote 1kg)</t>
  </si>
  <si>
    <t>Água mineral 510 ml (Fardo c/ 12)</t>
  </si>
  <si>
    <t>Água Sanitária 5L</t>
  </si>
  <si>
    <t>Alcool Gel 70% 5L</t>
  </si>
  <si>
    <t>Pacote</t>
  </si>
  <si>
    <t>Caixa</t>
  </si>
  <si>
    <t>Papel A4 - pacote 500 folhas</t>
  </si>
  <si>
    <t>MEMÓRIA DE CÁLCULO VERBA ESCRITÓRIO SOCIAL - CONSUMO E LIMPEZA</t>
  </si>
  <si>
    <t>Insumo</t>
  </si>
  <si>
    <t>Quantidade</t>
  </si>
  <si>
    <t xml:space="preserve">Valor unitário </t>
  </si>
  <si>
    <t>Valor total</t>
  </si>
  <si>
    <t>Total</t>
  </si>
  <si>
    <t>MEMÓRIA DE CÁLCULO VERBA RELATÓRIO MENSAL</t>
  </si>
  <si>
    <t xml:space="preserve">QUANTIDADE </t>
  </si>
  <si>
    <t>PREÇO UNIT. (R$)</t>
  </si>
  <si>
    <t>PREÇO TOTAL (R$)</t>
  </si>
  <si>
    <t>MEMÓRIA DE CÁLCULO VERBA KIT PEDAGÓGICO</t>
  </si>
  <si>
    <t>QUANTIDADE UNITÁRIA</t>
  </si>
  <si>
    <t>MEMÓRIA DE CÁLCULO VERBA KIT LANCHE</t>
  </si>
  <si>
    <t>Total Unitário</t>
  </si>
  <si>
    <t xml:space="preserve">PLANILHA DE DETALHAMENTO DE HORAS DO ARTICULADOR DE CAMPO  - REFORMAS - PRAZO 12 MESES </t>
  </si>
  <si>
    <t>ATIVIDADES</t>
  </si>
  <si>
    <t>HORAS AGENTE SOCIAL</t>
  </si>
  <si>
    <t>ESTRUTURAÇÃO, MANUTENÇÃO E ATENDIMENTO NO ESCRITÓRIO LOCAL</t>
  </si>
  <si>
    <t>HORAS/MÊS</t>
  </si>
  <si>
    <t>QUANT DE HORAS TOTAL (12 MESES)</t>
  </si>
  <si>
    <t>EXECUÇÃO</t>
  </si>
  <si>
    <t>TOTAL</t>
  </si>
  <si>
    <t>ELABORAÇÃO DE RELATÓRIO MENSAL</t>
  </si>
  <si>
    <t>DIAGNÓSTICO PRELIMINAR</t>
  </si>
  <si>
    <t>QUANT DE HORAS TOTAL (1 MÊS)</t>
  </si>
  <si>
    <t xml:space="preserve">REUNIÃO DE APRESENTAÇÃO DO TRABALHO SOCIAL </t>
  </si>
  <si>
    <t>QUANT DE HORAS TOTAL(1 MÊS)</t>
  </si>
  <si>
    <t>MOBILIZAÇÃO</t>
  </si>
  <si>
    <t>REUNIÕES DE PLANEJAMENTO E NIVELAMENTO</t>
  </si>
  <si>
    <t>QUANT DE HORAS TOTAL (12 REUNIÕES)</t>
  </si>
  <si>
    <t>INTERLOCUÇÃO COM A EQUIPE DE ENGENHARIA CONTRATADA</t>
  </si>
  <si>
    <t>QUANT DE HORAS TOTAL (6 REUNIÕES)</t>
  </si>
  <si>
    <t xml:space="preserve">ARTICULAÇÃO DE POLÍTICAS PÚBLICAS E PARCEIROS LOCAIS </t>
  </si>
  <si>
    <t>QUANT DE HORAS TOTAL (1 REUNIÃO)</t>
  </si>
  <si>
    <t>CICLOS DE RODAS DE CONVERSA</t>
  </si>
  <si>
    <t>CRIAÇÃO, ATUALIZAÇÃO E MANUTENÇÃO DE ESPAÇOS EM REDES SOCIAIS</t>
  </si>
  <si>
    <t>OFICINA SOBRE MANUTENÇÃO PREVENTIVA</t>
  </si>
  <si>
    <t>QUANT DE HORAS TOTAL (2 EVENTOS)</t>
  </si>
  <si>
    <t>CAMPANHA DE EDUCAÇÃO PATRIMONIAL</t>
  </si>
  <si>
    <t>CAMPANHA DE EDUCAÇÃO REFERENTE AO MEIO AMBIENTE</t>
  </si>
  <si>
    <t>AÇÃO DE EDUCAÇÃO REFERENTE AO MEIO AMBIENTE</t>
  </si>
  <si>
    <t>AÇÃO DE EDUCAÇÃO  PATRIMONIAL</t>
  </si>
  <si>
    <t>QUANT DE HORAS TOTAL  (2 EVENTOS)</t>
  </si>
  <si>
    <t>AÇÕES PARA QUALIFICAÇÃO PROFISSIONAL/INSERÇÃO NO MERCADO DE TRABALHO</t>
  </si>
  <si>
    <t>QUANT DE HORAS TOTAL (1 AÇÃO)</t>
  </si>
  <si>
    <t>EDUCAÇÃO FORMAL, FORMAÇÃO, QUALIFICAÇÃO PROFISSIONAL E EMPREGABILIDADE</t>
  </si>
  <si>
    <t>PESQUISA DE SATISFAÇÃO</t>
  </si>
  <si>
    <t xml:space="preserve">QUANT DE HORAS TOTAL </t>
  </si>
  <si>
    <t xml:space="preserve">PLANILHA DE DETALHAMENTO DE HORAS DO TÉCNICO SOCIAL  - REFORMAS - PRAZO 12 MESES </t>
  </si>
  <si>
    <t>HORAS TÉCNICO SOCIAL</t>
  </si>
  <si>
    <t>ESTRUTURAÇÃO, MANUTENÇÃO E ATENDIMENTO NO ESPAÇO SOCIAL</t>
  </si>
  <si>
    <t>PLANEJAMENTO</t>
  </si>
  <si>
    <t>SISTEMATIZAÇÃO</t>
  </si>
  <si>
    <t>CAMPANHA EDUCAÇÃO PATRIMONIAL</t>
  </si>
  <si>
    <t>CAMPANHA EDUCAÇÃO REFERENTE AO MEIO AMBIENTE</t>
  </si>
  <si>
    <t>QUANT DE HORAS TOTAL  (1 EVENTO)</t>
  </si>
  <si>
    <t xml:space="preserve">CRONOGRAMA FÍSICO FINANCEIRO - CONDOMINIO RESIDENCIAL ALMIRANTE GUILHOBEL - PRAZO 12 MESES </t>
  </si>
  <si>
    <t>12 MESES</t>
  </si>
  <si>
    <t>512 Unidades Habitacionais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</si>
  <si>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</si>
  <si>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</si>
  <si>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</si>
  <si>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</si>
  <si>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</si>
  <si>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</si>
  <si>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</si>
  <si>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</si>
  <si>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</si>
  <si>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mês 10</t>
  </si>
  <si>
    <t>mês 11</t>
  </si>
  <si>
    <t>mês 12</t>
  </si>
  <si>
    <t>INSUMOS</t>
  </si>
  <si>
    <t>UNIDADE DE MEDIDA</t>
  </si>
  <si>
    <t>QUANT DE EVENTOS/PROFISSIONAL</t>
  </si>
  <si>
    <t>QUANT.
UNIT</t>
  </si>
  <si>
    <t>VALOR UNIT.
(ORIG.)</t>
  </si>
  <si>
    <t xml:space="preserve">EIXO - Mobilização, Articulação e acompanhamento social da obra </t>
  </si>
  <si>
    <t>Articulador de campo</t>
  </si>
  <si>
    <t>horas</t>
  </si>
  <si>
    <t xml:space="preserve">Técnico Social </t>
  </si>
  <si>
    <t>Internet Banda Larga Fibra Ótica 200Mb</t>
  </si>
  <si>
    <t>Pesquisa de mercado</t>
  </si>
  <si>
    <t>mês</t>
  </si>
  <si>
    <t>Memória de cáculo</t>
  </si>
  <si>
    <t>verba</t>
  </si>
  <si>
    <t>Aquisição de material de consumo e escritório</t>
  </si>
  <si>
    <t>unidade</t>
  </si>
  <si>
    <t>Sub-total</t>
  </si>
  <si>
    <t xml:space="preserve">Técnico social </t>
  </si>
  <si>
    <t>sub-total</t>
  </si>
  <si>
    <t>ELABORAÇÃO DE RELATÓRIOS MENSAIS</t>
  </si>
  <si>
    <t>Relatório mensal</t>
  </si>
  <si>
    <t>Panfleto 10X 15 divulgação</t>
  </si>
  <si>
    <t>locação de mesas</t>
  </si>
  <si>
    <t>locação de cadeiras</t>
  </si>
  <si>
    <t>Lanche (Kit)</t>
  </si>
  <si>
    <t xml:space="preserve">unidade </t>
  </si>
  <si>
    <t>RODAS DE CONVERSA</t>
  </si>
  <si>
    <t>Salários.com</t>
  </si>
  <si>
    <t>Lanche (kit)</t>
  </si>
  <si>
    <t>Consultoria (analista de midia digital) (MAO-DE-OBRA DE OPERADOR DE COMUNICACAO,INCLUSIVE ENCARGOS SOCIAIS)</t>
  </si>
  <si>
    <t xml:space="preserve">TOTAL DO EIXO - Mobilização, Articulação e acompanhamento social da obra </t>
  </si>
  <si>
    <t>EIXO  – Conservação e Manutenção do Patrimonial e do Meio Ambiente</t>
  </si>
  <si>
    <t xml:space="preserve">OFICINA SOBRE MANUTENÇÃO PREVENTIVA </t>
  </si>
  <si>
    <t>Kit Pedagógico</t>
  </si>
  <si>
    <t>Serviço</t>
  </si>
  <si>
    <t>TOTAL DO EIXO  – Conservação e Manutenção do Patrimonial e do Meio Ambiente</t>
  </si>
  <si>
    <t>EIXO  – Articulação para formação, trabalho e renda</t>
  </si>
  <si>
    <t>AÇÕES PARA REORGANIZAÇÃO DO ORÇAMENTO FAMILIAR E NEGOCIAÇÃO DE DÍVIDAS</t>
  </si>
  <si>
    <t>Recursos materiais</t>
  </si>
  <si>
    <t>EIXO  – Desenvolvimento SocioeconômicoTOTAL</t>
  </si>
  <si>
    <t xml:space="preserve">Avaliação Pós-Intervenção </t>
  </si>
  <si>
    <t>TOTAL DOS EIXOS + RH</t>
  </si>
  <si>
    <t>RH FIXO</t>
  </si>
  <si>
    <t>Coordenador Geral</t>
  </si>
  <si>
    <t>x</t>
  </si>
  <si>
    <t>Coordenador Executivo</t>
  </si>
  <si>
    <t>Coordenador Administrativo</t>
  </si>
  <si>
    <t>Coordenador de campo</t>
  </si>
  <si>
    <t>Supervisor técnico</t>
  </si>
  <si>
    <t>Assistente administrativo</t>
  </si>
  <si>
    <t>Auxiliar de serviços gerais</t>
  </si>
  <si>
    <t>Agente de pesquisa</t>
  </si>
  <si>
    <t>Motorista</t>
  </si>
  <si>
    <t>CORPO FIXO RH TOTAL</t>
  </si>
  <si>
    <t xml:space="preserve">CRONOGRAMA FÍSICO FINANCEIRO - CONDOMINIO RESIDENCIAL BANCÁRIOS - PRAZO 12 MESES </t>
  </si>
  <si>
    <t>252 Unidades Habitacionais</t>
  </si>
  <si>
    <t>Agente Social (Articulador de campo)</t>
  </si>
  <si>
    <t xml:space="preserve">TOTAL DOS EIXOS </t>
  </si>
  <si>
    <t xml:space="preserve">CRONOGRAMA FÍSICO FINANCEIRO - CONDOMINIO RESIDENCIAL BENJAMIN CONSTANT - PRAZO 12 MESES </t>
  </si>
  <si>
    <t>320 Unidades Habitacionais</t>
  </si>
  <si>
    <t xml:space="preserve">CRONOGRAMA FÍSICO FINANCEIRO - CONDOMINIO RESIDENCIAL CRATO - PRAZO 12 MESES </t>
  </si>
  <si>
    <t>160 Unidades Habitacionais</t>
  </si>
  <si>
    <t xml:space="preserve">CRONOGRAMA FÍSICO FINANCEIRO - CONDOMINIO RESIDENCIAL DIVINO MESTRE - PRAZO 12 MESES </t>
  </si>
  <si>
    <t>112 Unidades Habitacionais</t>
  </si>
  <si>
    <t xml:space="preserve">CRONOGRAMA FÍSICO FINANCEIRO - CONDOMINIO RESIDENCIAL DONA REGINA - PRAZO 12 MESES </t>
  </si>
  <si>
    <t>344 Unidades Habitacionais</t>
  </si>
  <si>
    <t xml:space="preserve">CRONOGRAMA FÍSICO FINANCEIRO - CONDOMINIO RESIDENCIAL FRANCISCO DIAS PINTO - PRAZO 12 MESES </t>
  </si>
  <si>
    <t>80 Unidades Habitacionais</t>
  </si>
  <si>
    <t xml:space="preserve">CRONOGRAMA FÍSICO FINANCEIRO - CONDOMINIO RESIDENCIAL JACAREZINHO - PRAZO 12 MESES </t>
  </si>
  <si>
    <t>700 Unidades Habitacionais</t>
  </si>
  <si>
    <t xml:space="preserve">CRONOGRAMA FÍSICO FINANCEIRO - CONDOMINIO RESIDENCIAL JARDIM DAS ACÁCIAS - PRAZO 12 MESES </t>
  </si>
  <si>
    <t>291 Unidades Habitacionais</t>
  </si>
  <si>
    <t xml:space="preserve">CRONOGRAMA FÍSICO FINANCEIRO - CONDOMINIO RESIDENCIAL LIVORNO - PRAZO 12 MESES </t>
  </si>
  <si>
    <t>297 Unidades Habitacionais</t>
  </si>
  <si>
    <t xml:space="preserve">CRONOGRAMA FÍSICO FINANCEIRO - CONDOMINIO RESIDENCIAL MORADA DA POSSE - PRAZO 12 MESES </t>
  </si>
  <si>
    <t>390 Unidades Habitacionais</t>
  </si>
  <si>
    <t xml:space="preserve">CRONOGRAMA FÍSICO FINANCEIRO - CONDOMINIO RESIDENCIAL OSWALDO CRUZ - PRAZO 12 MESES </t>
  </si>
  <si>
    <t>1080 Unidades Habitacionais</t>
  </si>
  <si>
    <t xml:space="preserve">CRONOGRAMA FÍSICO FINANCEIRO - CONDOMINIO RESIDENCIAL PIO XII - PRAZO 12 MESES </t>
  </si>
  <si>
    <t>336 Unidades Habitacionais</t>
  </si>
  <si>
    <t xml:space="preserve">CRONOGRAMA FÍSICO FINANCEIRO - CONDOMINIO RESIDENCIAL PRESIDENTE MÉDICE - PRAZO 12 MESES </t>
  </si>
  <si>
    <t xml:space="preserve">CRONOGRAMA FÍSICO FINANCEIRO - CONDOMINIO RESIDENCIAL SANTO AMARO - PRAZO 12 MESES </t>
  </si>
  <si>
    <t>227 Unidades Habitacionais</t>
  </si>
  <si>
    <t xml:space="preserve">CRONOGRAMA FÍSICO FINANCEIRO - CONDOMINIO RESIDENCIAL TRENTO - PRAZO 12 MESES </t>
  </si>
  <si>
    <t xml:space="preserve">CRONOGRAMA FÍSICO FINANCEIRO - CONDOMINIO RESIDENCIAL VALDARIOSA (I, II E III) - PRAZO 12 MESES </t>
  </si>
  <si>
    <t>1500 Unidades Habitacionais</t>
  </si>
  <si>
    <t xml:space="preserve">CRONOGRAMA FÍSICO FINANCEIRO - CONDOMINIO RESIDENCIAL VARESE - PRAZO 12 MESES </t>
  </si>
  <si>
    <t>234 Unidades Habitacionais</t>
  </si>
  <si>
    <t xml:space="preserve">CRONOGRAMA FÍSICO FINANCEIRO - CONDOMINIO RESIDENCIAL VICENTE DE CARVALHO - PRAZO 12 MESES </t>
  </si>
  <si>
    <t>240 Unidades Habitacionais</t>
  </si>
  <si>
    <t>Valores Totais - Valores Mensais</t>
  </si>
  <si>
    <t xml:space="preserve">CONDOMINIO RESIDENCIAL ALMIRANTE GUILHOBEL </t>
  </si>
  <si>
    <t>CONDOMINIO RESIDENCIAL BANCÁRIOS</t>
  </si>
  <si>
    <t>CONDOMINIO RESIDENCIAL BENJAMIN CONSTANT</t>
  </si>
  <si>
    <t xml:space="preserve"> CONDOMINIO RESIDENCIAL CRATO</t>
  </si>
  <si>
    <t>CONDOMINIO RESIDENCIAL DIVINO MESTRE</t>
  </si>
  <si>
    <t>CONDOMINIO RESIDENCIAL DONA REGINA</t>
  </si>
  <si>
    <t>CONDOMINIO RESIDENCIAL FRANCISCO DIAS PINTO</t>
  </si>
  <si>
    <t>CONDOMINIO RESIDENCIAL JACAREZINHO</t>
  </si>
  <si>
    <t xml:space="preserve"> CONDOMINIO RESIDENCIAL JARDIM DAS ACÁCIAS</t>
  </si>
  <si>
    <t>CONDOMINIO RESIDENCIAL LIVORNO</t>
  </si>
  <si>
    <t>CONDOMINIO RESIDENCIAL MORADA DA POSSE</t>
  </si>
  <si>
    <t>CONDOMINIO RESIDENCIAL OSWALDO CRUZ</t>
  </si>
  <si>
    <t>CONDOMINIO RESIDENCIAL PIO XII</t>
  </si>
  <si>
    <t>CONDOMINIO RESIDENCIAL PRESIDENTE MÉDICE</t>
  </si>
  <si>
    <t xml:space="preserve"> CONDOMINIO RESIDENCIAL SANTO AMARO</t>
  </si>
  <si>
    <t xml:space="preserve"> CONDOMINIO RESIDENCIAL TRENTO</t>
  </si>
  <si>
    <t>CONDOMINIO RESIDENCIAL VALDARIOSA (I, II E III)</t>
  </si>
  <si>
    <t>CONDOMINIO RESIDENCIAL VARESE</t>
  </si>
  <si>
    <t>CONDOMINIO RESIDENCIAL VICENTE DE CARVALHO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</si>
  <si>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</si>
  <si>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</si>
  <si>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</si>
  <si>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</si>
  <si>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</si>
  <si>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</si>
  <si>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</si>
  <si>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</si>
  <si>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</si>
  <si>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</si>
  <si>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</si>
  <si>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</si>
  <si>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Atividade</t>
  </si>
  <si>
    <t>Insumos</t>
  </si>
  <si>
    <t>Unidade de medida</t>
  </si>
  <si>
    <t>Quant. De Evento</t>
  </si>
  <si>
    <t>Quant. Unit</t>
  </si>
  <si>
    <t>Valor Unit.</t>
  </si>
  <si>
    <t>Condomínios</t>
  </si>
  <si>
    <t>12 meses</t>
  </si>
  <si>
    <t>X</t>
  </si>
  <si>
    <t>TOTAIS</t>
  </si>
  <si>
    <t>Valor orçado (Valor total)</t>
  </si>
  <si>
    <t xml:space="preserve">Água mineral 1,5L </t>
  </si>
  <si>
    <t>DISPENSER HIGIENIZADOR, MATERIAL PLÁSTICO ABS, APLICAÇÃO SABONETE LÍQUIDO/ÁLCOOL GEL, VISOR FRONTAL, CAPACIDADE 800 ML</t>
  </si>
  <si>
    <t>Detergente Líquido e Neutro (Frasco 500ml)</t>
  </si>
  <si>
    <t>SACO PLÁSTICO LIXO, CAPACIDADE 100L, COR PRETA - Pct 100 und</t>
  </si>
  <si>
    <t>Memória Portátil Microcomputador, Tipo: Pen drive 64GB</t>
  </si>
  <si>
    <t>PASTA COM ABA E ELÁSTICO, LARGURA 350 MM, ALTURA 235 CM, COR AZUL</t>
  </si>
  <si>
    <t xml:space="preserve">Cartaz  (42 cmx59cm, 4/0 cores, papel couchê 115g) </t>
  </si>
  <si>
    <t>SABONETE LÍQUIDO - Bombona/Galão 5L</t>
  </si>
  <si>
    <t>2*4*8*12</t>
  </si>
  <si>
    <t>QUANT DE HORAS TOTAL  (10 REUNIÕES)</t>
  </si>
  <si>
    <t>Item</t>
  </si>
  <si>
    <t>Descrição detalhada do item</t>
  </si>
  <si>
    <t>CATMAT</t>
  </si>
  <si>
    <t>Formato</t>
  </si>
  <si>
    <t>1º Parâmetro</t>
  </si>
  <si>
    <t>2º Parâmetro</t>
  </si>
  <si>
    <t>3º Parâmetro</t>
  </si>
  <si>
    <t>MÉDIA</t>
  </si>
  <si>
    <t>Menor Valor</t>
  </si>
  <si>
    <t>Maior Valor</t>
  </si>
  <si>
    <t>Diferença % do maior para o menor</t>
  </si>
  <si>
    <t>Fornecedor 1</t>
  </si>
  <si>
    <t>Fornecedor 2</t>
  </si>
  <si>
    <t>Fornecedor 3</t>
  </si>
  <si>
    <t>Açúcar 1 kg</t>
  </si>
  <si>
    <t xml:space="preserve">Unidade </t>
  </si>
  <si>
    <t>Água Mineral 1,5 L</t>
  </si>
  <si>
    <t>Água Sanitária 5 L</t>
  </si>
  <si>
    <t>Galão</t>
  </si>
  <si>
    <t>Álcool 70 5 L</t>
  </si>
  <si>
    <t>269941/443454</t>
  </si>
  <si>
    <t>Apontador Metal e Plástico, com depósito</t>
  </si>
  <si>
    <t>230828/344642</t>
  </si>
  <si>
    <t>313939/282456</t>
  </si>
  <si>
    <t>226345/417219/612767</t>
  </si>
  <si>
    <t>Caixa 2500 unidades</t>
  </si>
  <si>
    <t>Envelope Kraft</t>
  </si>
  <si>
    <t>225901/225902</t>
  </si>
  <si>
    <t>Pacote 8 unidades</t>
  </si>
  <si>
    <t>419259/318187</t>
  </si>
  <si>
    <t>Caixa 5 mil unidades</t>
  </si>
  <si>
    <t>Lápis Preto Sextavado</t>
  </si>
  <si>
    <t>428204/425508</t>
  </si>
  <si>
    <t>Embalagem 500 folhas</t>
  </si>
  <si>
    <t>Pasta Arquivo, tipo abas e elástico</t>
  </si>
  <si>
    <t>Pasta Arquivo, tipo registradora AZ</t>
  </si>
  <si>
    <t>281983/295889/455646</t>
  </si>
  <si>
    <t>Papel Higiênico</t>
  </si>
  <si>
    <t>Fardo 64 unidades</t>
  </si>
  <si>
    <t>Pen Drive 64 GB</t>
  </si>
  <si>
    <t>450532/374603</t>
  </si>
  <si>
    <t>278852/315438</t>
  </si>
  <si>
    <t>Caixa 12 unidades</t>
  </si>
  <si>
    <t>Bombona/Galão</t>
  </si>
  <si>
    <t>329395/422583</t>
  </si>
  <si>
    <t>Embalagem/Pacote 100 unidades</t>
  </si>
  <si>
    <t>226140/253219</t>
  </si>
  <si>
    <t>Dispenser Higienizador 800 ml</t>
  </si>
  <si>
    <t>255973/390172</t>
  </si>
  <si>
    <t>Unidade 144g/160 g</t>
  </si>
  <si>
    <t>266198/266199</t>
  </si>
  <si>
    <t>Suco líquido, sabor variado, tipo natural, embalagem 200 ml</t>
  </si>
  <si>
    <t>305348/314238</t>
  </si>
  <si>
    <t>Embalagem/caixa 200 ml</t>
  </si>
  <si>
    <t xml:space="preserve">Quadro Comparativo de Preços (corrigido pelo IGP-M) com definição de média aritmética 03 (três parâmetros de cotação de preços - % da diferença do maior para o menor - Painel de Preços </t>
  </si>
  <si>
    <t>Almirante Guilhobel</t>
  </si>
  <si>
    <t>Bancários</t>
  </si>
  <si>
    <t>Benjamin Constant</t>
  </si>
  <si>
    <t>Crato</t>
  </si>
  <si>
    <t>Divino Mestre</t>
  </si>
  <si>
    <t>Dona Regina</t>
  </si>
  <si>
    <t>Francisco Dias Pinto</t>
  </si>
  <si>
    <t>Jacarezinho</t>
  </si>
  <si>
    <t>Jardim das Acácias</t>
  </si>
  <si>
    <t>Livorno</t>
  </si>
  <si>
    <t>Morada da Posse</t>
  </si>
  <si>
    <t>Oswaldo Cruz</t>
  </si>
  <si>
    <t>Pio XII</t>
  </si>
  <si>
    <t>Presidente Médice</t>
  </si>
  <si>
    <t>Santo Amaro</t>
  </si>
  <si>
    <t>Trento</t>
  </si>
  <si>
    <t>Valdariosa I, II e III</t>
  </si>
  <si>
    <t>Varese</t>
  </si>
  <si>
    <t>Vicente de Carvalho</t>
  </si>
  <si>
    <t>Condomínio/Itens</t>
  </si>
  <si>
    <t xml:space="preserve">Cartaz  (A3, 4/0 cores, papel couche 115g) </t>
  </si>
  <si>
    <t>Kits Pedagógicos</t>
  </si>
  <si>
    <t>Kits de Lanche</t>
  </si>
  <si>
    <t>Soma</t>
  </si>
  <si>
    <t>Mesas</t>
  </si>
  <si>
    <t>Cadeiras</t>
  </si>
  <si>
    <t>Água mineral 500 ml (unidade)</t>
  </si>
  <si>
    <t>Água 500 ml</t>
  </si>
  <si>
    <t xml:space="preserve">Cartaz  (A3 – 4/0 – papel couchê 115g) </t>
  </si>
  <si>
    <t>Papel A4 500 folhas</t>
  </si>
  <si>
    <t>Impressão em A4/PB</t>
  </si>
  <si>
    <t>Unidades Habitacionais</t>
  </si>
  <si>
    <t>Quadro Comparativo de Preços (corrigido pelo IGP-M) com definição de média aritmética 03 (três parâmetros de cotação de preços - % da diferença do maior para o menor - Cotação com Fornecedores</t>
  </si>
  <si>
    <t>Materiais Gráficos</t>
  </si>
  <si>
    <t>Apostila - formato A5 - 10 páginas - capa 4/4 e miolo 4 cores papel sulfite 90 g</t>
  </si>
  <si>
    <t>Banner Lona Brilho ou Fosca/ 1.00x2.00m/4x0 cores/Bastão e Corda</t>
  </si>
  <si>
    <t>Cartaz (A3 - 4/0 - papel couchê 115g)</t>
  </si>
  <si>
    <t>Encadernação A4 Simples</t>
  </si>
  <si>
    <t>Folder A5 - frente e verso 4/4 - papel sulfite 90g</t>
  </si>
  <si>
    <t>Impressão em A4 colorida</t>
  </si>
  <si>
    <t>Panfleto (Panfleto 10x15 cm, 4x4 (colorido frente/verso, Couchê 115g, Sem enobrecimento, Refile, Sem extras)</t>
  </si>
  <si>
    <t>Reproduções/cópias em A4/colorida</t>
  </si>
  <si>
    <t>Reproduções/cópias em A4/PB</t>
  </si>
  <si>
    <t>Nome do fornecedor 1/CNPJ</t>
  </si>
  <si>
    <t>Nome do fornecedor 2/CNPJ</t>
  </si>
  <si>
    <t>Nome do fornecedor 3/CNPJ</t>
  </si>
  <si>
    <t>ADG SIGNS - CNPJ:32.363.459/0001-46</t>
  </si>
  <si>
    <t>BureauRio Reprografia e Serviços LTDA - CNPJ:09.308.557/0001-69</t>
  </si>
  <si>
    <t>Wiz Artes - Design &amp; Gráfica - CNPJ:34.134.868.00001-04</t>
  </si>
  <si>
    <t>Mesas e Cadeiras</t>
  </si>
  <si>
    <t>LOCAR &amp; EQUIPAMENTOS - CNPJ:01.477.861/0001-28</t>
  </si>
  <si>
    <t>MK LOCAÇÕES  - CNPJ: 36.149.317/0001-31</t>
  </si>
  <si>
    <t>STYLLO LOCADORA DE EQUIPAMENTOS LTDA ME - CNPJ: 10.455.621/0001-13</t>
  </si>
  <si>
    <t>Locação de Container Escritório (com climatização)</t>
  </si>
  <si>
    <t>Container Escritório 20 pés (ou similar)</t>
  </si>
  <si>
    <t>CMAIS CONTAINER LOCAÇÃO LTDA - CNPJ:34.398.084/0001-85</t>
  </si>
  <si>
    <t>NOVO HORIZONTE JACAREPAGUÁ IMPORTAÇÃO E EXPORTAÇÃO S.A - CNPJ:00.185.997/00001-00</t>
  </si>
  <si>
    <t>RH</t>
  </si>
  <si>
    <t>Articulador de Campo</t>
  </si>
  <si>
    <t>Técnico Social</t>
  </si>
  <si>
    <t>Coordenador de Campo</t>
  </si>
  <si>
    <t>Supervisor Técnico</t>
  </si>
  <si>
    <t>Assistente Administrativo</t>
  </si>
  <si>
    <t>Auxiliar de Serviços Gerais</t>
  </si>
  <si>
    <t>Designer Gráfico</t>
  </si>
  <si>
    <t>Agente de Pesquisa</t>
  </si>
  <si>
    <t>Palestra Advogado</t>
  </si>
  <si>
    <t>Palestra Analista Ambiental</t>
  </si>
  <si>
    <t>Analista de Mídia Digital</t>
  </si>
  <si>
    <t>Palestra Psicólogo</t>
  </si>
  <si>
    <t>Palestra Administrador</t>
  </si>
  <si>
    <t>AGRAR CONSULTORIA E ESTUDOS TÉCNICOS S/C LTDA - CNPJ:35.795.210/0001-16</t>
  </si>
  <si>
    <t>Valor/hora</t>
  </si>
  <si>
    <t>RENTCON LOCAÇÃO E COMÉRCIO DE EQUIPAMENTOS LTDA - CNPJ:11.793.782/0001-80</t>
  </si>
  <si>
    <t>LDP ASSESSORIA E CONSULTORIA TÉCNICA LTDA - CNPJ: 35.190.930/0001-30</t>
  </si>
  <si>
    <t>Descrição detalhada do item Frete Container 20 pés (Destinos)</t>
  </si>
  <si>
    <t>Diária mínima 10 horas</t>
  </si>
  <si>
    <t>AQUARIUS LOG - CNPJ:34.132.348/0001-54</t>
  </si>
  <si>
    <t>LRS CAETANO TRANSPORTES E SERVIÇOS LTDA - CNPJ: 23.007.543/0001-36</t>
  </si>
  <si>
    <t>Locação de Veículo (Automóvel 4 portas, movido a Gasolina/Alcool)</t>
  </si>
  <si>
    <t>Locação de Veículo</t>
  </si>
  <si>
    <t>Locação de Mesa de plástico ou PVC</t>
  </si>
  <si>
    <t>Locação de Cadeira de plástico ou PVC</t>
  </si>
  <si>
    <t>CONTRATO 006/2024 - SEHIS</t>
  </si>
  <si>
    <t>CONTRATO Nº015/2022 - SECRETARIA DE INFRAESTRUTURA E CIDADES</t>
  </si>
  <si>
    <t>CONTRATO Nº01/2024 - DEPARTAMENTO DE ESTRADAS E RODAGEM (DER)</t>
  </si>
  <si>
    <t>INITRAM PRODUTOS ALIMENTÍCIOS</t>
  </si>
  <si>
    <t>FALCAO &amp; ROSA EMPREENDIMENTO LTDA</t>
  </si>
  <si>
    <t xml:space="preserve">CG COMÉRCIO ATACADISTA DE ALIMENTOS EM GERAL </t>
  </si>
  <si>
    <t>WS DISTRIBUIDORA DE ALIMENTOS LTDA</t>
  </si>
  <si>
    <t>SERRA AZUL DISTRIBUIDORA DE BEBIDAS LTDA</t>
  </si>
  <si>
    <t>ÁGUA MINERAL OASIS DA SAUDE LTDA</t>
  </si>
  <si>
    <t>Água Mineral 510/500 ML</t>
  </si>
  <si>
    <t>PROSADI COMERCIAL LTDA</t>
  </si>
  <si>
    <t>ARTHUCELY COMERCIO E SERVIÇOS LTDA</t>
  </si>
  <si>
    <t>SHAPER DO BRASIL COMERCIO E SERVIÇOS LTDA</t>
  </si>
  <si>
    <t>TOP CLEAN DISTRIBUIDORA E COMERCIO LTDA</t>
  </si>
  <si>
    <t>DISTRIBUIDORA BRAZILIMP LTDA</t>
  </si>
  <si>
    <t>DECLAN COMÉRCIO, SERVIÇOS E ASSESSORIA LTDA</t>
  </si>
  <si>
    <t>IMPULSE PRODUTOS HOSPITALARES LTDA</t>
  </si>
  <si>
    <t>ALNETTO COMERCIAL E SERVIÇOS LTDA</t>
  </si>
  <si>
    <t>NOVA COROA COMÉRCIO DE MATERIAIS LTDA</t>
  </si>
  <si>
    <t>PÓLO DISTRIBIDORA E PRESTADORA DE SERVIÇOS LTDA</t>
  </si>
  <si>
    <t>Nome do fornecedor 1</t>
  </si>
  <si>
    <t>Nome do fornecedor 2</t>
  </si>
  <si>
    <t>Nome do fornecedor 3</t>
  </si>
  <si>
    <t>AVF COMÉRCIO E IMPORTAÇÃO EXPORTAÇÃO LTDA</t>
  </si>
  <si>
    <t>VAN-MEX COMERCIAL E SERVIÇOS LTDA</t>
  </si>
  <si>
    <t>VIPE COMERCIAL</t>
  </si>
  <si>
    <t>Caderno 80 folhas, materia off-set 56 g/m2</t>
  </si>
  <si>
    <t>ANDRI SOLUÇÕES COMERCIO DE SUPRIMENTOS LTDA</t>
  </si>
  <si>
    <t>ATENDO DISTRIBUIDORA, ATACADISTA E SERVIÇOS SOCIEDADE UNIPESSOAL LTDA</t>
  </si>
  <si>
    <t>NOVA COROA COMERCIO DE MATERIAIS LTDA</t>
  </si>
  <si>
    <t>CAFÉ COLISEI LTDA</t>
  </si>
  <si>
    <t>F PEREIRA COMÉRCIO E DISTRIBUIDORA LTDA</t>
  </si>
  <si>
    <t>E.R. DE OLIVEIRA COMÉRCIO DE ALIMENTOS</t>
  </si>
  <si>
    <t>Café 500 G, Torrado moído, intensidade média</t>
  </si>
  <si>
    <t>Caneta esferográfica azul, ponta aço inoxidável</t>
  </si>
  <si>
    <t>PACIFIC FLOWERS INDÚSTRIA E COMÉRCIO LTDA</t>
  </si>
  <si>
    <t>CAMEPEL COMÉRCIO DE PAPÉIS LTDA</t>
  </si>
  <si>
    <t>Caneta hidrográfica, material plástico, cor vermelha, corpo cilíndrico</t>
  </si>
  <si>
    <t>KINGDOM COMÉRCIO DE LICITAÇÕES LTDA</t>
  </si>
  <si>
    <t>Cola - Tipo Bastão, Aplicação papel, sem glicerina, atóxica</t>
  </si>
  <si>
    <t>T&amp;T SOLUÇÕES ATACADISTAS LTDA</t>
  </si>
  <si>
    <t>LPT COMÉRCIO IMPORTAÇÃO E SERVIÇOS LTDA</t>
  </si>
  <si>
    <t>ACM DISTRIBUIDORA DE MATERIAIS E SERVIÇOS LTDA</t>
  </si>
  <si>
    <t>DAMARC</t>
  </si>
  <si>
    <t>MSG INTELIGÊNCIA EMPRESARIAL LTDA</t>
  </si>
  <si>
    <t>Corretivo líquido, material Base D</t>
  </si>
  <si>
    <t>VIPE COMERCIAL LTDA</t>
  </si>
  <si>
    <t>FATAL COMÉRCIO DE MATERIAL DE INFORMÁTICA E SERVIÇOS LTDA</t>
  </si>
  <si>
    <t>ZENITE COMÉRCIO E IMPORTAÇÃO LTDA</t>
  </si>
  <si>
    <t>Detergente neutro 500 ML, tensoativo biodegradável</t>
  </si>
  <si>
    <t>ESTRADA DISTRIBUIDORA E COMÉRCIO LTDA</t>
  </si>
  <si>
    <t>JAE ILHA DESCARTÁVEIS E LIMPEZA LTDA</t>
  </si>
  <si>
    <t>MANOS COMÉRCIO ATACADISTA DE MATERIAIS LTDA</t>
  </si>
  <si>
    <t>Esponja Limpeza, material lã aço, abrasividade média</t>
  </si>
  <si>
    <t>PLASVIVO - DISTRIBUIDORA DE ARTIGOS EM GERAL LTDA</t>
  </si>
  <si>
    <t>Fita Adesiva embalagem, comprimento  50m</t>
  </si>
  <si>
    <t>POLO DISTRIBUIDORA E PRESTADORA DE SERVIÇOS LTDA</t>
  </si>
  <si>
    <t>ECO PAC COMÉRCIO DE EMBALAGENS LTDA</t>
  </si>
  <si>
    <t>Grampeador 26/6, tipo mesa, material metal</t>
  </si>
  <si>
    <t>COMPASTAS COMÉRCIO E SERVIÇOS GRÁFICOS LTDA</t>
  </si>
  <si>
    <t>BAZAR DISTRIBUIDORA DE UTILIDADES E DECORAÇÕES LTDA</t>
  </si>
  <si>
    <t>Grampo galvanizado/cobreado, tamanho 26/6</t>
  </si>
  <si>
    <t>COMERCIAL CAETANO VIEIRA LTDA</t>
  </si>
  <si>
    <t>B.M.G DISTRIBUIDORA LTDA</t>
  </si>
  <si>
    <t>MJS DUARTE LTDA</t>
  </si>
  <si>
    <t>MBI COMÉRCIOS LTDA</t>
  </si>
  <si>
    <t>Papel A4, tipo sulfite, gramatura 75 g/M2</t>
  </si>
  <si>
    <t>WR COMÉRCIO DE PAPÉIS LTDA</t>
  </si>
  <si>
    <t>MONSARAS DISTRIBUIDORA E COMÉRCIO LTDA</t>
  </si>
  <si>
    <t>PRIMER SOLUÇÕES LTDA</t>
  </si>
  <si>
    <t>JM GOL COMÉRCIO REPRESENTAÇÕES LTDA</t>
  </si>
  <si>
    <t>ANA C S COMERCIAL LTDA</t>
  </si>
  <si>
    <t>ED INFO SUPRIMENTOS DE INFORMÁTICA, INDÚSTRIA, EDITORIAL DE COMÉRCIO E SERVIÇOS GRÁFICOS</t>
  </si>
  <si>
    <t>RCB SOLUÇÕES.COM COMÉRCIO E SERVIÇOS LTDA ME</t>
  </si>
  <si>
    <t>HOPE RIO DISTRIBUIDORA LTDA</t>
  </si>
  <si>
    <t>REOBOT COMÉRCIO E SERVIÇOS LTDA</t>
  </si>
  <si>
    <t>LEGACY DISTRIBUIDORA DE INFORMÁTICA E ELETROELETRÔNICOS LTDA</t>
  </si>
  <si>
    <t>49.392.529 RAQUEL GOMES DE LIMA</t>
  </si>
  <si>
    <t>SUPRY OFFICE DISTRIBUIDORA DE MATERIAIS E SERVIÇOS LTDA</t>
  </si>
  <si>
    <t>Prancheta Portátil, material eucatex</t>
  </si>
  <si>
    <t>Prendedor de papel, material metal, tipo mola</t>
  </si>
  <si>
    <t>DUOLIMP COMÉRCIO LTDA</t>
  </si>
  <si>
    <t>REGINA CELIA CUNHA DE SOUSA 00641565755</t>
  </si>
  <si>
    <t>ATIVA COMÉRCIO E ESTRUTURAS LTDA</t>
  </si>
  <si>
    <t>M.J.X BRASIL COMÉRCIO E SERVIÇOS LTDA</t>
  </si>
  <si>
    <t>Saco Plástico lixo, capacidade 100 L, cor preta</t>
  </si>
  <si>
    <t>Sabonete Líquido 5 L, neutro e perfumado</t>
  </si>
  <si>
    <t>Vassoura Piaçava, material cabo: madeira</t>
  </si>
  <si>
    <t>ARCANJO DISTRIBUIDORA DE MATERIAIS E SERVIÇOS LTDA</t>
  </si>
  <si>
    <t>Copo Descartável180/200 ml</t>
  </si>
  <si>
    <t>CCS VALENTE COMÉRCIO DE GENEROS ALIMENTÍCIOS</t>
  </si>
  <si>
    <t>GUARAILHA DISTRIBUIDORA DE ALIMENTOS</t>
  </si>
  <si>
    <t>COMAX COMÉRCIO DE ALIMENTOS LTDA</t>
  </si>
  <si>
    <t>PADARIA MARIA FARINHA LTDA</t>
  </si>
  <si>
    <t>PONTUAL RIO 2010 COMERCIAL LTDA</t>
  </si>
  <si>
    <t>M&amp;G DO AMARAL DISTRIBUIDORA E SERVIÇOS LTDA</t>
  </si>
  <si>
    <t>GUARAILHA DISTRIBUIDORA DE ALIMENTOS LTDA</t>
  </si>
  <si>
    <t>COMSABOR COMÉRCIO DE ALIMENTOS LTDA - 18.472.579/0001-50</t>
  </si>
  <si>
    <t>Bolo Alimentício, sabor morango, peso 40 G</t>
  </si>
  <si>
    <t>Biscoito Tipo Club Social, classificação salgado, pacote 144/160 g</t>
  </si>
  <si>
    <t>Biscoito Tipo Club Social, classificação salgado, pacote 144/160g</t>
  </si>
  <si>
    <t>Borracha apagadora escrita, material: borracha, cor branca, tipo macia</t>
  </si>
  <si>
    <t>MEMÓRIA DE CÁLCULO VERBA DIAGNÓSTICO PRELIMINAR</t>
  </si>
  <si>
    <t>MEMÓRIA DE CÁLCULO VERBA PESQUISA FINAL</t>
  </si>
  <si>
    <t>MEMÓRIA DE CÁLCULO VERBA DIAGNÓSTICO E PESQUISA FINAL</t>
  </si>
  <si>
    <t>Memória de Cálculo</t>
  </si>
  <si>
    <t>Locação cadeira de plástico ou pvc</t>
  </si>
  <si>
    <t>Locação mesa de plástico ou pvc</t>
  </si>
  <si>
    <t>Unidade.mens</t>
  </si>
  <si>
    <t>SUPRICORP SUPRIMENTOS LTDA - 54651716001150</t>
  </si>
  <si>
    <t>ATACADÃO PAPELEX LTDA - 16731862000124</t>
  </si>
  <si>
    <t>T&amp;T SOLUCOES ATACADISTAS LTDA</t>
  </si>
  <si>
    <t>DECATO COMERCIO ATACADISTA EIRELI - 39251981000185</t>
  </si>
  <si>
    <t>AMERICANAS S.A - 00776574000650</t>
  </si>
  <si>
    <t xml:space="preserve">Pesquisa de mercado </t>
  </si>
  <si>
    <t>PREGÃO Nº 00057/2023 - COMANDO DA AERONÁUTICA</t>
  </si>
  <si>
    <t>PREGÃO Nº00126/2023 (ITEM 33) - BOM JESUS DO ITABAPOANA</t>
  </si>
  <si>
    <t>PREGÃO Nº00126/2023 (ITEM 35) - BOM JESUS DO ITABAPOANA</t>
  </si>
  <si>
    <t>Valor Vencedor</t>
  </si>
  <si>
    <t>Frete de Container Escritório 20 pés (ou similar)</t>
  </si>
  <si>
    <t>Locação de Container Escritório 20 pés (ou similar)</t>
  </si>
  <si>
    <t>Pesquisa de Mercado</t>
  </si>
  <si>
    <t>Internet Banda Larga Fibra Ótica 500Mb</t>
  </si>
  <si>
    <t xml:space="preserve"> Oi CNPJ: 76.535.764/0001-43</t>
  </si>
  <si>
    <t xml:space="preserve">Claro CNPJ: 40.432.544/0001-47 </t>
  </si>
  <si>
    <t xml:space="preserve">Vivo CNPJ: 02.558.157/0001-62 </t>
  </si>
  <si>
    <t>Palestrante - Advogado</t>
  </si>
  <si>
    <t>Palestrante - Analista Ambiental</t>
  </si>
  <si>
    <t>Palestrante - Administração</t>
  </si>
  <si>
    <t>Palestrante - Psicólogo</t>
  </si>
  <si>
    <r>
      <rPr>
        <b/>
        <sz val="14"/>
        <color rgb="FF000000"/>
        <rFont val="Arial"/>
        <family val="2"/>
      </rPr>
      <t>Kit lanche</t>
    </r>
    <r>
      <rPr>
        <sz val="14"/>
        <color rgb="FF000000"/>
        <rFont val="Arial"/>
        <family val="2"/>
      </rPr>
      <t xml:space="preserve"> </t>
    </r>
  </si>
  <si>
    <t> COPO DESCARTÁVEL, BRANCO, CAPACIDADE 180/200 ML, E REFRIGERENTE CAIXA COM 2500</t>
  </si>
  <si>
    <t>ENVELOPE, MATERIAL:KRAFT, GRAMATURA:80 G/M2</t>
  </si>
  <si>
    <t>excluído</t>
  </si>
  <si>
    <t>fardo 64 unidades</t>
  </si>
  <si>
    <t>500 folhas embalagem</t>
  </si>
  <si>
    <t>Alcool 70% 5L</t>
  </si>
  <si>
    <t>Fardo</t>
  </si>
  <si>
    <t>Internet banda larga</t>
  </si>
  <si>
    <t>Mémórias de Cálculo</t>
  </si>
  <si>
    <t>2xReprodução colorida</t>
  </si>
  <si>
    <t>12 relatórios mensais + 1 Diagnóstico + 1 Pesquisa final</t>
  </si>
  <si>
    <t>Material de impressão para as entrevistas necessárias ao diagnóstico e em relação à pesquisa final</t>
  </si>
  <si>
    <t>Material para kit pedagógico</t>
  </si>
  <si>
    <t>Igual a quantidade de Kits Pedagógicos</t>
  </si>
  <si>
    <t>1 encadernação para cada relatório mensal, para cada diagnóstico e cada pesquisa final</t>
  </si>
  <si>
    <t>Contagem (1 para cada empreendimento)</t>
  </si>
  <si>
    <t xml:space="preserve">Contagem </t>
  </si>
  <si>
    <t>Contagem (30 para cada atividade em empreendimentos do grupo 3, 25 para cada no grupo 2 e 20 para cada no grupo 1)</t>
  </si>
  <si>
    <t>Todos os valores abaixo levaram em consideração a previsão de público específico (presente no TR) para o desenvolvimento adequado de cada atividade</t>
  </si>
  <si>
    <t>INSTITUTO DE ESTUDOS POLÍTICOS E SOCIAIS PARA MELHORIA DA QUALIDADE DE VIDA - 02.002.930/0001-00</t>
  </si>
  <si>
    <t>Memória de Cálculo RH</t>
  </si>
  <si>
    <t>Função</t>
  </si>
  <si>
    <t>Descrição técnica</t>
  </si>
  <si>
    <t>Quantidade de horas</t>
  </si>
  <si>
    <t>Ensino médio, com experiência em trabalho comunitário</t>
  </si>
  <si>
    <t>Serviço Social ou outra formação na área das Ciências Humanas com experiência comprovada em trabalhos sociais</t>
  </si>
  <si>
    <t>Formação preferencialmente na área de direto à cidade, habitação de interesse social e/ou área de humanas com experiência em coodenação de programas/projetos</t>
  </si>
  <si>
    <t>Formação na área de humanas e/ou experiência comprovada</t>
  </si>
  <si>
    <t>Formação em administração de empresas e experiência comprovada em coordenação de equipes</t>
  </si>
  <si>
    <t>Formação em Serviço social ou outra na área de ciências humanas, com experiência em trabalhos sociais em conjuntos de baixa renda ou de natureza congênere/experiência em coordenação de projetos de grande porte</t>
  </si>
  <si>
    <t>Formação em Serviço social ou outra na área de ciências humanas, com experiência em trabalhos sociais em conjuntos de baixa renda ou de natureza congênere/ experiência em coordenação ou supervisão de equipes de trabalho social</t>
  </si>
  <si>
    <t>Ensino fundamental</t>
  </si>
  <si>
    <t xml:space="preserve">Designer Gráfico </t>
  </si>
  <si>
    <t>Designer gráfico, Desenho industrial ou Programação visual</t>
  </si>
  <si>
    <t>Ensino médio</t>
  </si>
  <si>
    <t>Ensino superior</t>
  </si>
  <si>
    <t>Palestra Analista ambiental</t>
  </si>
  <si>
    <t>Analista de mídia digital</t>
  </si>
  <si>
    <t>Palestra administrador</t>
  </si>
  <si>
    <t>Total de horas somadas na aba "Horas por ativ Articulador"</t>
  </si>
  <si>
    <t>Total de horas somadas na aba "Horas por ativ Técnico Social"</t>
  </si>
  <si>
    <t>40 horas semanais x 5 semanas/mêsx12 meses</t>
  </si>
  <si>
    <t>20 horas semanais x 5 semanas/mêsx12 meses</t>
  </si>
  <si>
    <t>Total de horas por atividade listada no Termo de Referência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</si>
</sst>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4" formatCode="_-&quot;R$&quot;\ * #,##0.00_-;\-&quot;R$&quot;\ * #,##0.00_-;_-&quot;R$&quot;\ * &quot;-&quot;??_-;_-@_-"/>
    <numFmt numFmtId="164" formatCode="_-&quot;R$&quot;\ * #,##0.00_-;\-&quot;R$&quot;\ * #,##0.00_-;_-&quot;R$&quot;\ * &quot;-&quot;??_-;_-@"/>
    <numFmt numFmtId="165" formatCode="[$R$-416]\ #,##0.00;\-[$R$-416]\ #,##0.00"/>
    <numFmt numFmtId="166" formatCode="&quot;R$&quot;\ #,##0.00"/>
    <numFmt numFmtId="167" formatCode="#,##0.00_ ;\-#,##0.00\ "/>
  </numFmts>
  <fonts count="44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14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4"/>
      <color rgb="FF000000"/>
      <name val="Arial"/>
      <family val="2"/>
    </font>
    <font>
      <sz val="14"/>
      <color theme="1"/>
      <name val="Calibri"/>
      <family val="2"/>
    </font>
    <font>
      <sz val="10"/>
      <color theme="1"/>
      <name val="Verdana"/>
      <family val="2"/>
    </font>
    <font>
      <b/>
      <sz val="14"/>
      <color rgb="FF000000"/>
      <name val="Arial"/>
      <family val="2"/>
    </font>
    <font>
      <b/>
      <sz val="11"/>
      <color theme="1"/>
      <name val="Calibri"/>
      <family val="2"/>
    </font>
    <font>
      <b/>
      <sz val="10"/>
      <color rgb="FF000000"/>
      <name val="Verdana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Verdana"/>
      <family val="2"/>
    </font>
    <font>
      <b/>
      <u/>
      <sz val="11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4"/>
      <color theme="1"/>
      <name val="Verdana"/>
      <family val="2"/>
    </font>
    <font>
      <b/>
      <sz val="14"/>
      <color rgb="FF000000"/>
      <name val="Verdana"/>
      <family val="2"/>
    </font>
    <font>
      <sz val="14"/>
      <color theme="1"/>
      <name val="Verdana"/>
      <family val="2"/>
    </font>
    <font>
      <b/>
      <sz val="14"/>
      <color rgb="FFFF0000"/>
      <name val="Verdana"/>
      <family val="2"/>
    </font>
    <font>
      <b/>
      <sz val="13"/>
      <color theme="1"/>
      <name val="Quattrocento Sans"/>
      <family val="2"/>
    </font>
    <font>
      <b/>
      <sz val="12"/>
      <color theme="1"/>
      <name val="Verdana"/>
      <family val="2"/>
    </font>
    <font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4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color theme="1"/>
      <name val="Verdana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4"/>
      <color rgb="FFFF0000"/>
      <name val="Arial"/>
      <family val="2"/>
    </font>
    <font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8"/>
      <name val="Calibri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C6D9F0"/>
        <bgColor rgb="FFC6D9F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B2A1C7"/>
        <bgColor rgb="FFB2A1C7"/>
      </patternFill>
    </fill>
    <fill>
      <patternFill patternType="solid">
        <fgColor rgb="FFC8C8C8"/>
        <bgColor rgb="FFC8C8C8"/>
      </patternFill>
    </fill>
    <fill>
      <patternFill patternType="solid">
        <fgColor rgb="FF76923C"/>
        <bgColor rgb="FF76923C"/>
      </patternFill>
    </fill>
    <fill>
      <patternFill patternType="solid">
        <fgColor theme="2" tint="-0.249977111117893"/>
        <bgColor theme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rgb="FFD8D8D8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1"/>
        <bgColor rgb="FFD8D8D8"/>
      </patternFill>
    </fill>
    <fill>
      <patternFill patternType="solid">
        <fgColor theme="1" tint="0.14999847407452621"/>
        <bgColor indexed="64"/>
      </patternFill>
    </fill>
  </fills>
  <borders count="6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33" fillId="0" borderId="0" applyFont="0" applyFill="0" applyBorder="0" applyAlignment="0" applyProtection="0"/>
    <xf numFmtId="9" fontId="33" fillId="0" borderId="0" applyFont="0" applyFill="0" applyBorder="0" applyAlignment="0" applyProtection="0"/>
  </cellStyleXfs>
  <cellXfs count="340">
    <xf numFmtId="0" fontId="0" fillId="0" borderId="0" xfId="0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12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1" fontId="13" fillId="0" borderId="4" xfId="0" applyNumberFormat="1" applyFont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164" fontId="13" fillId="3" borderId="4" xfId="0" applyNumberFormat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164" fontId="15" fillId="3" borderId="4" xfId="0" applyNumberFormat="1" applyFont="1" applyFill="1" applyBorder="1" applyAlignment="1">
      <alignment horizontal="center" vertical="center" wrapText="1"/>
    </xf>
    <xf numFmtId="164" fontId="13" fillId="3" borderId="5" xfId="0" applyNumberFormat="1" applyFont="1" applyFill="1" applyBorder="1" applyAlignment="1">
      <alignment horizontal="center" vertical="center" wrapText="1"/>
    </xf>
    <xf numFmtId="164" fontId="13" fillId="3" borderId="6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wrapText="1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17" fillId="5" borderId="4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64" fontId="13" fillId="3" borderId="4" xfId="0" applyNumberFormat="1" applyFont="1" applyFill="1" applyBorder="1" applyAlignment="1">
      <alignment horizontal="center" vertical="center"/>
    </xf>
    <xf numFmtId="164" fontId="13" fillId="0" borderId="8" xfId="0" applyNumberFormat="1" applyFont="1" applyBorder="1" applyAlignment="1">
      <alignment horizontal="center" vertical="center"/>
    </xf>
    <xf numFmtId="164" fontId="12" fillId="3" borderId="4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9" fillId="6" borderId="4" xfId="0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164" fontId="20" fillId="3" borderId="4" xfId="0" applyNumberFormat="1" applyFont="1" applyFill="1" applyBorder="1" applyAlignment="1">
      <alignment horizontal="center" vertical="center" wrapText="1"/>
    </xf>
    <xf numFmtId="165" fontId="16" fillId="4" borderId="4" xfId="0" applyNumberFormat="1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165" fontId="18" fillId="3" borderId="4" xfId="0" applyNumberFormat="1" applyFont="1" applyFill="1" applyBorder="1" applyAlignment="1">
      <alignment vertical="center"/>
    </xf>
    <xf numFmtId="17" fontId="20" fillId="0" borderId="4" xfId="0" applyNumberFormat="1" applyFont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165" fontId="18" fillId="3" borderId="4" xfId="0" applyNumberFormat="1" applyFont="1" applyFill="1" applyBorder="1" applyAlignment="1">
      <alignment horizontal="center" vertical="center"/>
    </xf>
    <xf numFmtId="0" fontId="18" fillId="3" borderId="9" xfId="0" applyFont="1" applyFill="1" applyBorder="1" applyAlignment="1">
      <alignment vertical="center" wrapText="1"/>
    </xf>
    <xf numFmtId="0" fontId="18" fillId="3" borderId="10" xfId="0" applyFont="1" applyFill="1" applyBorder="1" applyAlignment="1">
      <alignment vertical="center" wrapText="1"/>
    </xf>
    <xf numFmtId="164" fontId="20" fillId="0" borderId="4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 wrapText="1"/>
    </xf>
    <xf numFmtId="0" fontId="22" fillId="3" borderId="6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wrapText="1"/>
    </xf>
    <xf numFmtId="0" fontId="18" fillId="0" borderId="4" xfId="0" applyFont="1" applyBorder="1" applyAlignment="1">
      <alignment horizontal="center" wrapText="1"/>
    </xf>
    <xf numFmtId="0" fontId="18" fillId="0" borderId="0" xfId="0" applyFont="1"/>
    <xf numFmtId="0" fontId="18" fillId="3" borderId="4" xfId="0" applyFont="1" applyFill="1" applyBorder="1" applyAlignment="1">
      <alignment horizontal="center" wrapText="1"/>
    </xf>
    <xf numFmtId="0" fontId="11" fillId="3" borderId="4" xfId="0" applyFont="1" applyFill="1" applyBorder="1" applyAlignment="1">
      <alignment horizontal="center" wrapText="1"/>
    </xf>
    <xf numFmtId="0" fontId="11" fillId="0" borderId="0" xfId="0" applyFont="1"/>
    <xf numFmtId="0" fontId="24" fillId="0" borderId="4" xfId="0" applyFont="1" applyBorder="1" applyAlignment="1">
      <alignment horizontal="center" wrapText="1"/>
    </xf>
    <xf numFmtId="0" fontId="24" fillId="3" borderId="4" xfId="0" applyFont="1" applyFill="1" applyBorder="1" applyAlignment="1">
      <alignment horizontal="center" wrapText="1"/>
    </xf>
    <xf numFmtId="0" fontId="18" fillId="0" borderId="0" xfId="0" applyFont="1" applyAlignment="1">
      <alignment wrapText="1"/>
    </xf>
    <xf numFmtId="0" fontId="16" fillId="0" borderId="0" xfId="0" applyFont="1" applyAlignment="1">
      <alignment horizontal="left" vertical="center"/>
    </xf>
    <xf numFmtId="0" fontId="25" fillId="6" borderId="4" xfId="0" applyFont="1" applyFill="1" applyBorder="1" applyAlignment="1">
      <alignment horizontal="center" vertical="center" wrapText="1"/>
    </xf>
    <xf numFmtId="0" fontId="25" fillId="0" borderId="4" xfId="0" applyFont="1" applyBorder="1" applyAlignment="1">
      <alignment horizontal="center" wrapText="1"/>
    </xf>
    <xf numFmtId="16" fontId="16" fillId="0" borderId="0" xfId="0" applyNumberFormat="1" applyFont="1" applyAlignment="1">
      <alignment vertical="center"/>
    </xf>
    <xf numFmtId="0" fontId="26" fillId="5" borderId="4" xfId="0" applyFont="1" applyFill="1" applyBorder="1" applyAlignment="1">
      <alignment horizontal="center" vertical="center" wrapText="1"/>
    </xf>
    <xf numFmtId="0" fontId="26" fillId="5" borderId="4" xfId="0" applyFont="1" applyFill="1" applyBorder="1" applyAlignment="1">
      <alignment horizontal="left" vertical="center" wrapText="1"/>
    </xf>
    <xf numFmtId="165" fontId="26" fillId="5" borderId="4" xfId="0" applyNumberFormat="1" applyFont="1" applyFill="1" applyBorder="1" applyAlignment="1">
      <alignment horizontal="center" vertical="center" wrapText="1"/>
    </xf>
    <xf numFmtId="165" fontId="26" fillId="5" borderId="21" xfId="0" applyNumberFormat="1" applyFont="1" applyFill="1" applyBorder="1" applyAlignment="1">
      <alignment horizontal="center" vertical="center" wrapText="1"/>
    </xf>
    <xf numFmtId="165" fontId="26" fillId="7" borderId="26" xfId="0" applyNumberFormat="1" applyFont="1" applyFill="1" applyBorder="1" applyAlignment="1">
      <alignment horizontal="center" vertical="center" wrapText="1"/>
    </xf>
    <xf numFmtId="165" fontId="26" fillId="7" borderId="5" xfId="0" applyNumberFormat="1" applyFont="1" applyFill="1" applyBorder="1" applyAlignment="1">
      <alignment horizontal="center" vertical="center" wrapText="1"/>
    </xf>
    <xf numFmtId="165" fontId="26" fillId="7" borderId="27" xfId="0" applyNumberFormat="1" applyFont="1" applyFill="1" applyBorder="1" applyAlignment="1">
      <alignment horizontal="center" vertical="center" wrapText="1"/>
    </xf>
    <xf numFmtId="165" fontId="16" fillId="0" borderId="0" xfId="0" applyNumberFormat="1" applyFont="1" applyAlignment="1">
      <alignment vertical="center"/>
    </xf>
    <xf numFmtId="0" fontId="28" fillId="0" borderId="4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left" wrapText="1"/>
    </xf>
    <xf numFmtId="0" fontId="28" fillId="4" borderId="4" xfId="0" applyFont="1" applyFill="1" applyBorder="1" applyAlignment="1">
      <alignment horizontal="center" vertical="center" wrapText="1"/>
    </xf>
    <xf numFmtId="0" fontId="28" fillId="3" borderId="4" xfId="0" applyFont="1" applyFill="1" applyBorder="1" applyAlignment="1">
      <alignment horizontal="center" vertical="center" wrapText="1"/>
    </xf>
    <xf numFmtId="166" fontId="28" fillId="3" borderId="4" xfId="0" applyNumberFormat="1" applyFont="1" applyFill="1" applyBorder="1" applyAlignment="1">
      <alignment horizontal="center" vertical="center" wrapText="1"/>
    </xf>
    <xf numFmtId="165" fontId="28" fillId="3" borderId="21" xfId="0" applyNumberFormat="1" applyFont="1" applyFill="1" applyBorder="1" applyAlignment="1">
      <alignment horizontal="center" vertical="center" wrapText="1"/>
    </xf>
    <xf numFmtId="165" fontId="26" fillId="0" borderId="7" xfId="0" applyNumberFormat="1" applyFont="1" applyBorder="1" applyAlignment="1">
      <alignment horizontal="center" vertical="center" wrapText="1"/>
    </xf>
    <xf numFmtId="165" fontId="26" fillId="0" borderId="4" xfId="0" applyNumberFormat="1" applyFont="1" applyBorder="1" applyAlignment="1">
      <alignment horizontal="center" vertical="center" wrapText="1"/>
    </xf>
    <xf numFmtId="0" fontId="28" fillId="4" borderId="4" xfId="0" applyFont="1" applyFill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/>
    </xf>
    <xf numFmtId="166" fontId="12" fillId="8" borderId="4" xfId="0" applyNumberFormat="1" applyFont="1" applyFill="1" applyBorder="1" applyAlignment="1">
      <alignment horizontal="center" vertical="center"/>
    </xf>
    <xf numFmtId="0" fontId="20" fillId="0" borderId="4" xfId="0" applyFont="1" applyBorder="1" applyAlignment="1">
      <alignment horizontal="left" vertical="center" wrapText="1"/>
    </xf>
    <xf numFmtId="0" fontId="16" fillId="4" borderId="4" xfId="0" applyFont="1" applyFill="1" applyBorder="1" applyAlignment="1">
      <alignment horizontal="center" vertical="center" wrapText="1"/>
    </xf>
    <xf numFmtId="165" fontId="26" fillId="4" borderId="4" xfId="0" applyNumberFormat="1" applyFont="1" applyFill="1" applyBorder="1" applyAlignment="1">
      <alignment horizontal="center" vertical="center" wrapText="1"/>
    </xf>
    <xf numFmtId="165" fontId="26" fillId="5" borderId="10" xfId="0" applyNumberFormat="1" applyFont="1" applyFill="1" applyBorder="1" applyAlignment="1">
      <alignment horizontal="center" vertical="center" wrapText="1"/>
    </xf>
    <xf numFmtId="165" fontId="28" fillId="0" borderId="4" xfId="0" applyNumberFormat="1" applyFont="1" applyBorder="1" applyAlignment="1">
      <alignment horizontal="center" vertical="center" wrapText="1"/>
    </xf>
    <xf numFmtId="167" fontId="26" fillId="3" borderId="4" xfId="0" applyNumberFormat="1" applyFont="1" applyFill="1" applyBorder="1" applyAlignment="1">
      <alignment horizontal="center" vertical="center" wrapText="1"/>
    </xf>
    <xf numFmtId="165" fontId="26" fillId="3" borderId="4" xfId="0" applyNumberFormat="1" applyFont="1" applyFill="1" applyBorder="1" applyAlignment="1">
      <alignment horizontal="center" vertical="center" wrapText="1"/>
    </xf>
    <xf numFmtId="165" fontId="29" fillId="3" borderId="4" xfId="0" applyNumberFormat="1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28" fillId="0" borderId="4" xfId="0" applyFont="1" applyBorder="1" applyAlignment="1">
      <alignment horizontal="center" vertical="center" wrapText="1"/>
    </xf>
    <xf numFmtId="0" fontId="28" fillId="8" borderId="4" xfId="0" applyFont="1" applyFill="1" applyBorder="1" applyAlignment="1">
      <alignment horizontal="center" vertical="center" wrapText="1"/>
    </xf>
    <xf numFmtId="165" fontId="28" fillId="3" borderId="4" xfId="0" applyNumberFormat="1" applyFont="1" applyFill="1" applyBorder="1" applyAlignment="1">
      <alignment horizontal="center" vertical="center" wrapText="1"/>
    </xf>
    <xf numFmtId="165" fontId="28" fillId="0" borderId="21" xfId="0" applyNumberFormat="1" applyFont="1" applyBorder="1" applyAlignment="1">
      <alignment horizontal="center" vertical="center" wrapText="1"/>
    </xf>
    <xf numFmtId="0" fontId="26" fillId="0" borderId="7" xfId="0" applyFont="1" applyBorder="1" applyAlignment="1">
      <alignment vertical="center"/>
    </xf>
    <xf numFmtId="164" fontId="13" fillId="3" borderId="4" xfId="0" applyNumberFormat="1" applyFont="1" applyFill="1" applyBorder="1" applyAlignment="1">
      <alignment horizontal="center" vertical="top"/>
    </xf>
    <xf numFmtId="0" fontId="13" fillId="3" borderId="4" xfId="0" applyFont="1" applyFill="1" applyBorder="1" applyAlignment="1">
      <alignment horizontal="center" vertical="top" wrapText="1"/>
    </xf>
    <xf numFmtId="165" fontId="26" fillId="5" borderId="26" xfId="0" applyNumberFormat="1" applyFont="1" applyFill="1" applyBorder="1" applyAlignment="1">
      <alignment horizontal="center" vertical="center" wrapText="1"/>
    </xf>
    <xf numFmtId="165" fontId="26" fillId="5" borderId="5" xfId="0" applyNumberFormat="1" applyFont="1" applyFill="1" applyBorder="1" applyAlignment="1">
      <alignment horizontal="center" vertical="center" wrapText="1"/>
    </xf>
    <xf numFmtId="0" fontId="28" fillId="3" borderId="4" xfId="0" applyFont="1" applyFill="1" applyBorder="1" applyAlignment="1">
      <alignment horizontal="center" vertical="top" wrapText="1"/>
    </xf>
    <xf numFmtId="0" fontId="26" fillId="3" borderId="4" xfId="0" applyFont="1" applyFill="1" applyBorder="1" applyAlignment="1">
      <alignment vertical="center"/>
    </xf>
    <xf numFmtId="1" fontId="13" fillId="0" borderId="4" xfId="0" applyNumberFormat="1" applyFont="1" applyBorder="1" applyAlignment="1">
      <alignment horizontal="center" vertical="top" wrapText="1"/>
    </xf>
    <xf numFmtId="0" fontId="28" fillId="0" borderId="4" xfId="0" applyFont="1" applyBorder="1" applyAlignment="1">
      <alignment horizontal="center" vertical="center"/>
    </xf>
    <xf numFmtId="165" fontId="26" fillId="3" borderId="26" xfId="0" applyNumberFormat="1" applyFont="1" applyFill="1" applyBorder="1" applyAlignment="1">
      <alignment horizontal="center" vertical="center" wrapText="1"/>
    </xf>
    <xf numFmtId="165" fontId="26" fillId="9" borderId="21" xfId="0" applyNumberFormat="1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vertical="center"/>
    </xf>
    <xf numFmtId="165" fontId="26" fillId="3" borderId="10" xfId="0" applyNumberFormat="1" applyFont="1" applyFill="1" applyBorder="1" applyAlignment="1">
      <alignment horizontal="center" vertical="center" wrapText="1"/>
    </xf>
    <xf numFmtId="0" fontId="9" fillId="0" borderId="7" xfId="0" applyFont="1" applyBorder="1"/>
    <xf numFmtId="0" fontId="9" fillId="0" borderId="4" xfId="0" applyFont="1" applyBorder="1"/>
    <xf numFmtId="0" fontId="26" fillId="0" borderId="4" xfId="0" applyFont="1" applyBorder="1" applyAlignment="1">
      <alignment vertical="center"/>
    </xf>
    <xf numFmtId="165" fontId="16" fillId="3" borderId="6" xfId="0" applyNumberFormat="1" applyFont="1" applyFill="1" applyBorder="1" applyAlignment="1">
      <alignment vertical="center"/>
    </xf>
    <xf numFmtId="165" fontId="26" fillId="4" borderId="10" xfId="0" applyNumberFormat="1" applyFont="1" applyFill="1" applyBorder="1" applyAlignment="1">
      <alignment horizontal="center" vertical="center" wrapText="1"/>
    </xf>
    <xf numFmtId="0" fontId="30" fillId="0" borderId="0" xfId="0" applyFont="1"/>
    <xf numFmtId="0" fontId="26" fillId="0" borderId="0" xfId="0" applyFont="1" applyAlignment="1">
      <alignment vertical="center"/>
    </xf>
    <xf numFmtId="1" fontId="28" fillId="0" borderId="7" xfId="0" applyNumberFormat="1" applyFont="1" applyBorder="1" applyAlignment="1">
      <alignment horizontal="center" vertical="top" wrapText="1"/>
    </xf>
    <xf numFmtId="165" fontId="28" fillId="3" borderId="32" xfId="0" applyNumberFormat="1" applyFont="1" applyFill="1" applyBorder="1" applyAlignment="1">
      <alignment horizontal="center" vertical="center" wrapText="1"/>
    </xf>
    <xf numFmtId="165" fontId="26" fillId="3" borderId="33" xfId="0" applyNumberFormat="1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/>
    </xf>
    <xf numFmtId="0" fontId="28" fillId="3" borderId="4" xfId="0" applyFont="1" applyFill="1" applyBorder="1" applyAlignment="1">
      <alignment horizontal="center" vertical="center"/>
    </xf>
    <xf numFmtId="0" fontId="28" fillId="0" borderId="7" xfId="0" applyFont="1" applyBorder="1" applyAlignment="1">
      <alignment horizontal="center" vertical="top" wrapText="1"/>
    </xf>
    <xf numFmtId="0" fontId="28" fillId="0" borderId="4" xfId="0" applyFont="1" applyBorder="1" applyAlignment="1">
      <alignment horizontal="center"/>
    </xf>
    <xf numFmtId="165" fontId="26" fillId="4" borderId="33" xfId="0" applyNumberFormat="1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/>
    </xf>
    <xf numFmtId="0" fontId="28" fillId="3" borderId="10" xfId="0" applyFont="1" applyFill="1" applyBorder="1" applyAlignment="1">
      <alignment horizontal="center" vertical="top" wrapText="1"/>
    </xf>
    <xf numFmtId="165" fontId="28" fillId="4" borderId="4" xfId="0" applyNumberFormat="1" applyFont="1" applyFill="1" applyBorder="1" applyAlignment="1">
      <alignment horizontal="center" vertical="center" wrapText="1"/>
    </xf>
    <xf numFmtId="165" fontId="31" fillId="5" borderId="32" xfId="0" applyNumberFormat="1" applyFont="1" applyFill="1" applyBorder="1" applyAlignment="1">
      <alignment horizontal="center" vertical="center" wrapText="1"/>
    </xf>
    <xf numFmtId="165" fontId="31" fillId="5" borderId="35" xfId="0" applyNumberFormat="1" applyFont="1" applyFill="1" applyBorder="1" applyAlignment="1">
      <alignment horizontal="center" vertical="center" wrapText="1"/>
    </xf>
    <xf numFmtId="165" fontId="31" fillId="5" borderId="36" xfId="0" applyNumberFormat="1" applyFont="1" applyFill="1" applyBorder="1" applyAlignment="1">
      <alignment horizontal="center" vertical="center" wrapText="1"/>
    </xf>
    <xf numFmtId="165" fontId="31" fillId="5" borderId="37" xfId="0" applyNumberFormat="1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/>
    </xf>
    <xf numFmtId="165" fontId="28" fillId="4" borderId="32" xfId="0" applyNumberFormat="1" applyFont="1" applyFill="1" applyBorder="1" applyAlignment="1">
      <alignment horizontal="center" vertical="center" wrapText="1"/>
    </xf>
    <xf numFmtId="0" fontId="9" fillId="0" borderId="33" xfId="0" applyFont="1" applyBorder="1" applyAlignment="1">
      <alignment horizontal="center"/>
    </xf>
    <xf numFmtId="165" fontId="9" fillId="0" borderId="4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15" fillId="3" borderId="4" xfId="0" applyNumberFormat="1" applyFont="1" applyFill="1" applyBorder="1" applyAlignment="1">
      <alignment horizontal="center" vertical="center" wrapText="1"/>
    </xf>
    <xf numFmtId="165" fontId="26" fillId="5" borderId="32" xfId="0" applyNumberFormat="1" applyFont="1" applyFill="1" applyBorder="1" applyAlignment="1">
      <alignment horizontal="center" vertical="center" wrapText="1"/>
    </xf>
    <xf numFmtId="165" fontId="9" fillId="0" borderId="4" xfId="0" applyNumberFormat="1" applyFont="1" applyBorder="1"/>
    <xf numFmtId="165" fontId="26" fillId="0" borderId="4" xfId="0" applyNumberFormat="1" applyFont="1" applyBorder="1" applyAlignment="1">
      <alignment horizontal="center"/>
    </xf>
    <xf numFmtId="165" fontId="9" fillId="0" borderId="4" xfId="0" applyNumberFormat="1" applyFont="1" applyBorder="1" applyAlignment="1">
      <alignment horizontal="center"/>
    </xf>
    <xf numFmtId="165" fontId="26" fillId="9" borderId="10" xfId="0" applyNumberFormat="1" applyFont="1" applyFill="1" applyBorder="1" applyAlignment="1">
      <alignment horizontal="center" vertical="center" wrapText="1"/>
    </xf>
    <xf numFmtId="165" fontId="26" fillId="9" borderId="4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165" fontId="28" fillId="0" borderId="0" xfId="0" applyNumberFormat="1" applyFont="1" applyAlignment="1">
      <alignment vertical="center"/>
    </xf>
    <xf numFmtId="164" fontId="16" fillId="0" borderId="0" xfId="0" applyNumberFormat="1" applyFont="1" applyAlignment="1">
      <alignment vertical="center"/>
    </xf>
    <xf numFmtId="165" fontId="16" fillId="0" borderId="0" xfId="0" applyNumberFormat="1" applyFont="1" applyAlignment="1">
      <alignment horizontal="right" vertical="center"/>
    </xf>
    <xf numFmtId="0" fontId="16" fillId="3" borderId="6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165" fontId="32" fillId="0" borderId="0" xfId="0" applyNumberFormat="1" applyFont="1" applyAlignment="1">
      <alignment vertical="center"/>
    </xf>
    <xf numFmtId="165" fontId="26" fillId="3" borderId="49" xfId="0" applyNumberFormat="1" applyFont="1" applyFill="1" applyBorder="1" applyAlignment="1">
      <alignment horizontal="center" vertical="center" wrapText="1"/>
    </xf>
    <xf numFmtId="165" fontId="22" fillId="5" borderId="32" xfId="0" applyNumberFormat="1" applyFont="1" applyFill="1" applyBorder="1" applyAlignment="1">
      <alignment horizontal="center" vertical="center" wrapText="1"/>
    </xf>
    <xf numFmtId="165" fontId="22" fillId="5" borderId="35" xfId="0" applyNumberFormat="1" applyFont="1" applyFill="1" applyBorder="1" applyAlignment="1">
      <alignment horizontal="center" vertical="center" wrapText="1"/>
    </xf>
    <xf numFmtId="165" fontId="22" fillId="5" borderId="36" xfId="0" applyNumberFormat="1" applyFont="1" applyFill="1" applyBorder="1" applyAlignment="1">
      <alignment horizontal="center" vertical="center" wrapText="1"/>
    </xf>
    <xf numFmtId="165" fontId="22" fillId="5" borderId="37" xfId="0" applyNumberFormat="1" applyFont="1" applyFill="1" applyBorder="1" applyAlignment="1">
      <alignment horizontal="center" vertical="center" wrapText="1"/>
    </xf>
    <xf numFmtId="167" fontId="26" fillId="5" borderId="4" xfId="0" applyNumberFormat="1" applyFont="1" applyFill="1" applyBorder="1" applyAlignment="1">
      <alignment horizontal="center" vertical="center" wrapText="1"/>
    </xf>
    <xf numFmtId="165" fontId="26" fillId="6" borderId="10" xfId="0" applyNumberFormat="1" applyFont="1" applyFill="1" applyBorder="1" applyAlignment="1">
      <alignment horizontal="center" vertical="center" wrapText="1"/>
    </xf>
    <xf numFmtId="165" fontId="26" fillId="6" borderId="4" xfId="0" applyNumberFormat="1" applyFont="1" applyFill="1" applyBorder="1" applyAlignment="1">
      <alignment horizontal="center" vertical="center" wrapText="1"/>
    </xf>
    <xf numFmtId="0" fontId="28" fillId="3" borderId="50" xfId="0" applyFont="1" applyFill="1" applyBorder="1" applyAlignment="1">
      <alignment vertical="center" wrapText="1"/>
    </xf>
    <xf numFmtId="0" fontId="28" fillId="3" borderId="51" xfId="0" applyFont="1" applyFill="1" applyBorder="1" applyAlignment="1">
      <alignment vertical="center" wrapText="1"/>
    </xf>
    <xf numFmtId="167" fontId="26" fillId="12" borderId="4" xfId="0" applyNumberFormat="1" applyFont="1" applyFill="1" applyBorder="1" applyAlignment="1">
      <alignment horizontal="center" vertical="center" wrapText="1"/>
    </xf>
    <xf numFmtId="165" fontId="26" fillId="13" borderId="7" xfId="0" applyNumberFormat="1" applyFont="1" applyFill="1" applyBorder="1" applyAlignment="1">
      <alignment horizontal="center" vertical="center" wrapText="1"/>
    </xf>
    <xf numFmtId="165" fontId="26" fillId="5" borderId="6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36" fillId="0" borderId="4" xfId="0" applyFont="1" applyBorder="1" applyAlignment="1">
      <alignment horizontal="center"/>
    </xf>
    <xf numFmtId="0" fontId="36" fillId="3" borderId="4" xfId="0" applyFont="1" applyFill="1" applyBorder="1" applyAlignment="1">
      <alignment horizontal="center" vertical="center" wrapText="1"/>
    </xf>
    <xf numFmtId="0" fontId="37" fillId="3" borderId="4" xfId="0" applyFont="1" applyFill="1" applyBorder="1" applyAlignment="1">
      <alignment horizontal="center" vertical="center" wrapText="1"/>
    </xf>
    <xf numFmtId="166" fontId="37" fillId="3" borderId="4" xfId="0" applyNumberFormat="1" applyFont="1" applyFill="1" applyBorder="1" applyAlignment="1">
      <alignment horizontal="center" vertical="center" wrapText="1"/>
    </xf>
    <xf numFmtId="166" fontId="38" fillId="0" borderId="4" xfId="0" applyNumberFormat="1" applyFont="1" applyBorder="1" applyAlignment="1">
      <alignment horizontal="center"/>
    </xf>
    <xf numFmtId="166" fontId="39" fillId="0" borderId="4" xfId="0" applyNumberFormat="1" applyFont="1" applyBorder="1" applyAlignment="1">
      <alignment horizontal="center"/>
    </xf>
    <xf numFmtId="0" fontId="36" fillId="0" borderId="4" xfId="0" applyFont="1" applyBorder="1" applyAlignment="1">
      <alignment horizontal="center" vertical="center" wrapText="1"/>
    </xf>
    <xf numFmtId="0" fontId="36" fillId="3" borderId="4" xfId="0" applyFont="1" applyFill="1" applyBorder="1" applyAlignment="1">
      <alignment horizontal="center" vertical="center"/>
    </xf>
    <xf numFmtId="166" fontId="38" fillId="0" borderId="7" xfId="0" applyNumberFormat="1" applyFont="1" applyBorder="1" applyAlignment="1">
      <alignment horizontal="center"/>
    </xf>
    <xf numFmtId="165" fontId="35" fillId="0" borderId="7" xfId="0" applyNumberFormat="1" applyFont="1" applyBorder="1" applyAlignment="1">
      <alignment horizontal="center" vertical="center" wrapText="1"/>
    </xf>
    <xf numFmtId="165" fontId="35" fillId="9" borderId="21" xfId="0" applyNumberFormat="1" applyFont="1" applyFill="1" applyBorder="1" applyAlignment="1">
      <alignment horizontal="center" vertical="center" wrapText="1"/>
    </xf>
    <xf numFmtId="0" fontId="34" fillId="13" borderId="0" xfId="0" applyFont="1" applyFill="1" applyAlignment="1">
      <alignment horizontal="center"/>
    </xf>
    <xf numFmtId="0" fontId="34" fillId="13" borderId="6" xfId="0" applyFont="1" applyFill="1" applyBorder="1" applyAlignment="1">
      <alignment horizontal="center"/>
    </xf>
    <xf numFmtId="44" fontId="0" fillId="0" borderId="0" xfId="0" applyNumberFormat="1"/>
    <xf numFmtId="0" fontId="0" fillId="0" borderId="53" xfId="0" applyBorder="1" applyAlignment="1">
      <alignment horizontal="center"/>
    </xf>
    <xf numFmtId="0" fontId="6" fillId="0" borderId="53" xfId="0" applyFont="1" applyBorder="1" applyAlignment="1">
      <alignment horizontal="center"/>
    </xf>
    <xf numFmtId="0" fontId="0" fillId="14" borderId="52" xfId="0" applyFill="1" applyBorder="1" applyAlignment="1">
      <alignment horizontal="center"/>
    </xf>
    <xf numFmtId="0" fontId="0" fillId="14" borderId="54" xfId="0" applyFill="1" applyBorder="1" applyAlignment="1">
      <alignment horizontal="center"/>
    </xf>
    <xf numFmtId="44" fontId="0" fillId="0" borderId="53" xfId="1" applyFont="1" applyBorder="1" applyAlignment="1">
      <alignment horizontal="center"/>
    </xf>
    <xf numFmtId="44" fontId="0" fillId="0" borderId="53" xfId="0" applyNumberFormat="1" applyBorder="1" applyAlignment="1">
      <alignment horizontal="center"/>
    </xf>
    <xf numFmtId="0" fontId="0" fillId="15" borderId="53" xfId="0" applyFill="1" applyBorder="1" applyAlignment="1">
      <alignment horizontal="center"/>
    </xf>
    <xf numFmtId="0" fontId="0" fillId="16" borderId="53" xfId="0" applyFill="1" applyBorder="1" applyAlignment="1">
      <alignment horizontal="center"/>
    </xf>
    <xf numFmtId="44" fontId="0" fillId="17" borderId="53" xfId="0" applyNumberFormat="1" applyFill="1" applyBorder="1"/>
    <xf numFmtId="164" fontId="13" fillId="18" borderId="4" xfId="0" applyNumberFormat="1" applyFont="1" applyFill="1" applyBorder="1" applyAlignment="1">
      <alignment horizontal="center" vertical="center" wrapText="1"/>
    </xf>
    <xf numFmtId="0" fontId="13" fillId="19" borderId="4" xfId="0" applyFont="1" applyFill="1" applyBorder="1" applyAlignment="1">
      <alignment horizontal="center" vertical="center" wrapText="1"/>
    </xf>
    <xf numFmtId="0" fontId="41" fillId="19" borderId="4" xfId="0" applyFont="1" applyFill="1" applyBorder="1" applyAlignment="1">
      <alignment horizontal="center" vertical="center" wrapText="1"/>
    </xf>
    <xf numFmtId="0" fontId="36" fillId="19" borderId="4" xfId="0" applyFont="1" applyFill="1" applyBorder="1" applyAlignment="1">
      <alignment horizontal="center"/>
    </xf>
    <xf numFmtId="0" fontId="37" fillId="20" borderId="4" xfId="0" applyFont="1" applyFill="1" applyBorder="1" applyAlignment="1">
      <alignment horizontal="center" vertical="top" wrapText="1"/>
    </xf>
    <xf numFmtId="0" fontId="36" fillId="21" borderId="4" xfId="0" applyFont="1" applyFill="1" applyBorder="1" applyAlignment="1">
      <alignment horizontal="center"/>
    </xf>
    <xf numFmtId="0" fontId="36" fillId="22" borderId="4" xfId="0" applyFont="1" applyFill="1" applyBorder="1" applyAlignment="1">
      <alignment horizontal="center"/>
    </xf>
    <xf numFmtId="0" fontId="14" fillId="19" borderId="4" xfId="0" applyFont="1" applyFill="1" applyBorder="1" applyAlignment="1">
      <alignment horizontal="center" vertical="center" wrapText="1"/>
    </xf>
    <xf numFmtId="0" fontId="23" fillId="23" borderId="4" xfId="0" applyFont="1" applyFill="1" applyBorder="1" applyAlignment="1">
      <alignment horizontal="center" vertical="center" wrapText="1"/>
    </xf>
    <xf numFmtId="166" fontId="0" fillId="24" borderId="53" xfId="1" applyNumberFormat="1" applyFont="1" applyFill="1" applyBorder="1" applyAlignment="1">
      <alignment horizontal="center"/>
    </xf>
    <xf numFmtId="166" fontId="0" fillId="0" borderId="53" xfId="1" applyNumberFormat="1" applyFont="1" applyBorder="1" applyAlignment="1">
      <alignment horizontal="center"/>
    </xf>
    <xf numFmtId="166" fontId="0" fillId="0" borderId="53" xfId="0" applyNumberFormat="1" applyBorder="1" applyAlignment="1">
      <alignment horizontal="center"/>
    </xf>
    <xf numFmtId="10" fontId="0" fillId="0" borderId="53" xfId="2" applyNumberFormat="1" applyFont="1" applyBorder="1" applyAlignment="1">
      <alignment horizontal="center"/>
    </xf>
    <xf numFmtId="166" fontId="0" fillId="15" borderId="53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2" fillId="0" borderId="0" xfId="0" applyFont="1" applyAlignment="1">
      <alignment horizontal="center"/>
    </xf>
    <xf numFmtId="0" fontId="4" fillId="0" borderId="53" xfId="0" applyFont="1" applyBorder="1" applyAlignment="1">
      <alignment horizontal="center"/>
    </xf>
    <xf numFmtId="10" fontId="0" fillId="15" borderId="53" xfId="2" applyNumberFormat="1" applyFont="1" applyFill="1" applyBorder="1" applyAlignment="1">
      <alignment horizontal="center"/>
    </xf>
    <xf numFmtId="166" fontId="0" fillId="25" borderId="53" xfId="1" applyNumberFormat="1" applyFont="1" applyFill="1" applyBorder="1" applyAlignment="1">
      <alignment horizontal="center"/>
    </xf>
    <xf numFmtId="44" fontId="0" fillId="0" borderId="0" xfId="1" applyFont="1"/>
    <xf numFmtId="0" fontId="4" fillId="0" borderId="0" xfId="0" applyFont="1" applyAlignment="1">
      <alignment horizontal="center"/>
    </xf>
    <xf numFmtId="0" fontId="4" fillId="0" borderId="61" xfId="0" applyFont="1" applyBorder="1" applyAlignment="1">
      <alignment horizontal="center"/>
    </xf>
    <xf numFmtId="0" fontId="4" fillId="15" borderId="53" xfId="0" applyFont="1" applyFill="1" applyBorder="1" applyAlignment="1">
      <alignment horizontal="center"/>
    </xf>
    <xf numFmtId="0" fontId="4" fillId="0" borderId="0" xfId="0" applyFont="1"/>
    <xf numFmtId="0" fontId="3" fillId="15" borderId="53" xfId="0" applyFont="1" applyFill="1" applyBorder="1" applyAlignment="1">
      <alignment horizontal="center"/>
    </xf>
    <xf numFmtId="0" fontId="0" fillId="15" borderId="0" xfId="0" applyFill="1"/>
    <xf numFmtId="166" fontId="0" fillId="0" borderId="6" xfId="2" applyNumberFormat="1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3" fillId="16" borderId="4" xfId="0" applyFont="1" applyFill="1" applyBorder="1" applyAlignment="1">
      <alignment horizontal="center" vertical="center" wrapText="1"/>
    </xf>
    <xf numFmtId="0" fontId="40" fillId="16" borderId="4" xfId="0" applyFont="1" applyFill="1" applyBorder="1" applyAlignment="1">
      <alignment horizontal="center" vertical="center" wrapText="1"/>
    </xf>
    <xf numFmtId="0" fontId="14" fillId="26" borderId="4" xfId="0" applyFont="1" applyFill="1" applyBorder="1" applyAlignment="1">
      <alignment horizontal="center" vertical="center" wrapText="1"/>
    </xf>
    <xf numFmtId="164" fontId="13" fillId="26" borderId="4" xfId="0" applyNumberFormat="1" applyFont="1" applyFill="1" applyBorder="1" applyAlignment="1">
      <alignment horizontal="center" vertical="center" wrapText="1"/>
    </xf>
    <xf numFmtId="164" fontId="40" fillId="26" borderId="4" xfId="0" applyNumberFormat="1" applyFont="1" applyFill="1" applyBorder="1" applyAlignment="1">
      <alignment horizontal="center" vertical="center" wrapText="1"/>
    </xf>
    <xf numFmtId="0" fontId="10" fillId="0" borderId="2" xfId="0" applyFont="1" applyBorder="1"/>
    <xf numFmtId="0" fontId="10" fillId="0" borderId="3" xfId="0" applyFont="1" applyBorder="1"/>
    <xf numFmtId="0" fontId="1" fillId="15" borderId="53" xfId="0" applyFont="1" applyFill="1" applyBorder="1" applyAlignment="1">
      <alignment horizontal="center"/>
    </xf>
    <xf numFmtId="0" fontId="19" fillId="27" borderId="4" xfId="0" applyFont="1" applyFill="1" applyBorder="1" applyAlignment="1">
      <alignment horizontal="center" vertical="center" wrapText="1"/>
    </xf>
    <xf numFmtId="17" fontId="20" fillId="3" borderId="1" xfId="0" applyNumberFormat="1" applyFont="1" applyFill="1" applyBorder="1" applyAlignment="1">
      <alignment horizontal="center" vertical="center" wrapText="1"/>
    </xf>
    <xf numFmtId="0" fontId="20" fillId="3" borderId="10" xfId="0" applyFont="1" applyFill="1" applyBorder="1" applyAlignment="1">
      <alignment horizontal="center" vertical="center"/>
    </xf>
    <xf numFmtId="0" fontId="20" fillId="3" borderId="50" xfId="0" applyFont="1" applyFill="1" applyBorder="1" applyAlignment="1">
      <alignment horizontal="center" vertical="center" wrapText="1"/>
    </xf>
    <xf numFmtId="0" fontId="20" fillId="15" borderId="62" xfId="0" applyFont="1" applyFill="1" applyBorder="1" applyAlignment="1">
      <alignment horizontal="center"/>
    </xf>
    <xf numFmtId="0" fontId="3" fillId="15" borderId="62" xfId="0" applyFont="1" applyFill="1" applyBorder="1" applyAlignment="1">
      <alignment horizontal="center"/>
    </xf>
    <xf numFmtId="0" fontId="0" fillId="15" borderId="62" xfId="0" applyFill="1" applyBorder="1" applyAlignment="1">
      <alignment horizontal="center"/>
    </xf>
    <xf numFmtId="0" fontId="0" fillId="0" borderId="62" xfId="0" applyBorder="1" applyAlignment="1">
      <alignment horizontal="center"/>
    </xf>
    <xf numFmtId="17" fontId="20" fillId="16" borderId="1" xfId="0" applyNumberFormat="1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19" fillId="6" borderId="50" xfId="0" applyFont="1" applyFill="1" applyBorder="1" applyAlignment="1">
      <alignment horizontal="center" vertical="center" wrapText="1"/>
    </xf>
    <xf numFmtId="10" fontId="0" fillId="0" borderId="53" xfId="2" applyNumberFormat="1" applyFont="1" applyFill="1" applyBorder="1" applyAlignment="1">
      <alignment horizontal="center"/>
    </xf>
    <xf numFmtId="0" fontId="10" fillId="0" borderId="8" xfId="0" applyFont="1" applyBorder="1"/>
    <xf numFmtId="0" fontId="10" fillId="0" borderId="28" xfId="0" applyFont="1" applyBorder="1"/>
    <xf numFmtId="0" fontId="28" fillId="3" borderId="20" xfId="0" applyFont="1" applyFill="1" applyBorder="1" applyAlignment="1">
      <alignment vertical="center" wrapText="1"/>
    </xf>
    <xf numFmtId="0" fontId="5" fillId="0" borderId="53" xfId="0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59" xfId="0" applyFont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0" fontId="4" fillId="0" borderId="59" xfId="0" applyFont="1" applyBorder="1" applyAlignment="1">
      <alignment horizontal="center"/>
    </xf>
    <xf numFmtId="0" fontId="0" fillId="0" borderId="59" xfId="0" applyBorder="1" applyAlignment="1">
      <alignment horizontal="center"/>
    </xf>
    <xf numFmtId="0" fontId="4" fillId="0" borderId="55" xfId="0" applyFont="1" applyBorder="1" applyAlignment="1">
      <alignment horizontal="center"/>
    </xf>
    <xf numFmtId="0" fontId="4" fillId="0" borderId="56" xfId="0" applyFont="1" applyBorder="1" applyAlignment="1">
      <alignment horizontal="center"/>
    </xf>
    <xf numFmtId="0" fontId="4" fillId="0" borderId="57" xfId="0" applyFont="1" applyBorder="1" applyAlignment="1">
      <alignment horizontal="center"/>
    </xf>
    <xf numFmtId="0" fontId="4" fillId="0" borderId="58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54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4" xfId="0" applyBorder="1" applyAlignment="1">
      <alignment horizontal="center"/>
    </xf>
    <xf numFmtId="0" fontId="4" fillId="0" borderId="53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/>
    <xf numFmtId="0" fontId="9" fillId="2" borderId="1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40" fillId="28" borderId="1" xfId="0" applyFont="1" applyFill="1" applyBorder="1" applyAlignment="1">
      <alignment horizontal="center" vertical="center" wrapText="1"/>
    </xf>
    <xf numFmtId="0" fontId="40" fillId="28" borderId="9" xfId="0" applyFont="1" applyFill="1" applyBorder="1" applyAlignment="1">
      <alignment horizontal="center" vertical="center" wrapText="1"/>
    </xf>
    <xf numFmtId="0" fontId="40" fillId="28" borderId="10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0" fillId="0" borderId="2" xfId="0" applyFont="1" applyBorder="1"/>
    <xf numFmtId="0" fontId="10" fillId="0" borderId="7" xfId="0" applyFont="1" applyBorder="1"/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right" vertical="center"/>
    </xf>
    <xf numFmtId="0" fontId="10" fillId="0" borderId="9" xfId="0" applyFont="1" applyBorder="1"/>
    <xf numFmtId="0" fontId="10" fillId="0" borderId="10" xfId="0" applyFont="1" applyBorder="1"/>
    <xf numFmtId="0" fontId="18" fillId="2" borderId="1" xfId="0" applyFont="1" applyFill="1" applyBorder="1" applyAlignment="1">
      <alignment horizontal="center" vertical="center" wrapText="1"/>
    </xf>
    <xf numFmtId="0" fontId="18" fillId="2" borderId="9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10" fillId="0" borderId="46" xfId="0" applyFont="1" applyBorder="1"/>
    <xf numFmtId="0" fontId="18" fillId="6" borderId="11" xfId="0" applyFont="1" applyFill="1" applyBorder="1" applyAlignment="1">
      <alignment horizontal="center" vertical="center"/>
    </xf>
    <xf numFmtId="0" fontId="10" fillId="0" borderId="12" xfId="0" applyFont="1" applyBorder="1"/>
    <xf numFmtId="0" fontId="10" fillId="0" borderId="13" xfId="0" applyFont="1" applyBorder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2" fillId="5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22" fillId="5" borderId="11" xfId="0" applyFont="1" applyFill="1" applyBorder="1" applyAlignment="1">
      <alignment horizontal="center" vertical="center" wrapText="1"/>
    </xf>
    <xf numFmtId="0" fontId="10" fillId="0" borderId="14" xfId="0" applyFont="1" applyBorder="1"/>
    <xf numFmtId="0" fontId="35" fillId="3" borderId="50" xfId="0" applyFont="1" applyFill="1" applyBorder="1" applyAlignment="1">
      <alignment horizontal="center" vertical="center" wrapText="1"/>
    </xf>
    <xf numFmtId="0" fontId="35" fillId="3" borderId="51" xfId="0" applyFont="1" applyFill="1" applyBorder="1" applyAlignment="1">
      <alignment horizontal="center" vertical="center" wrapText="1"/>
    </xf>
    <xf numFmtId="0" fontId="35" fillId="3" borderId="8" xfId="0" applyFont="1" applyFill="1" applyBorder="1" applyAlignment="1">
      <alignment horizontal="center" vertical="center" wrapText="1"/>
    </xf>
    <xf numFmtId="0" fontId="35" fillId="9" borderId="1" xfId="0" applyFont="1" applyFill="1" applyBorder="1" applyAlignment="1">
      <alignment horizontal="center" vertical="center" wrapText="1"/>
    </xf>
    <xf numFmtId="0" fontId="35" fillId="9" borderId="9" xfId="0" applyFont="1" applyFill="1" applyBorder="1" applyAlignment="1">
      <alignment horizontal="center" vertical="center" wrapText="1"/>
    </xf>
    <xf numFmtId="0" fontId="35" fillId="9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5" fontId="26" fillId="5" borderId="20" xfId="0" applyNumberFormat="1" applyFont="1" applyFill="1" applyBorder="1" applyAlignment="1">
      <alignment horizontal="center" vertical="center" wrapText="1"/>
    </xf>
    <xf numFmtId="0" fontId="10" fillId="0" borderId="23" xfId="0" applyFont="1" applyBorder="1"/>
    <xf numFmtId="0" fontId="26" fillId="5" borderId="1" xfId="0" applyFont="1" applyFill="1" applyBorder="1" applyAlignment="1">
      <alignment horizontal="center" vertical="center" wrapText="1"/>
    </xf>
    <xf numFmtId="0" fontId="10" fillId="0" borderId="15" xfId="0" applyFont="1" applyBorder="1"/>
    <xf numFmtId="165" fontId="26" fillId="5" borderId="16" xfId="0" applyNumberFormat="1" applyFont="1" applyFill="1" applyBorder="1" applyAlignment="1">
      <alignment horizontal="center" vertical="center" wrapText="1"/>
    </xf>
    <xf numFmtId="0" fontId="10" fillId="0" borderId="17" xfId="0" applyFont="1" applyBorder="1"/>
    <xf numFmtId="0" fontId="10" fillId="0" borderId="18" xfId="0" applyFont="1" applyBorder="1"/>
    <xf numFmtId="165" fontId="26" fillId="5" borderId="19" xfId="0" applyNumberFormat="1" applyFont="1" applyFill="1" applyBorder="1" applyAlignment="1">
      <alignment horizontal="center" vertical="center" wrapText="1"/>
    </xf>
    <xf numFmtId="0" fontId="10" fillId="0" borderId="22" xfId="0" applyFont="1" applyBorder="1"/>
    <xf numFmtId="0" fontId="28" fillId="3" borderId="20" xfId="0" applyFont="1" applyFill="1" applyBorder="1" applyAlignment="1">
      <alignment horizontal="center" vertical="center" wrapText="1"/>
    </xf>
    <xf numFmtId="0" fontId="10" fillId="0" borderId="8" xfId="0" applyFont="1" applyBorder="1"/>
    <xf numFmtId="0" fontId="10" fillId="0" borderId="28" xfId="0" applyFont="1" applyBorder="1"/>
    <xf numFmtId="165" fontId="26" fillId="11" borderId="44" xfId="0" applyNumberFormat="1" applyFont="1" applyFill="1" applyBorder="1" applyAlignment="1">
      <alignment horizontal="center" vertical="center" wrapText="1"/>
    </xf>
    <xf numFmtId="0" fontId="10" fillId="0" borderId="48" xfId="0" applyFont="1" applyBorder="1"/>
    <xf numFmtId="0" fontId="26" fillId="9" borderId="1" xfId="0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horizontal="center" vertical="center" wrapText="1"/>
    </xf>
    <xf numFmtId="0" fontId="34" fillId="11" borderId="41" xfId="0" applyFont="1" applyFill="1" applyBorder="1" applyAlignment="1">
      <alignment horizontal="center" vertical="center" wrapText="1"/>
    </xf>
    <xf numFmtId="0" fontId="10" fillId="0" borderId="42" xfId="0" applyFont="1" applyBorder="1"/>
    <xf numFmtId="0" fontId="10" fillId="0" borderId="43" xfId="0" applyFont="1" applyBorder="1"/>
    <xf numFmtId="0" fontId="10" fillId="0" borderId="45" xfId="0" applyFont="1" applyBorder="1"/>
    <xf numFmtId="0" fontId="10" fillId="0" borderId="47" xfId="0" applyFont="1" applyBorder="1"/>
    <xf numFmtId="0" fontId="31" fillId="10" borderId="34" xfId="0" applyFont="1" applyFill="1" applyBorder="1" applyAlignment="1">
      <alignment horizontal="center" vertical="center" wrapText="1"/>
    </xf>
    <xf numFmtId="0" fontId="26" fillId="5" borderId="29" xfId="0" applyFont="1" applyFill="1" applyBorder="1" applyAlignment="1">
      <alignment horizontal="center" vertical="center" wrapText="1"/>
    </xf>
    <xf numFmtId="0" fontId="10" fillId="0" borderId="30" xfId="0" applyFont="1" applyBorder="1"/>
    <xf numFmtId="0" fontId="10" fillId="0" borderId="31" xfId="0" applyFont="1" applyBorder="1"/>
    <xf numFmtId="0" fontId="28" fillId="3" borderId="38" xfId="0" applyFont="1" applyFill="1" applyBorder="1" applyAlignment="1">
      <alignment horizontal="center" vertical="center" wrapText="1"/>
    </xf>
    <xf numFmtId="0" fontId="10" fillId="0" borderId="39" xfId="0" applyFont="1" applyBorder="1"/>
    <xf numFmtId="0" fontId="10" fillId="0" borderId="40" xfId="0" applyFont="1" applyBorder="1"/>
    <xf numFmtId="0" fontId="26" fillId="5" borderId="24" xfId="0" applyFont="1" applyFill="1" applyBorder="1" applyAlignment="1">
      <alignment horizontal="center" vertical="center" wrapText="1"/>
    </xf>
    <xf numFmtId="0" fontId="10" fillId="0" borderId="3" xfId="0" applyFont="1" applyBorder="1"/>
    <xf numFmtId="0" fontId="27" fillId="7" borderId="24" xfId="0" applyFont="1" applyFill="1" applyBorder="1" applyAlignment="1">
      <alignment horizontal="center" vertical="center" wrapText="1"/>
    </xf>
    <xf numFmtId="0" fontId="10" fillId="0" borderId="25" xfId="0" applyFont="1" applyBorder="1"/>
    <xf numFmtId="0" fontId="28" fillId="3" borderId="50" xfId="0" applyFont="1" applyFill="1" applyBorder="1" applyAlignment="1">
      <alignment horizontal="center" vertical="center" wrapText="1"/>
    </xf>
    <xf numFmtId="0" fontId="28" fillId="3" borderId="51" xfId="0" applyFont="1" applyFill="1" applyBorder="1" applyAlignment="1">
      <alignment horizontal="center" vertical="center" wrapText="1"/>
    </xf>
    <xf numFmtId="0" fontId="28" fillId="3" borderId="8" xfId="0" applyFont="1" applyFill="1" applyBorder="1" applyAlignment="1">
      <alignment horizontal="center" vertical="center" wrapText="1"/>
    </xf>
    <xf numFmtId="0" fontId="26" fillId="10" borderId="34" xfId="0" applyFont="1" applyFill="1" applyBorder="1" applyAlignment="1">
      <alignment horizontal="center" vertical="center" wrapText="1"/>
    </xf>
    <xf numFmtId="0" fontId="26" fillId="11" borderId="41" xfId="0" applyFont="1" applyFill="1" applyBorder="1" applyAlignment="1">
      <alignment horizontal="center" vertical="center" wrapText="1"/>
    </xf>
    <xf numFmtId="0" fontId="6" fillId="17" borderId="53" xfId="0" applyFont="1" applyFill="1" applyBorder="1" applyAlignment="1">
      <alignment horizontal="center"/>
    </xf>
    <xf numFmtId="0" fontId="0" fillId="17" borderId="53" xfId="0" applyFill="1" applyBorder="1" applyAlignment="1">
      <alignment horizontal="center"/>
    </xf>
    <xf numFmtId="0" fontId="10" fillId="0" borderId="28" xfId="0" applyFont="1" applyBorder="1" applyAlignment="1"/>
    <xf numFmtId="0" fontId="10" fillId="0" borderId="8" xfId="0" applyFont="1" applyBorder="1" applyAlignment="1"/>
    <xf numFmtId="0" fontId="28" fillId="3" borderId="8" xfId="0" applyFont="1" applyFill="1" applyBorder="1" applyAlignment="1">
      <alignment vertical="center" wrapText="1"/>
    </xf>
  </cellXfs>
  <cellStyles count="3">
    <cellStyle name="Moeda" xfId="1" builtinId="4"/>
    <cellStyle name="Normal" xfId="0" builtinId="0"/>
    <cellStyle name="Porcentagem" xfId="2" builtinId="5"/>
  </cellStyles>
  <dxfs count="396"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</dxfs>
  <tableStyles count="1" defaultTableStyle="TableStyleMedium2" defaultPivotStyle="PivotStyleLight16">
    <tableStyle name="Invisible" pivot="0" table="0" count="0" xr9:uid="{F5C55D04-4837-401E-BA05-27C0536F427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1238250</xdr:colOff>
      <xdr:row>74</xdr:row>
      <xdr:rowOff>95250</xdr:rowOff>
    </xdr:from>
    <xdr:ext cx="0" cy="5810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3298825</xdr:colOff>
      <xdr:row>1</xdr:row>
      <xdr:rowOff>44450</xdr:rowOff>
    </xdr:from>
    <xdr:ext cx="6686550" cy="1428750"/>
    <xdr:pic>
      <xdr:nvPicPr>
        <xdr:cNvPr id="3" name="image2.png" title="Image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29225" y="234950"/>
          <a:ext cx="6686550" cy="142875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590550</xdr:colOff>
      <xdr:row>3</xdr:row>
      <xdr:rowOff>85725</xdr:rowOff>
    </xdr:from>
    <xdr:ext cx="3657600" cy="7143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28575</xdr:colOff>
      <xdr:row>2</xdr:row>
      <xdr:rowOff>114300</xdr:rowOff>
    </xdr:from>
    <xdr:ext cx="8343900" cy="1743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485775</xdr:colOff>
      <xdr:row>1</xdr:row>
      <xdr:rowOff>142876</xdr:rowOff>
    </xdr:from>
    <xdr:to>
      <xdr:col>8</xdr:col>
      <xdr:colOff>326097</xdr:colOff>
      <xdr:row>8</xdr:row>
      <xdr:rowOff>9526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56E53C9-8E69-39E9-6559-82A88204A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4575" y="333376"/>
          <a:ext cx="5126697" cy="1200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95250</xdr:rowOff>
    </xdr:from>
    <xdr:ext cx="0" cy="581025"/>
    <xdr:pic>
      <xdr:nvPicPr>
        <xdr:cNvPr id="2" name="image1.jpg">
          <a:extLst>
            <a:ext uri="{FF2B5EF4-FFF2-40B4-BE49-F238E27FC236}">
              <a16:creationId xmlns:a16="http://schemas.microsoft.com/office/drawing/2014/main" id="{8ED9E41D-3F47-41B3-9767-AB28D1CA2B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0" y="4276725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752475</xdr:colOff>
      <xdr:row>2</xdr:row>
      <xdr:rowOff>180975</xdr:rowOff>
    </xdr:from>
    <xdr:ext cx="4286250" cy="952500"/>
    <xdr:pic>
      <xdr:nvPicPr>
        <xdr:cNvPr id="3" name="image3.png">
          <a:extLst>
            <a:ext uri="{FF2B5EF4-FFF2-40B4-BE49-F238E27FC236}">
              <a16:creationId xmlns:a16="http://schemas.microsoft.com/office/drawing/2014/main" id="{979D2737-383C-4F01-9EBE-E1ACD2C285B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95475" y="561975"/>
          <a:ext cx="4286250" cy="9525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14</xdr:row>
      <xdr:rowOff>95250</xdr:rowOff>
    </xdr:from>
    <xdr:ext cx="0" cy="581025"/>
    <xdr:pic>
      <xdr:nvPicPr>
        <xdr:cNvPr id="2" name="image1.jpg">
          <a:extLst>
            <a:ext uri="{FF2B5EF4-FFF2-40B4-BE49-F238E27FC236}">
              <a16:creationId xmlns:a16="http://schemas.microsoft.com/office/drawing/2014/main" id="{BB722D8C-4B3C-4A08-B099-FC63BBF265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276725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609600</xdr:colOff>
      <xdr:row>1</xdr:row>
      <xdr:rowOff>180975</xdr:rowOff>
    </xdr:from>
    <xdr:ext cx="4286250" cy="952500"/>
    <xdr:pic>
      <xdr:nvPicPr>
        <xdr:cNvPr id="3" name="image3.png">
          <a:extLst>
            <a:ext uri="{FF2B5EF4-FFF2-40B4-BE49-F238E27FC236}">
              <a16:creationId xmlns:a16="http://schemas.microsoft.com/office/drawing/2014/main" id="{6CF614A4-DF38-4126-BEEA-B142DC811E8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52600" y="371475"/>
          <a:ext cx="4286250" cy="9525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14</xdr:row>
      <xdr:rowOff>95250</xdr:rowOff>
    </xdr:from>
    <xdr:ext cx="0" cy="581025"/>
    <xdr:pic>
      <xdr:nvPicPr>
        <xdr:cNvPr id="2" name="image1.jpg">
          <a:extLst>
            <a:ext uri="{FF2B5EF4-FFF2-40B4-BE49-F238E27FC236}">
              <a16:creationId xmlns:a16="http://schemas.microsoft.com/office/drawing/2014/main" id="{035F2E54-B33D-4899-BB6C-7CAD5EE6B5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0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</xdr:row>
      <xdr:rowOff>123825</xdr:rowOff>
    </xdr:from>
    <xdr:ext cx="4286250" cy="952500"/>
    <xdr:pic>
      <xdr:nvPicPr>
        <xdr:cNvPr id="3" name="image3.png">
          <a:extLst>
            <a:ext uri="{FF2B5EF4-FFF2-40B4-BE49-F238E27FC236}">
              <a16:creationId xmlns:a16="http://schemas.microsoft.com/office/drawing/2014/main" id="{7BC437BF-03AC-405A-B4FF-F556678E318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9775" y="504825"/>
          <a:ext cx="4286250" cy="9525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1238250</xdr:colOff>
      <xdr:row>23</xdr:row>
      <xdr:rowOff>95250</xdr:rowOff>
    </xdr:from>
    <xdr:ext cx="0" cy="5810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2</xdr:row>
      <xdr:rowOff>28575</xdr:rowOff>
    </xdr:from>
    <xdr:ext cx="5153025" cy="9525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0" y="409575"/>
          <a:ext cx="5153025" cy="9525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1219200</xdr:colOff>
      <xdr:row>3</xdr:row>
      <xdr:rowOff>57150</xdr:rowOff>
    </xdr:from>
    <xdr:ext cx="5143500" cy="10001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76400" y="628650"/>
          <a:ext cx="5143500" cy="100012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2686050</xdr:colOff>
      <xdr:row>2</xdr:row>
      <xdr:rowOff>66675</xdr:rowOff>
    </xdr:from>
    <xdr:ext cx="3638550" cy="9525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2838450</xdr:colOff>
      <xdr:row>1</xdr:row>
      <xdr:rowOff>161925</xdr:rowOff>
    </xdr:from>
    <xdr:ext cx="3657600" cy="9525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2BD21-85AC-4064-880A-778EA4D0EEC7}">
  <dimension ref="A5:N45"/>
  <sheetViews>
    <sheetView topLeftCell="C1" workbookViewId="0">
      <selection activeCell="I12" sqref="I12"/>
    </sheetView>
  </sheetViews>
  <sheetFormatPr defaultRowHeight="15" x14ac:dyDescent="0.25"/>
  <cols>
    <col min="1" max="1" width="5.140625" bestFit="1" customWidth="1"/>
    <col min="2" max="2" width="62.5703125" bestFit="1" customWidth="1"/>
    <col min="3" max="3" width="21" bestFit="1" customWidth="1"/>
    <col min="4" max="4" width="30.85546875" bestFit="1" customWidth="1"/>
    <col min="5" max="7" width="12.5703125" bestFit="1" customWidth="1"/>
    <col min="8" max="8" width="8.140625" bestFit="1" customWidth="1"/>
    <col min="9" max="9" width="12" bestFit="1" customWidth="1"/>
    <col min="10" max="10" width="11.28515625" bestFit="1" customWidth="1"/>
    <col min="11" max="11" width="32.7109375" bestFit="1" customWidth="1"/>
    <col min="12" max="12" width="32.5703125" bestFit="1" customWidth="1"/>
    <col min="13" max="13" width="38.28515625" bestFit="1" customWidth="1"/>
    <col min="14" max="14" width="26.7109375" bestFit="1" customWidth="1"/>
  </cols>
  <sheetData>
    <row r="5" spans="1:14" ht="15.75" thickBot="1" x14ac:dyDescent="0.3"/>
    <row r="6" spans="1:14" ht="16.5" thickTop="1" thickBot="1" x14ac:dyDescent="0.3">
      <c r="A6" s="240" t="s">
        <v>301</v>
      </c>
      <c r="B6" s="241"/>
      <c r="C6" s="241"/>
      <c r="D6" s="241"/>
      <c r="E6" s="241"/>
      <c r="F6" s="241"/>
      <c r="G6" s="241"/>
      <c r="H6" s="241"/>
      <c r="I6" s="241"/>
      <c r="J6" s="241"/>
      <c r="K6" s="241"/>
    </row>
    <row r="7" spans="1:14" ht="16.5" thickTop="1" thickBot="1" x14ac:dyDescent="0.3">
      <c r="A7" s="241"/>
      <c r="B7" s="241"/>
      <c r="C7" s="241"/>
      <c r="D7" s="241"/>
      <c r="E7" s="241"/>
      <c r="F7" s="241"/>
      <c r="G7" s="241"/>
      <c r="H7" s="241"/>
      <c r="I7" s="241"/>
      <c r="J7" s="241"/>
      <c r="K7" s="241"/>
    </row>
    <row r="8" spans="1:14" ht="16.5" thickTop="1" thickBot="1" x14ac:dyDescent="0.3">
      <c r="A8" s="241" t="s">
        <v>247</v>
      </c>
      <c r="B8" s="241" t="s">
        <v>248</v>
      </c>
      <c r="C8" s="241" t="s">
        <v>249</v>
      </c>
      <c r="D8" s="241" t="s">
        <v>250</v>
      </c>
      <c r="E8" s="180" t="s">
        <v>251</v>
      </c>
      <c r="F8" s="180" t="s">
        <v>252</v>
      </c>
      <c r="G8" s="180" t="s">
        <v>253</v>
      </c>
      <c r="H8" s="241" t="s">
        <v>254</v>
      </c>
      <c r="I8" s="241" t="s">
        <v>255</v>
      </c>
      <c r="J8" s="241" t="s">
        <v>256</v>
      </c>
      <c r="K8" s="241" t="s">
        <v>257</v>
      </c>
      <c r="L8" s="242" t="s">
        <v>405</v>
      </c>
      <c r="M8" s="242" t="s">
        <v>406</v>
      </c>
      <c r="N8" s="242" t="s">
        <v>407</v>
      </c>
    </row>
    <row r="9" spans="1:14" ht="16.5" thickTop="1" thickBot="1" x14ac:dyDescent="0.3">
      <c r="A9" s="241"/>
      <c r="B9" s="241"/>
      <c r="C9" s="241"/>
      <c r="D9" s="241"/>
      <c r="E9" s="180" t="s">
        <v>258</v>
      </c>
      <c r="F9" s="180" t="s">
        <v>259</v>
      </c>
      <c r="G9" s="180" t="s">
        <v>260</v>
      </c>
      <c r="H9" s="241"/>
      <c r="I9" s="241"/>
      <c r="J9" s="241"/>
      <c r="K9" s="241"/>
      <c r="L9" s="242"/>
      <c r="M9" s="242"/>
      <c r="N9" s="242"/>
    </row>
    <row r="10" spans="1:14" ht="16.5" thickTop="1" thickBot="1" x14ac:dyDescent="0.3">
      <c r="A10" s="180">
        <v>1</v>
      </c>
      <c r="B10" s="186" t="s">
        <v>261</v>
      </c>
      <c r="C10" s="180">
        <v>463997</v>
      </c>
      <c r="D10" s="180" t="s">
        <v>262</v>
      </c>
      <c r="E10" s="198">
        <v>4.4400000000000004</v>
      </c>
      <c r="F10" s="199">
        <v>4.47</v>
      </c>
      <c r="G10" s="202">
        <v>4.45</v>
      </c>
      <c r="H10" s="200">
        <f>AVERAGE(E10:G10)</f>
        <v>4.4533333333333331</v>
      </c>
      <c r="I10" s="200">
        <f>MIN(E10:G10)</f>
        <v>4.4400000000000004</v>
      </c>
      <c r="J10" s="200">
        <f>MAX(E10:G10)</f>
        <v>4.47</v>
      </c>
      <c r="K10" s="201">
        <f>(J10/I10)-1</f>
        <v>6.7567567567565767E-3</v>
      </c>
      <c r="L10" t="s">
        <v>388</v>
      </c>
      <c r="M10" t="s">
        <v>389</v>
      </c>
      <c r="N10" t="s">
        <v>390</v>
      </c>
    </row>
    <row r="11" spans="1:14" ht="16.5" thickTop="1" thickBot="1" x14ac:dyDescent="0.3">
      <c r="A11" s="180">
        <v>2</v>
      </c>
      <c r="B11" s="186" t="s">
        <v>263</v>
      </c>
      <c r="C11" s="180">
        <v>445484</v>
      </c>
      <c r="D11" s="180" t="s">
        <v>262</v>
      </c>
      <c r="E11" s="198">
        <v>1.31</v>
      </c>
      <c r="F11" s="199">
        <v>1.41</v>
      </c>
      <c r="G11" s="199">
        <v>1.42</v>
      </c>
      <c r="H11" s="200">
        <f t="shared" ref="H11:H44" si="0">AVERAGE(E11:G11)</f>
        <v>1.38</v>
      </c>
      <c r="I11" s="200">
        <f t="shared" ref="I11:I44" si="1">MIN(E11:G11)</f>
        <v>1.31</v>
      </c>
      <c r="J11" s="200">
        <f t="shared" ref="J11:J44" si="2">MAX(E11:G11)</f>
        <v>1.42</v>
      </c>
      <c r="K11" s="201">
        <f t="shared" ref="K11:K44" si="3">(J11/I11)-1</f>
        <v>8.3969465648854769E-2</v>
      </c>
      <c r="L11" t="s">
        <v>391</v>
      </c>
      <c r="M11" t="s">
        <v>392</v>
      </c>
      <c r="N11" t="s">
        <v>393</v>
      </c>
    </row>
    <row r="12" spans="1:14" ht="16.5" thickTop="1" thickBot="1" x14ac:dyDescent="0.3">
      <c r="A12" s="180">
        <v>3</v>
      </c>
      <c r="B12" s="186" t="s">
        <v>394</v>
      </c>
      <c r="C12" s="180">
        <v>445484</v>
      </c>
      <c r="D12" s="180" t="s">
        <v>262</v>
      </c>
      <c r="E12" s="198">
        <v>0.61</v>
      </c>
      <c r="F12" s="199">
        <v>0.81</v>
      </c>
      <c r="G12" s="199">
        <v>1.1000000000000001</v>
      </c>
      <c r="H12" s="200">
        <f t="shared" si="0"/>
        <v>0.84</v>
      </c>
      <c r="I12" s="200">
        <f t="shared" si="1"/>
        <v>0.61</v>
      </c>
      <c r="J12" s="200">
        <f t="shared" si="2"/>
        <v>1.1000000000000001</v>
      </c>
      <c r="K12" s="201">
        <f t="shared" si="3"/>
        <v>0.80327868852459039</v>
      </c>
      <c r="L12" t="s">
        <v>393</v>
      </c>
      <c r="M12" t="s">
        <v>395</v>
      </c>
      <c r="N12" t="s">
        <v>396</v>
      </c>
    </row>
    <row r="13" spans="1:14" ht="16.5" thickTop="1" thickBot="1" x14ac:dyDescent="0.3">
      <c r="A13" s="180">
        <v>4</v>
      </c>
      <c r="B13" s="186" t="s">
        <v>264</v>
      </c>
      <c r="C13" s="180">
        <v>310507</v>
      </c>
      <c r="D13" s="180" t="s">
        <v>265</v>
      </c>
      <c r="E13" s="198">
        <v>5.71</v>
      </c>
      <c r="F13" s="199">
        <v>5.81</v>
      </c>
      <c r="G13" s="199">
        <v>6.65</v>
      </c>
      <c r="H13" s="200">
        <f t="shared" si="0"/>
        <v>6.0566666666666675</v>
      </c>
      <c r="I13" s="200">
        <f t="shared" si="1"/>
        <v>5.71</v>
      </c>
      <c r="J13" s="200">
        <f t="shared" si="2"/>
        <v>6.65</v>
      </c>
      <c r="K13" s="201">
        <f t="shared" si="3"/>
        <v>0.16462346760070057</v>
      </c>
      <c r="L13" t="s">
        <v>397</v>
      </c>
      <c r="M13" t="s">
        <v>398</v>
      </c>
      <c r="N13" t="s">
        <v>399</v>
      </c>
    </row>
    <row r="14" spans="1:14" ht="16.5" thickTop="1" thickBot="1" x14ac:dyDescent="0.3">
      <c r="A14" s="180">
        <v>5</v>
      </c>
      <c r="B14" s="186" t="s">
        <v>266</v>
      </c>
      <c r="C14" s="180" t="s">
        <v>267</v>
      </c>
      <c r="D14" s="180" t="s">
        <v>262</v>
      </c>
      <c r="E14" s="198">
        <v>25.38</v>
      </c>
      <c r="F14" s="199">
        <v>28.11</v>
      </c>
      <c r="G14" s="199">
        <v>32.33</v>
      </c>
      <c r="H14" s="200">
        <f t="shared" si="0"/>
        <v>28.606666666666666</v>
      </c>
      <c r="I14" s="200">
        <f t="shared" si="1"/>
        <v>25.38</v>
      </c>
      <c r="J14" s="200">
        <f t="shared" si="2"/>
        <v>32.33</v>
      </c>
      <c r="K14" s="201">
        <f t="shared" si="3"/>
        <v>0.27383766745468874</v>
      </c>
      <c r="L14" t="s">
        <v>397</v>
      </c>
      <c r="M14" t="s">
        <v>400</v>
      </c>
      <c r="N14" t="s">
        <v>401</v>
      </c>
    </row>
    <row r="15" spans="1:14" ht="16.5" thickTop="1" thickBot="1" x14ac:dyDescent="0.3">
      <c r="A15" s="180">
        <v>6</v>
      </c>
      <c r="B15" s="186" t="s">
        <v>268</v>
      </c>
      <c r="C15" s="180" t="s">
        <v>269</v>
      </c>
      <c r="D15" s="180" t="s">
        <v>262</v>
      </c>
      <c r="E15" s="198">
        <v>0.25</v>
      </c>
      <c r="F15" s="199">
        <v>0.46</v>
      </c>
      <c r="G15" s="199">
        <v>0.45</v>
      </c>
      <c r="H15" s="200">
        <f t="shared" si="0"/>
        <v>0.38666666666666666</v>
      </c>
      <c r="I15" s="200">
        <f t="shared" si="1"/>
        <v>0.25</v>
      </c>
      <c r="J15" s="200">
        <f t="shared" si="2"/>
        <v>0.46</v>
      </c>
      <c r="K15" s="201">
        <f t="shared" si="3"/>
        <v>0.84000000000000008</v>
      </c>
      <c r="L15" t="s">
        <v>402</v>
      </c>
      <c r="M15" t="s">
        <v>403</v>
      </c>
      <c r="N15" t="s">
        <v>404</v>
      </c>
    </row>
    <row r="16" spans="1:14" ht="16.5" thickTop="1" thickBot="1" x14ac:dyDescent="0.3">
      <c r="A16" s="180">
        <v>7</v>
      </c>
      <c r="B16" s="213" t="s">
        <v>486</v>
      </c>
      <c r="C16" s="180">
        <v>483278</v>
      </c>
      <c r="D16" s="180" t="s">
        <v>262</v>
      </c>
      <c r="E16" s="198">
        <v>0.51</v>
      </c>
      <c r="F16" s="199">
        <v>1</v>
      </c>
      <c r="G16" s="199">
        <v>2.44</v>
      </c>
      <c r="H16" s="200">
        <f t="shared" si="0"/>
        <v>1.3166666666666667</v>
      </c>
      <c r="I16" s="200">
        <f t="shared" si="1"/>
        <v>0.51</v>
      </c>
      <c r="J16" s="200">
        <f t="shared" si="2"/>
        <v>2.44</v>
      </c>
      <c r="K16" s="236">
        <f t="shared" si="3"/>
        <v>3.784313725490196</v>
      </c>
      <c r="L16" t="s">
        <v>408</v>
      </c>
      <c r="M16" t="s">
        <v>409</v>
      </c>
      <c r="N16" t="s">
        <v>410</v>
      </c>
    </row>
    <row r="17" spans="1:14" ht="16.5" thickTop="1" thickBot="1" x14ac:dyDescent="0.3">
      <c r="A17" s="180">
        <v>8</v>
      </c>
      <c r="B17" s="186" t="s">
        <v>411</v>
      </c>
      <c r="C17" s="180">
        <v>430307</v>
      </c>
      <c r="D17" s="180" t="s">
        <v>262</v>
      </c>
      <c r="E17" s="198">
        <v>2.39</v>
      </c>
      <c r="F17" s="199">
        <v>2.44</v>
      </c>
      <c r="G17" s="199">
        <v>4.72</v>
      </c>
      <c r="H17" s="200">
        <f t="shared" si="0"/>
        <v>3.1833333333333336</v>
      </c>
      <c r="I17" s="200">
        <f t="shared" si="1"/>
        <v>2.39</v>
      </c>
      <c r="J17" s="200">
        <f t="shared" si="2"/>
        <v>4.72</v>
      </c>
      <c r="K17" s="201">
        <f t="shared" si="3"/>
        <v>0.97489539748953957</v>
      </c>
      <c r="L17" t="s">
        <v>412</v>
      </c>
      <c r="M17" t="s">
        <v>413</v>
      </c>
      <c r="N17" t="s">
        <v>414</v>
      </c>
    </row>
    <row r="18" spans="1:14" ht="16.5" thickTop="1" thickBot="1" x14ac:dyDescent="0.3">
      <c r="A18" s="180">
        <v>9</v>
      </c>
      <c r="B18" s="186" t="s">
        <v>418</v>
      </c>
      <c r="C18" s="180">
        <v>463591</v>
      </c>
      <c r="D18" s="180" t="s">
        <v>262</v>
      </c>
      <c r="E18" s="198">
        <v>10.1</v>
      </c>
      <c r="F18" s="199">
        <v>11.48</v>
      </c>
      <c r="G18" s="199">
        <v>13.64</v>
      </c>
      <c r="H18" s="200">
        <f t="shared" si="0"/>
        <v>11.74</v>
      </c>
      <c r="I18" s="200">
        <f t="shared" si="1"/>
        <v>10.1</v>
      </c>
      <c r="J18" s="200">
        <f t="shared" si="2"/>
        <v>13.64</v>
      </c>
      <c r="K18" s="201">
        <f t="shared" si="3"/>
        <v>0.35049504950495058</v>
      </c>
      <c r="L18" t="s">
        <v>415</v>
      </c>
      <c r="M18" t="s">
        <v>416</v>
      </c>
      <c r="N18" t="s">
        <v>417</v>
      </c>
    </row>
    <row r="19" spans="1:14" ht="16.5" thickTop="1" thickBot="1" x14ac:dyDescent="0.3">
      <c r="A19" s="180">
        <v>10</v>
      </c>
      <c r="B19" s="186" t="s">
        <v>419</v>
      </c>
      <c r="C19" s="180">
        <v>462546</v>
      </c>
      <c r="D19" s="180" t="s">
        <v>262</v>
      </c>
      <c r="E19" s="198">
        <v>0.53</v>
      </c>
      <c r="F19" s="199">
        <v>0.56999999999999995</v>
      </c>
      <c r="G19" s="199">
        <v>0.6</v>
      </c>
      <c r="H19" s="200">
        <f t="shared" si="0"/>
        <v>0.56666666666666676</v>
      </c>
      <c r="I19" s="200">
        <f t="shared" si="1"/>
        <v>0.53</v>
      </c>
      <c r="J19" s="200">
        <f t="shared" si="2"/>
        <v>0.6</v>
      </c>
      <c r="K19" s="201">
        <f t="shared" si="3"/>
        <v>0.13207547169811318</v>
      </c>
      <c r="L19" t="s">
        <v>420</v>
      </c>
      <c r="M19" t="s">
        <v>421</v>
      </c>
      <c r="N19" t="s">
        <v>414</v>
      </c>
    </row>
    <row r="20" spans="1:14" ht="16.5" thickTop="1" thickBot="1" x14ac:dyDescent="0.3">
      <c r="A20" s="180">
        <v>11</v>
      </c>
      <c r="B20" s="186" t="s">
        <v>422</v>
      </c>
      <c r="C20" s="180">
        <v>314109</v>
      </c>
      <c r="D20" s="180" t="s">
        <v>262</v>
      </c>
      <c r="E20" s="198">
        <v>1.58</v>
      </c>
      <c r="F20" s="199">
        <v>1.75</v>
      </c>
      <c r="G20" s="199">
        <v>1.92</v>
      </c>
      <c r="H20" s="200">
        <f t="shared" si="0"/>
        <v>1.75</v>
      </c>
      <c r="I20" s="200">
        <f t="shared" si="1"/>
        <v>1.58</v>
      </c>
      <c r="J20" s="200">
        <f t="shared" si="2"/>
        <v>1.92</v>
      </c>
      <c r="K20" s="201">
        <f t="shared" si="3"/>
        <v>0.21518987341772133</v>
      </c>
      <c r="L20" t="s">
        <v>397</v>
      </c>
      <c r="M20" t="s">
        <v>423</v>
      </c>
      <c r="N20" t="s">
        <v>431</v>
      </c>
    </row>
    <row r="21" spans="1:14" ht="16.5" thickTop="1" thickBot="1" x14ac:dyDescent="0.3">
      <c r="A21" s="180">
        <v>12</v>
      </c>
      <c r="B21" s="186" t="s">
        <v>424</v>
      </c>
      <c r="C21" s="180" t="s">
        <v>270</v>
      </c>
      <c r="D21" s="180" t="s">
        <v>262</v>
      </c>
      <c r="E21" s="198">
        <v>0.66</v>
      </c>
      <c r="F21" s="199">
        <v>0.76</v>
      </c>
      <c r="G21" s="199">
        <v>1.29</v>
      </c>
      <c r="H21" s="200">
        <f t="shared" si="0"/>
        <v>0.90333333333333332</v>
      </c>
      <c r="I21" s="200">
        <f t="shared" si="1"/>
        <v>0.66</v>
      </c>
      <c r="J21" s="200">
        <f t="shared" si="2"/>
        <v>1.29</v>
      </c>
      <c r="K21" s="201">
        <f t="shared" si="3"/>
        <v>0.95454545454545459</v>
      </c>
      <c r="L21" t="s">
        <v>425</v>
      </c>
      <c r="M21" t="s">
        <v>423</v>
      </c>
      <c r="N21" t="s">
        <v>426</v>
      </c>
    </row>
    <row r="22" spans="1:14" ht="16.5" thickTop="1" thickBot="1" x14ac:dyDescent="0.3">
      <c r="A22" s="180">
        <v>13</v>
      </c>
      <c r="B22" s="186" t="s">
        <v>474</v>
      </c>
      <c r="C22" s="180" t="s">
        <v>271</v>
      </c>
      <c r="D22" s="180" t="s">
        <v>272</v>
      </c>
      <c r="E22" s="198">
        <v>78.05</v>
      </c>
      <c r="F22" s="199">
        <v>82.58</v>
      </c>
      <c r="G22" s="199">
        <v>118.81</v>
      </c>
      <c r="H22" s="200">
        <f t="shared" si="0"/>
        <v>93.146666666666661</v>
      </c>
      <c r="I22" s="200">
        <f t="shared" si="1"/>
        <v>78.05</v>
      </c>
      <c r="J22" s="200">
        <f t="shared" si="2"/>
        <v>118.81</v>
      </c>
      <c r="K22" s="201">
        <f t="shared" si="3"/>
        <v>0.52222934016656009</v>
      </c>
      <c r="L22" t="s">
        <v>427</v>
      </c>
      <c r="M22" t="s">
        <v>428</v>
      </c>
      <c r="N22" s="214" t="s">
        <v>429</v>
      </c>
    </row>
    <row r="23" spans="1:14" ht="16.5" thickTop="1" thickBot="1" x14ac:dyDescent="0.3">
      <c r="A23" s="180">
        <v>14</v>
      </c>
      <c r="B23" s="186" t="s">
        <v>430</v>
      </c>
      <c r="C23" s="180">
        <v>201129</v>
      </c>
      <c r="D23" s="180" t="s">
        <v>262</v>
      </c>
      <c r="E23" s="198">
        <v>1.54</v>
      </c>
      <c r="F23" s="199">
        <v>1.57</v>
      </c>
      <c r="G23" s="199">
        <v>4.16</v>
      </c>
      <c r="H23" s="200">
        <f t="shared" si="0"/>
        <v>2.4233333333333333</v>
      </c>
      <c r="I23" s="200">
        <f t="shared" si="1"/>
        <v>1.54</v>
      </c>
      <c r="J23" s="200">
        <f t="shared" si="2"/>
        <v>4.16</v>
      </c>
      <c r="K23" s="236">
        <f t="shared" si="3"/>
        <v>1.7012987012987013</v>
      </c>
      <c r="L23" t="s">
        <v>432</v>
      </c>
      <c r="M23" t="s">
        <v>433</v>
      </c>
      <c r="N23" t="s">
        <v>431</v>
      </c>
    </row>
    <row r="24" spans="1:14" ht="16.5" thickTop="1" thickBot="1" x14ac:dyDescent="0.3">
      <c r="A24" s="180">
        <v>15</v>
      </c>
      <c r="B24" s="186" t="s">
        <v>434</v>
      </c>
      <c r="C24" s="180">
        <v>226698</v>
      </c>
      <c r="D24" s="180" t="s">
        <v>262</v>
      </c>
      <c r="E24" s="198">
        <v>1.06</v>
      </c>
      <c r="F24" s="199">
        <v>1.35</v>
      </c>
      <c r="G24" s="199">
        <v>1.51</v>
      </c>
      <c r="H24" s="200">
        <f t="shared" si="0"/>
        <v>1.3066666666666666</v>
      </c>
      <c r="I24" s="200">
        <f t="shared" si="1"/>
        <v>1.06</v>
      </c>
      <c r="J24" s="200">
        <f t="shared" si="2"/>
        <v>1.51</v>
      </c>
      <c r="K24" s="201">
        <f t="shared" si="3"/>
        <v>0.42452830188679247</v>
      </c>
      <c r="L24" t="s">
        <v>397</v>
      </c>
      <c r="M24" t="s">
        <v>435</v>
      </c>
      <c r="N24" t="s">
        <v>436</v>
      </c>
    </row>
    <row r="25" spans="1:14" ht="16.5" thickTop="1" thickBot="1" x14ac:dyDescent="0.3">
      <c r="A25" s="180">
        <v>16</v>
      </c>
      <c r="B25" s="186" t="s">
        <v>273</v>
      </c>
      <c r="C25" s="180">
        <v>459309</v>
      </c>
      <c r="D25" s="180" t="s">
        <v>262</v>
      </c>
      <c r="E25" s="198">
        <v>0.2</v>
      </c>
      <c r="F25" s="199">
        <v>0.27</v>
      </c>
      <c r="G25" s="199">
        <v>0.27</v>
      </c>
      <c r="H25" s="200">
        <f t="shared" si="0"/>
        <v>0.24666666666666667</v>
      </c>
      <c r="I25" s="200">
        <f t="shared" si="1"/>
        <v>0.2</v>
      </c>
      <c r="J25" s="200">
        <f t="shared" si="2"/>
        <v>0.27</v>
      </c>
      <c r="K25" s="201">
        <f t="shared" si="3"/>
        <v>0.35000000000000009</v>
      </c>
      <c r="L25" t="s">
        <v>420</v>
      </c>
      <c r="M25" t="s">
        <v>437</v>
      </c>
      <c r="N25" s="214" t="s">
        <v>494</v>
      </c>
    </row>
    <row r="26" spans="1:14" ht="16.5" thickTop="1" thickBot="1" x14ac:dyDescent="0.3">
      <c r="A26" s="180">
        <v>17</v>
      </c>
      <c r="B26" s="186" t="s">
        <v>438</v>
      </c>
      <c r="C26" s="180" t="s">
        <v>274</v>
      </c>
      <c r="D26" s="180" t="s">
        <v>275</v>
      </c>
      <c r="E26" s="198">
        <v>1.72</v>
      </c>
      <c r="F26" s="199">
        <v>1.73</v>
      </c>
      <c r="G26" s="199">
        <v>1.82</v>
      </c>
      <c r="H26" s="200">
        <f t="shared" si="0"/>
        <v>1.7566666666666668</v>
      </c>
      <c r="I26" s="200">
        <f t="shared" si="1"/>
        <v>1.72</v>
      </c>
      <c r="J26" s="200">
        <f t="shared" si="2"/>
        <v>1.82</v>
      </c>
      <c r="K26" s="201">
        <f t="shared" si="3"/>
        <v>5.8139534883721034E-2</v>
      </c>
      <c r="L26" t="s">
        <v>439</v>
      </c>
      <c r="M26" t="s">
        <v>397</v>
      </c>
      <c r="N26" t="s">
        <v>427</v>
      </c>
    </row>
    <row r="27" spans="1:14" ht="16.5" thickTop="1" thickBot="1" x14ac:dyDescent="0.3">
      <c r="A27" s="180">
        <v>18</v>
      </c>
      <c r="B27" s="186" t="s">
        <v>440</v>
      </c>
      <c r="C27" s="180" t="s">
        <v>276</v>
      </c>
      <c r="D27" s="180" t="s">
        <v>262</v>
      </c>
      <c r="E27" s="198">
        <v>3.15</v>
      </c>
      <c r="F27" s="199">
        <v>3.34</v>
      </c>
      <c r="G27" s="199">
        <v>3.36</v>
      </c>
      <c r="H27" s="200">
        <f t="shared" si="0"/>
        <v>3.2833333333333332</v>
      </c>
      <c r="I27" s="200">
        <f t="shared" si="1"/>
        <v>3.15</v>
      </c>
      <c r="J27" s="200">
        <f t="shared" si="2"/>
        <v>3.36</v>
      </c>
      <c r="K27" s="201">
        <f t="shared" si="3"/>
        <v>6.6666666666666652E-2</v>
      </c>
      <c r="L27" t="s">
        <v>441</v>
      </c>
      <c r="M27" t="s">
        <v>442</v>
      </c>
      <c r="N27" t="s">
        <v>437</v>
      </c>
    </row>
    <row r="28" spans="1:14" ht="16.5" thickTop="1" thickBot="1" x14ac:dyDescent="0.3">
      <c r="A28" s="180">
        <v>19</v>
      </c>
      <c r="B28" s="186" t="s">
        <v>443</v>
      </c>
      <c r="C28" s="180">
        <v>285553</v>
      </c>
      <c r="D28" s="180" t="s">
        <v>262</v>
      </c>
      <c r="E28" s="198">
        <v>6.69</v>
      </c>
      <c r="F28" s="199">
        <v>12.13</v>
      </c>
      <c r="G28" s="199">
        <v>18.559999999999999</v>
      </c>
      <c r="H28" s="200">
        <f t="shared" si="0"/>
        <v>12.459999999999999</v>
      </c>
      <c r="I28" s="200">
        <f t="shared" si="1"/>
        <v>6.69</v>
      </c>
      <c r="J28" s="200">
        <f t="shared" si="2"/>
        <v>18.559999999999999</v>
      </c>
      <c r="K28" s="236">
        <f t="shared" si="3"/>
        <v>1.7742899850523166</v>
      </c>
      <c r="L28" t="s">
        <v>435</v>
      </c>
      <c r="M28" t="s">
        <v>444</v>
      </c>
      <c r="N28" t="s">
        <v>445</v>
      </c>
    </row>
    <row r="29" spans="1:14" ht="16.5" thickTop="1" thickBot="1" x14ac:dyDescent="0.3">
      <c r="A29" s="180">
        <v>20</v>
      </c>
      <c r="B29" s="186" t="s">
        <v>446</v>
      </c>
      <c r="C29" s="180">
        <v>425226</v>
      </c>
      <c r="D29" s="180" t="s">
        <v>277</v>
      </c>
      <c r="E29" s="198">
        <v>3.38</v>
      </c>
      <c r="F29" s="199">
        <v>3.43</v>
      </c>
      <c r="G29" s="199">
        <v>3.94</v>
      </c>
      <c r="H29" s="200">
        <f t="shared" si="0"/>
        <v>3.5833333333333335</v>
      </c>
      <c r="I29" s="200">
        <f t="shared" si="1"/>
        <v>3.38</v>
      </c>
      <c r="J29" s="200">
        <f t="shared" si="2"/>
        <v>3.94</v>
      </c>
      <c r="K29" s="201">
        <f t="shared" si="3"/>
        <v>0.16568047337278102</v>
      </c>
      <c r="L29" t="s">
        <v>447</v>
      </c>
      <c r="M29" t="s">
        <v>448</v>
      </c>
      <c r="N29" t="s">
        <v>426</v>
      </c>
    </row>
    <row r="30" spans="1:14" ht="16.5" thickTop="1" thickBot="1" x14ac:dyDescent="0.3">
      <c r="A30" s="180">
        <v>21</v>
      </c>
      <c r="B30" s="186" t="s">
        <v>278</v>
      </c>
      <c r="C30" s="180" t="s">
        <v>279</v>
      </c>
      <c r="D30" s="180" t="s">
        <v>262</v>
      </c>
      <c r="E30" s="198">
        <v>0.2</v>
      </c>
      <c r="F30" s="199">
        <v>0.21</v>
      </c>
      <c r="G30" s="199">
        <v>0.22</v>
      </c>
      <c r="H30" s="200">
        <f t="shared" si="0"/>
        <v>0.21</v>
      </c>
      <c r="I30" s="200">
        <f t="shared" si="1"/>
        <v>0.2</v>
      </c>
      <c r="J30" s="200">
        <f t="shared" si="2"/>
        <v>0.22</v>
      </c>
      <c r="K30" s="201">
        <f t="shared" si="3"/>
        <v>9.9999999999999867E-2</v>
      </c>
      <c r="L30" t="s">
        <v>402</v>
      </c>
      <c r="M30" t="s">
        <v>449</v>
      </c>
      <c r="N30" s="214" t="s">
        <v>450</v>
      </c>
    </row>
    <row r="31" spans="1:14" ht="16.5" thickTop="1" thickBot="1" x14ac:dyDescent="0.3">
      <c r="A31" s="180">
        <v>22</v>
      </c>
      <c r="B31" s="186" t="s">
        <v>451</v>
      </c>
      <c r="C31" s="180">
        <v>461889</v>
      </c>
      <c r="D31" s="180" t="s">
        <v>280</v>
      </c>
      <c r="E31" s="198">
        <v>18.88</v>
      </c>
      <c r="F31" s="199">
        <v>19.03</v>
      </c>
      <c r="G31" s="199">
        <v>19.010000000000002</v>
      </c>
      <c r="H31" s="200">
        <f t="shared" si="0"/>
        <v>18.973333333333333</v>
      </c>
      <c r="I31" s="200">
        <f t="shared" si="1"/>
        <v>18.88</v>
      </c>
      <c r="J31" s="200">
        <f t="shared" si="2"/>
        <v>19.03</v>
      </c>
      <c r="K31" s="201">
        <f t="shared" si="3"/>
        <v>7.9449152542374613E-3</v>
      </c>
      <c r="L31" t="s">
        <v>452</v>
      </c>
      <c r="M31" t="s">
        <v>453</v>
      </c>
      <c r="N31" t="s">
        <v>454</v>
      </c>
    </row>
    <row r="32" spans="1:14" ht="16.5" thickTop="1" thickBot="1" x14ac:dyDescent="0.3">
      <c r="A32" s="180">
        <v>23</v>
      </c>
      <c r="B32" s="186" t="s">
        <v>281</v>
      </c>
      <c r="C32" s="180">
        <v>464326</v>
      </c>
      <c r="D32" s="180" t="s">
        <v>5</v>
      </c>
      <c r="E32" s="202">
        <v>2.19</v>
      </c>
      <c r="F32" s="198">
        <v>1.77</v>
      </c>
      <c r="G32" s="199">
        <v>2.31</v>
      </c>
      <c r="H32" s="200">
        <f t="shared" si="0"/>
        <v>2.09</v>
      </c>
      <c r="I32" s="200">
        <f t="shared" si="1"/>
        <v>1.77</v>
      </c>
      <c r="J32" s="200">
        <f t="shared" si="2"/>
        <v>2.31</v>
      </c>
      <c r="K32" s="201">
        <f t="shared" si="3"/>
        <v>0.30508474576271194</v>
      </c>
      <c r="L32" t="s">
        <v>495</v>
      </c>
      <c r="M32" s="214" t="s">
        <v>437</v>
      </c>
      <c r="N32" t="s">
        <v>455</v>
      </c>
    </row>
    <row r="33" spans="1:14" ht="16.5" thickTop="1" thickBot="1" x14ac:dyDescent="0.3">
      <c r="A33" s="180">
        <v>24</v>
      </c>
      <c r="B33" s="186" t="s">
        <v>282</v>
      </c>
      <c r="C33" s="180" t="s">
        <v>283</v>
      </c>
      <c r="D33" s="180" t="s">
        <v>5</v>
      </c>
      <c r="E33" s="198">
        <v>10.35</v>
      </c>
      <c r="F33" s="202">
        <v>10.56</v>
      </c>
      <c r="G33" s="199">
        <v>12.19</v>
      </c>
      <c r="H33" s="200">
        <f t="shared" si="0"/>
        <v>11.033333333333333</v>
      </c>
      <c r="I33" s="200">
        <f t="shared" si="1"/>
        <v>10.35</v>
      </c>
      <c r="J33" s="200">
        <f t="shared" si="2"/>
        <v>12.19</v>
      </c>
      <c r="K33" s="201">
        <f t="shared" si="3"/>
        <v>0.17777777777777781</v>
      </c>
      <c r="L33" t="s">
        <v>456</v>
      </c>
      <c r="M33" t="s">
        <v>457</v>
      </c>
      <c r="N33" t="s">
        <v>458</v>
      </c>
    </row>
    <row r="34" spans="1:14" ht="16.5" thickTop="1" thickBot="1" x14ac:dyDescent="0.3">
      <c r="A34" s="186">
        <v>25</v>
      </c>
      <c r="B34" s="186" t="s">
        <v>284</v>
      </c>
      <c r="C34" s="180">
        <v>443004</v>
      </c>
      <c r="D34" s="180" t="s">
        <v>285</v>
      </c>
      <c r="E34" s="198">
        <v>61.16</v>
      </c>
      <c r="F34" s="202">
        <v>61.94</v>
      </c>
      <c r="G34" s="199">
        <v>62.62</v>
      </c>
      <c r="H34" s="200">
        <f t="shared" si="0"/>
        <v>61.906666666666666</v>
      </c>
      <c r="I34" s="200">
        <f t="shared" si="1"/>
        <v>61.16</v>
      </c>
      <c r="J34" s="200">
        <f t="shared" si="2"/>
        <v>62.62</v>
      </c>
      <c r="K34" s="201">
        <f t="shared" si="3"/>
        <v>2.3871811641595908E-2</v>
      </c>
      <c r="L34" s="214" t="s">
        <v>496</v>
      </c>
      <c r="M34" t="s">
        <v>397</v>
      </c>
      <c r="N34" t="s">
        <v>439</v>
      </c>
    </row>
    <row r="35" spans="1:14" ht="16.5" thickTop="1" thickBot="1" x14ac:dyDescent="0.3">
      <c r="A35" s="180">
        <v>26</v>
      </c>
      <c r="B35" s="186" t="s">
        <v>286</v>
      </c>
      <c r="C35" s="180" t="s">
        <v>287</v>
      </c>
      <c r="D35" s="180" t="s">
        <v>262</v>
      </c>
      <c r="E35" s="198">
        <v>17.670000000000002</v>
      </c>
      <c r="F35" s="199">
        <v>23.26</v>
      </c>
      <c r="G35" s="199">
        <v>27.95</v>
      </c>
      <c r="H35" s="200">
        <f t="shared" si="0"/>
        <v>22.960000000000004</v>
      </c>
      <c r="I35" s="200">
        <f t="shared" si="1"/>
        <v>17.670000000000002</v>
      </c>
      <c r="J35" s="200">
        <f t="shared" si="2"/>
        <v>27.95</v>
      </c>
      <c r="K35" s="201">
        <f t="shared" si="3"/>
        <v>0.58177702320316893</v>
      </c>
      <c r="L35" t="s">
        <v>459</v>
      </c>
      <c r="M35" t="s">
        <v>460</v>
      </c>
      <c r="N35" t="s">
        <v>461</v>
      </c>
    </row>
    <row r="36" spans="1:14" ht="16.5" thickTop="1" thickBot="1" x14ac:dyDescent="0.3">
      <c r="A36" s="180">
        <v>27</v>
      </c>
      <c r="B36" s="186" t="s">
        <v>464</v>
      </c>
      <c r="C36" s="180" t="s">
        <v>288</v>
      </c>
      <c r="D36" s="180" t="s">
        <v>262</v>
      </c>
      <c r="E36" s="198">
        <v>4.42</v>
      </c>
      <c r="F36" s="199">
        <v>5.35</v>
      </c>
      <c r="G36" s="199">
        <v>5.64</v>
      </c>
      <c r="H36" s="200">
        <f t="shared" si="0"/>
        <v>5.1366666666666667</v>
      </c>
      <c r="I36" s="200">
        <f t="shared" si="1"/>
        <v>4.42</v>
      </c>
      <c r="J36" s="200">
        <f t="shared" si="2"/>
        <v>5.64</v>
      </c>
      <c r="K36" s="201">
        <f t="shared" si="3"/>
        <v>0.27601809954751122</v>
      </c>
      <c r="L36" t="s">
        <v>462</v>
      </c>
      <c r="M36" t="s">
        <v>463</v>
      </c>
      <c r="N36" t="s">
        <v>421</v>
      </c>
    </row>
    <row r="37" spans="1:14" ht="16.5" thickTop="1" thickBot="1" x14ac:dyDescent="0.3">
      <c r="A37" s="180">
        <v>28</v>
      </c>
      <c r="B37" s="186" t="s">
        <v>465</v>
      </c>
      <c r="C37" s="180">
        <v>267598</v>
      </c>
      <c r="D37" s="180" t="s">
        <v>289</v>
      </c>
      <c r="E37" s="198">
        <v>6.07</v>
      </c>
      <c r="F37" s="199">
        <v>9.9700000000000006</v>
      </c>
      <c r="G37" s="199">
        <v>11.87</v>
      </c>
      <c r="H37" s="200">
        <f t="shared" si="0"/>
        <v>9.3033333333333328</v>
      </c>
      <c r="I37" s="200">
        <f t="shared" si="1"/>
        <v>6.07</v>
      </c>
      <c r="J37" s="200">
        <f t="shared" si="2"/>
        <v>11.87</v>
      </c>
      <c r="K37" s="201">
        <f t="shared" si="3"/>
        <v>0.95551894563426676</v>
      </c>
      <c r="L37" t="s">
        <v>466</v>
      </c>
      <c r="M37" t="s">
        <v>467</v>
      </c>
      <c r="N37" t="s">
        <v>431</v>
      </c>
    </row>
    <row r="38" spans="1:14" ht="16.5" thickTop="1" thickBot="1" x14ac:dyDescent="0.3">
      <c r="A38" s="180">
        <v>29</v>
      </c>
      <c r="B38" s="186" t="s">
        <v>471</v>
      </c>
      <c r="C38" s="180">
        <v>417309</v>
      </c>
      <c r="D38" s="180" t="s">
        <v>290</v>
      </c>
      <c r="E38" s="198">
        <v>10.31</v>
      </c>
      <c r="F38" s="199">
        <v>14.21</v>
      </c>
      <c r="G38" s="199">
        <v>28.73</v>
      </c>
      <c r="H38" s="200">
        <f t="shared" si="0"/>
        <v>17.75</v>
      </c>
      <c r="I38" s="200">
        <f t="shared" si="1"/>
        <v>10.31</v>
      </c>
      <c r="J38" s="200">
        <f t="shared" si="2"/>
        <v>28.73</v>
      </c>
      <c r="K38" s="236">
        <f t="shared" si="3"/>
        <v>1.7866149369544133</v>
      </c>
      <c r="L38" t="s">
        <v>427</v>
      </c>
      <c r="M38" s="214" t="s">
        <v>497</v>
      </c>
      <c r="N38" t="s">
        <v>397</v>
      </c>
    </row>
    <row r="39" spans="1:14" ht="16.5" thickTop="1" thickBot="1" x14ac:dyDescent="0.3">
      <c r="A39" s="180">
        <v>30</v>
      </c>
      <c r="B39" s="186" t="s">
        <v>470</v>
      </c>
      <c r="C39" s="180" t="s">
        <v>291</v>
      </c>
      <c r="D39" s="180" t="s">
        <v>292</v>
      </c>
      <c r="E39" s="198">
        <v>16.18</v>
      </c>
      <c r="F39" s="199">
        <v>16.45</v>
      </c>
      <c r="G39" s="199">
        <v>18.7</v>
      </c>
      <c r="H39" s="200">
        <f t="shared" si="0"/>
        <v>17.11</v>
      </c>
      <c r="I39" s="200">
        <f t="shared" si="1"/>
        <v>16.18</v>
      </c>
      <c r="J39" s="200">
        <f t="shared" si="2"/>
        <v>18.7</v>
      </c>
      <c r="K39" s="201">
        <f t="shared" si="3"/>
        <v>0.15574783683559956</v>
      </c>
      <c r="L39" t="s">
        <v>468</v>
      </c>
      <c r="M39" t="s">
        <v>427</v>
      </c>
      <c r="N39" t="s">
        <v>469</v>
      </c>
    </row>
    <row r="40" spans="1:14" ht="16.5" thickTop="1" thickBot="1" x14ac:dyDescent="0.3">
      <c r="A40" s="180">
        <v>31</v>
      </c>
      <c r="B40" s="186" t="s">
        <v>472</v>
      </c>
      <c r="C40" s="180" t="s">
        <v>293</v>
      </c>
      <c r="D40" s="180" t="s">
        <v>262</v>
      </c>
      <c r="E40" s="198">
        <v>7.01</v>
      </c>
      <c r="F40" s="199">
        <v>7.75</v>
      </c>
      <c r="G40" s="199">
        <v>8.59</v>
      </c>
      <c r="H40" s="200">
        <f t="shared" si="0"/>
        <v>7.7833333333333341</v>
      </c>
      <c r="I40" s="200">
        <f t="shared" si="1"/>
        <v>7.01</v>
      </c>
      <c r="J40" s="200">
        <f t="shared" si="2"/>
        <v>8.59</v>
      </c>
      <c r="K40" s="201">
        <f t="shared" si="3"/>
        <v>0.22539229671897298</v>
      </c>
      <c r="L40" t="s">
        <v>473</v>
      </c>
      <c r="M40" t="s">
        <v>397</v>
      </c>
      <c r="N40" t="s">
        <v>427</v>
      </c>
    </row>
    <row r="41" spans="1:14" ht="16.5" thickTop="1" thickBot="1" x14ac:dyDescent="0.3">
      <c r="A41" s="180">
        <v>32</v>
      </c>
      <c r="B41" s="186" t="s">
        <v>294</v>
      </c>
      <c r="C41" s="180">
        <v>449572</v>
      </c>
      <c r="D41" s="180" t="s">
        <v>262</v>
      </c>
      <c r="E41" s="202">
        <v>22.22</v>
      </c>
      <c r="F41" s="198">
        <v>11.52</v>
      </c>
      <c r="G41" s="199">
        <v>18.18</v>
      </c>
      <c r="H41" s="200">
        <f t="shared" si="0"/>
        <v>17.306666666666665</v>
      </c>
      <c r="I41" s="200">
        <f t="shared" si="1"/>
        <v>11.52</v>
      </c>
      <c r="J41" s="200">
        <f t="shared" si="2"/>
        <v>22.22</v>
      </c>
      <c r="K41" s="201">
        <f t="shared" si="3"/>
        <v>0.92881944444444442</v>
      </c>
      <c r="L41" t="s">
        <v>501</v>
      </c>
      <c r="M41" t="s">
        <v>500</v>
      </c>
      <c r="N41" t="s">
        <v>502</v>
      </c>
    </row>
    <row r="42" spans="1:14" ht="16.5" thickTop="1" thickBot="1" x14ac:dyDescent="0.3">
      <c r="A42" s="180">
        <v>33</v>
      </c>
      <c r="B42" s="186" t="s">
        <v>485</v>
      </c>
      <c r="C42" s="180" t="s">
        <v>295</v>
      </c>
      <c r="D42" s="180" t="s">
        <v>296</v>
      </c>
      <c r="E42" s="198">
        <v>3.74</v>
      </c>
      <c r="F42" s="199">
        <v>3.88</v>
      </c>
      <c r="G42" s="199">
        <v>5.99</v>
      </c>
      <c r="H42" s="200">
        <f t="shared" si="0"/>
        <v>4.5366666666666662</v>
      </c>
      <c r="I42" s="200">
        <f t="shared" si="1"/>
        <v>3.74</v>
      </c>
      <c r="J42" s="200">
        <f t="shared" si="2"/>
        <v>5.99</v>
      </c>
      <c r="K42" s="201">
        <f t="shared" si="3"/>
        <v>0.60160427807486627</v>
      </c>
      <c r="L42" t="s">
        <v>475</v>
      </c>
      <c r="M42" t="s">
        <v>476</v>
      </c>
      <c r="N42" s="214" t="s">
        <v>498</v>
      </c>
    </row>
    <row r="43" spans="1:14" ht="16.5" thickTop="1" thickBot="1" x14ac:dyDescent="0.3">
      <c r="A43" s="180">
        <v>34</v>
      </c>
      <c r="B43" s="186" t="s">
        <v>483</v>
      </c>
      <c r="C43" s="180" t="s">
        <v>297</v>
      </c>
      <c r="D43" s="180" t="s">
        <v>262</v>
      </c>
      <c r="E43" s="198">
        <v>0.89</v>
      </c>
      <c r="F43" s="199">
        <v>0.91</v>
      </c>
      <c r="G43" s="199">
        <v>0.93</v>
      </c>
      <c r="H43" s="200">
        <f t="shared" si="0"/>
        <v>0.91</v>
      </c>
      <c r="I43" s="200">
        <f t="shared" si="1"/>
        <v>0.89</v>
      </c>
      <c r="J43" s="200">
        <f t="shared" si="2"/>
        <v>0.93</v>
      </c>
      <c r="K43" s="201">
        <f t="shared" si="3"/>
        <v>4.4943820224719211E-2</v>
      </c>
      <c r="L43" t="s">
        <v>477</v>
      </c>
      <c r="M43" t="s">
        <v>478</v>
      </c>
      <c r="N43" t="s">
        <v>479</v>
      </c>
    </row>
    <row r="44" spans="1:14" ht="16.5" thickTop="1" thickBot="1" x14ac:dyDescent="0.3">
      <c r="A44" s="180">
        <v>35</v>
      </c>
      <c r="B44" s="186" t="s">
        <v>298</v>
      </c>
      <c r="C44" s="180" t="s">
        <v>299</v>
      </c>
      <c r="D44" s="180" t="s">
        <v>300</v>
      </c>
      <c r="E44" s="198">
        <v>1.25</v>
      </c>
      <c r="F44" s="199">
        <v>1.26</v>
      </c>
      <c r="G44" s="199">
        <v>2.62</v>
      </c>
      <c r="H44" s="200">
        <f t="shared" si="0"/>
        <v>1.71</v>
      </c>
      <c r="I44" s="200">
        <f t="shared" si="1"/>
        <v>1.25</v>
      </c>
      <c r="J44" s="200">
        <f t="shared" si="2"/>
        <v>2.62</v>
      </c>
      <c r="K44" s="201">
        <f t="shared" si="3"/>
        <v>1.0960000000000001</v>
      </c>
      <c r="L44" t="s">
        <v>482</v>
      </c>
      <c r="M44" t="s">
        <v>480</v>
      </c>
      <c r="N44" t="s">
        <v>481</v>
      </c>
    </row>
    <row r="45" spans="1:14" ht="15.75" thickTop="1" x14ac:dyDescent="0.25"/>
  </sheetData>
  <mergeCells count="12">
    <mergeCell ref="L8:L9"/>
    <mergeCell ref="M8:M9"/>
    <mergeCell ref="N8:N9"/>
    <mergeCell ref="J8:J9"/>
    <mergeCell ref="K8:K9"/>
    <mergeCell ref="A6:K7"/>
    <mergeCell ref="A8:A9"/>
    <mergeCell ref="B8:B9"/>
    <mergeCell ref="C8:C9"/>
    <mergeCell ref="D8:D9"/>
    <mergeCell ref="H8:H9"/>
    <mergeCell ref="I8:I9"/>
  </mergeCell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6:H1000"/>
  <sheetViews>
    <sheetView topLeftCell="C25" workbookViewId="0">
      <selection activeCell="G12" sqref="G12"/>
    </sheetView>
  </sheetViews>
  <sheetFormatPr defaultColWidth="14.42578125" defaultRowHeight="15" customHeight="1" x14ac:dyDescent="0.25"/>
  <cols>
    <col min="1" max="1" width="13.140625" customWidth="1"/>
    <col min="2" max="2" width="11.5703125" customWidth="1"/>
    <col min="3" max="3" width="13" customWidth="1"/>
    <col min="4" max="4" width="8" customWidth="1"/>
    <col min="5" max="5" width="63.7109375" bestFit="1" customWidth="1"/>
    <col min="6" max="6" width="18.140625" customWidth="1"/>
    <col min="7" max="7" width="20" customWidth="1"/>
    <col min="8" max="8" width="13.42578125" customWidth="1"/>
    <col min="9" max="9" width="36.5703125" customWidth="1"/>
    <col min="10" max="10" width="57.7109375" customWidth="1"/>
    <col min="11" max="11" width="33.140625" customWidth="1"/>
    <col min="12" max="26" width="8" customWidth="1"/>
  </cols>
  <sheetData>
    <row r="6" spans="1:8" x14ac:dyDescent="0.25">
      <c r="G6" s="1"/>
    </row>
    <row r="7" spans="1:8" x14ac:dyDescent="0.25">
      <c r="G7" s="2"/>
    </row>
    <row r="8" spans="1:8" x14ac:dyDescent="0.25">
      <c r="G8" s="2"/>
    </row>
    <row r="10" spans="1:8" ht="102" customHeight="1" x14ac:dyDescent="0.25">
      <c r="A10" s="276" t="s">
        <v>43</v>
      </c>
      <c r="B10" s="277"/>
      <c r="C10" s="277"/>
      <c r="D10" s="277"/>
      <c r="E10" s="277"/>
      <c r="F10" s="277"/>
      <c r="G10" s="277"/>
      <c r="H10" s="277"/>
    </row>
    <row r="11" spans="1:8" ht="25.5" customHeight="1" x14ac:dyDescent="0.25">
      <c r="A11" s="29" t="s">
        <v>1</v>
      </c>
      <c r="B11" s="29" t="s">
        <v>2</v>
      </c>
      <c r="C11" s="29" t="s">
        <v>3</v>
      </c>
      <c r="D11" s="29"/>
      <c r="E11" s="29" t="s">
        <v>34</v>
      </c>
      <c r="F11" s="29" t="s">
        <v>44</v>
      </c>
      <c r="G11" s="29" t="s">
        <v>41</v>
      </c>
      <c r="H11" s="29" t="s">
        <v>42</v>
      </c>
    </row>
    <row r="12" spans="1:8" ht="39" customHeight="1" x14ac:dyDescent="0.25">
      <c r="A12" s="31" t="s">
        <v>14</v>
      </c>
      <c r="B12" s="31">
        <v>12</v>
      </c>
      <c r="C12" s="31" t="s">
        <v>499</v>
      </c>
      <c r="D12" s="39"/>
      <c r="E12" s="32" t="s">
        <v>17</v>
      </c>
      <c r="F12" s="30">
        <v>1</v>
      </c>
      <c r="G12" s="33">
        <f>'Quadro de Preços 1 (3)'!H12</f>
        <v>11.94</v>
      </c>
      <c r="H12" s="34">
        <f t="shared" ref="H12:H19" si="0">G12*F12</f>
        <v>11.94</v>
      </c>
    </row>
    <row r="13" spans="1:8" ht="39" customHeight="1" x14ac:dyDescent="0.25">
      <c r="A13" s="30" t="s">
        <v>14</v>
      </c>
      <c r="B13" s="31">
        <v>20</v>
      </c>
      <c r="C13" s="31" t="s">
        <v>499</v>
      </c>
      <c r="D13" s="39"/>
      <c r="E13" s="36" t="s">
        <v>24</v>
      </c>
      <c r="F13" s="30">
        <v>2</v>
      </c>
      <c r="G13" s="33">
        <f>'Quadro de Preços 1 (3)'!H20</f>
        <v>0.88</v>
      </c>
      <c r="H13" s="34">
        <f t="shared" si="0"/>
        <v>1.76</v>
      </c>
    </row>
    <row r="14" spans="1:8" ht="39" customHeight="1" x14ac:dyDescent="0.25">
      <c r="A14" s="40" t="s">
        <v>14</v>
      </c>
      <c r="B14" s="35">
        <v>21</v>
      </c>
      <c r="C14" s="31" t="s">
        <v>499</v>
      </c>
      <c r="D14" s="39"/>
      <c r="E14" s="228" t="s">
        <v>25</v>
      </c>
      <c r="F14" s="40">
        <v>8</v>
      </c>
      <c r="G14" s="33">
        <f>'Quadro de Preços 1 (3)'!H21</f>
        <v>0.5</v>
      </c>
      <c r="H14" s="34">
        <f t="shared" si="0"/>
        <v>4</v>
      </c>
    </row>
    <row r="15" spans="1:8" ht="63.75" customHeight="1" x14ac:dyDescent="0.25">
      <c r="A15" s="35" t="s">
        <v>14</v>
      </c>
      <c r="B15" s="35">
        <v>32</v>
      </c>
      <c r="C15" s="31" t="s">
        <v>499</v>
      </c>
      <c r="D15" s="226"/>
      <c r="E15" s="229" t="s">
        <v>268</v>
      </c>
      <c r="F15" s="227">
        <v>1</v>
      </c>
      <c r="G15" s="33">
        <f>'Planilha para vinculação'!F44</f>
        <v>0.25</v>
      </c>
      <c r="H15" s="34">
        <f t="shared" si="0"/>
        <v>0.25</v>
      </c>
    </row>
    <row r="16" spans="1:8" ht="51" customHeight="1" x14ac:dyDescent="0.25">
      <c r="A16" s="35" t="s">
        <v>14</v>
      </c>
      <c r="B16" s="35">
        <v>33</v>
      </c>
      <c r="C16" s="31" t="s">
        <v>499</v>
      </c>
      <c r="D16" s="226"/>
      <c r="E16" s="230" t="s">
        <v>486</v>
      </c>
      <c r="F16" s="227">
        <v>1</v>
      </c>
      <c r="G16" s="33">
        <f>'Planilha para vinculação'!F45</f>
        <v>0.51</v>
      </c>
      <c r="H16" s="34">
        <f t="shared" si="0"/>
        <v>0.51</v>
      </c>
    </row>
    <row r="17" spans="1:8" ht="89.25" customHeight="1" x14ac:dyDescent="0.25">
      <c r="A17" s="35" t="s">
        <v>14</v>
      </c>
      <c r="B17" s="35">
        <v>35</v>
      </c>
      <c r="C17" s="31" t="s">
        <v>499</v>
      </c>
      <c r="D17" s="226"/>
      <c r="E17" s="231" t="s">
        <v>419</v>
      </c>
      <c r="F17" s="227">
        <v>1</v>
      </c>
      <c r="G17" s="33">
        <v>0.53</v>
      </c>
      <c r="H17" s="34">
        <f t="shared" si="0"/>
        <v>0.53</v>
      </c>
    </row>
    <row r="18" spans="1:8" ht="38.25" customHeight="1" x14ac:dyDescent="0.25">
      <c r="A18" s="35" t="s">
        <v>14</v>
      </c>
      <c r="B18" s="35">
        <v>48</v>
      </c>
      <c r="C18" s="31" t="s">
        <v>499</v>
      </c>
      <c r="D18" s="226"/>
      <c r="E18" s="231" t="s">
        <v>278</v>
      </c>
      <c r="F18" s="227">
        <v>1</v>
      </c>
      <c r="G18" s="33">
        <v>0.2</v>
      </c>
      <c r="H18" s="34">
        <f t="shared" si="0"/>
        <v>0.2</v>
      </c>
    </row>
    <row r="19" spans="1:8" ht="76.5" customHeight="1" x14ac:dyDescent="0.25">
      <c r="A19" s="35" t="s">
        <v>14</v>
      </c>
      <c r="B19" s="35">
        <v>58</v>
      </c>
      <c r="C19" s="31" t="s">
        <v>499</v>
      </c>
      <c r="D19" s="226"/>
      <c r="E19" s="232" t="s">
        <v>281</v>
      </c>
      <c r="F19" s="227">
        <v>1</v>
      </c>
      <c r="G19" s="33">
        <v>1.77</v>
      </c>
      <c r="H19" s="34">
        <f t="shared" si="0"/>
        <v>1.77</v>
      </c>
    </row>
    <row r="20" spans="1:8" ht="57.75" customHeight="1" x14ac:dyDescent="0.25">
      <c r="A20" s="278" t="s">
        <v>38</v>
      </c>
      <c r="B20" s="269"/>
      <c r="C20" s="269"/>
      <c r="D20" s="269"/>
      <c r="E20" s="279"/>
      <c r="F20" s="269"/>
      <c r="G20" s="270"/>
      <c r="H20" s="41">
        <f>SUM(H12:H19)</f>
        <v>20.96</v>
      </c>
    </row>
    <row r="21" spans="1:8" ht="13.5" customHeight="1" x14ac:dyDescent="0.25"/>
    <row r="22" spans="1:8" ht="15.75" customHeight="1" x14ac:dyDescent="0.25">
      <c r="A22" s="18"/>
      <c r="C22" s="17"/>
      <c r="D22" s="17"/>
      <c r="E22" s="17"/>
      <c r="F22" s="17"/>
      <c r="G22" s="17"/>
      <c r="H22" s="17"/>
    </row>
    <row r="23" spans="1:8" ht="15.75" customHeight="1" x14ac:dyDescent="0.25"/>
    <row r="24" spans="1:8" ht="15.75" customHeight="1" x14ac:dyDescent="0.25">
      <c r="A24" s="18"/>
    </row>
    <row r="25" spans="1:8" ht="15.75" customHeight="1" x14ac:dyDescent="0.25">
      <c r="A25" s="18"/>
      <c r="C25" s="17"/>
    </row>
    <row r="26" spans="1:8" ht="15.75" customHeight="1" x14ac:dyDescent="0.25">
      <c r="A26" s="18"/>
      <c r="C26" s="17"/>
    </row>
    <row r="27" spans="1:8" ht="15.75" customHeight="1" x14ac:dyDescent="0.25"/>
    <row r="28" spans="1:8" ht="15.75" customHeight="1" x14ac:dyDescent="0.25">
      <c r="A28" s="261"/>
      <c r="B28" s="262"/>
      <c r="C28" s="262"/>
    </row>
    <row r="29" spans="1:8" ht="15.75" customHeight="1" x14ac:dyDescent="0.25">
      <c r="A29" s="261"/>
      <c r="B29" s="262"/>
      <c r="C29" s="262"/>
    </row>
    <row r="30" spans="1:8" ht="15.75" customHeight="1" x14ac:dyDescent="0.25">
      <c r="A30" s="261"/>
      <c r="B30" s="262"/>
      <c r="C30" s="262"/>
    </row>
    <row r="31" spans="1:8" ht="15.75" customHeight="1" x14ac:dyDescent="0.25"/>
    <row r="32" spans="1:8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1:K20" xr:uid="{00000000-0009-0000-0000-000003000000}"/>
  <mergeCells count="5">
    <mergeCell ref="A20:G20"/>
    <mergeCell ref="A28:C28"/>
    <mergeCell ref="A29:C29"/>
    <mergeCell ref="A30:C30"/>
    <mergeCell ref="A10:H10"/>
  </mergeCells>
  <conditionalFormatting sqref="E15:E19">
    <cfRule type="cellIs" dxfId="381" priority="46" operator="equal">
      <formula>MIN($C$18:$R$18)</formula>
    </cfRule>
    <cfRule type="cellIs" dxfId="380" priority="47" operator="equal">
      <formula>MIN($C$17:$R$17)</formula>
    </cfRule>
  </conditionalFormatting>
  <pageMargins left="0.7" right="0.7" top="0.75" bottom="0.75" header="0" footer="0"/>
  <pageSetup paperSize="9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0:K1000"/>
  <sheetViews>
    <sheetView topLeftCell="A4" workbookViewId="0">
      <selection activeCell="D14" sqref="D14"/>
    </sheetView>
  </sheetViews>
  <sheetFormatPr defaultColWidth="14.42578125" defaultRowHeight="15" customHeight="1" x14ac:dyDescent="0.25"/>
  <cols>
    <col min="1" max="1" width="6.85546875" customWidth="1"/>
    <col min="2" max="2" width="58.7109375" bestFit="1" customWidth="1"/>
    <col min="3" max="3" width="25.5703125" customWidth="1"/>
    <col min="4" max="4" width="17.85546875" customWidth="1"/>
    <col min="5" max="5" width="20.5703125" customWidth="1"/>
    <col min="6" max="6" width="30.28515625" customWidth="1"/>
    <col min="7" max="7" width="47.5703125" customWidth="1"/>
    <col min="8" max="8" width="46" customWidth="1"/>
    <col min="9" max="9" width="27.7109375" customWidth="1"/>
    <col min="10" max="10" width="25.85546875" customWidth="1"/>
    <col min="11" max="11" width="31" customWidth="1"/>
    <col min="12" max="26" width="8.7109375" customWidth="1"/>
  </cols>
  <sheetData>
    <row r="10" spans="1:11" ht="15" customHeight="1" x14ac:dyDescent="0.25">
      <c r="A10" s="276" t="s">
        <v>45</v>
      </c>
      <c r="B10" s="277"/>
      <c r="C10" s="277"/>
      <c r="D10" s="277"/>
      <c r="E10" s="277"/>
      <c r="F10" s="222"/>
      <c r="G10" s="222"/>
      <c r="H10" s="223"/>
      <c r="I10" s="42"/>
      <c r="J10" s="42"/>
      <c r="K10" s="43"/>
    </row>
    <row r="11" spans="1:11" ht="25.5" x14ac:dyDescent="0.25">
      <c r="A11" s="225"/>
      <c r="B11" s="235" t="s">
        <v>34</v>
      </c>
      <c r="C11" s="29" t="s">
        <v>44</v>
      </c>
      <c r="D11" s="29" t="s">
        <v>41</v>
      </c>
      <c r="E11" s="29" t="s">
        <v>42</v>
      </c>
    </row>
    <row r="12" spans="1:11" ht="120.75" customHeight="1" x14ac:dyDescent="0.25">
      <c r="A12" s="233"/>
      <c r="B12" s="232" t="s">
        <v>484</v>
      </c>
      <c r="C12" s="234">
        <v>1</v>
      </c>
      <c r="D12" s="44">
        <v>3.74</v>
      </c>
      <c r="E12" s="34">
        <f t="shared" ref="E12:E14" si="0">D12*C12</f>
        <v>3.74</v>
      </c>
    </row>
    <row r="13" spans="1:11" ht="96.75" customHeight="1" x14ac:dyDescent="0.25">
      <c r="A13" s="233"/>
      <c r="B13" s="231" t="s">
        <v>483</v>
      </c>
      <c r="C13" s="234">
        <v>1</v>
      </c>
      <c r="D13" s="44">
        <v>0.89</v>
      </c>
      <c r="E13" s="34">
        <f t="shared" si="0"/>
        <v>0.89</v>
      </c>
    </row>
    <row r="14" spans="1:11" ht="98.25" customHeight="1" x14ac:dyDescent="0.25">
      <c r="A14" s="233"/>
      <c r="B14" s="231" t="s">
        <v>298</v>
      </c>
      <c r="C14" s="234">
        <v>1</v>
      </c>
      <c r="D14" s="44">
        <v>1.25</v>
      </c>
      <c r="E14" s="34">
        <f t="shared" si="0"/>
        <v>1.25</v>
      </c>
    </row>
    <row r="15" spans="1:11" x14ac:dyDescent="0.25">
      <c r="A15" s="280" t="s">
        <v>46</v>
      </c>
      <c r="B15" s="281"/>
      <c r="C15" s="281"/>
      <c r="D15" s="282"/>
      <c r="E15" s="41">
        <f>SUM(E7:E14)</f>
        <v>5.88</v>
      </c>
      <c r="F15" s="20"/>
      <c r="G15" s="20"/>
      <c r="H15" s="20"/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">
    <mergeCell ref="A15:D15"/>
    <mergeCell ref="A10:E10"/>
  </mergeCells>
  <pageMargins left="0.78740157499999996" right="0.78740157499999996" top="0.511811024" bottom="0.511811024" header="0" footer="0"/>
  <pageSetup paperSize="9" fitToHeight="0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30784-A5EB-437E-AE25-120B5D850C9D}">
  <dimension ref="A5:G26"/>
  <sheetViews>
    <sheetView topLeftCell="B1" workbookViewId="0">
      <selection activeCell="A5" sqref="A5:G7"/>
    </sheetView>
  </sheetViews>
  <sheetFormatPr defaultRowHeight="15" x14ac:dyDescent="0.25"/>
  <cols>
    <col min="1" max="1" width="19.28515625" bestFit="1" customWidth="1"/>
    <col min="2" max="2" width="71.5703125" bestFit="1" customWidth="1"/>
    <col min="3" max="3" width="63.5703125" bestFit="1" customWidth="1"/>
    <col min="4" max="4" width="38.5703125" bestFit="1" customWidth="1"/>
    <col min="5" max="5" width="24.85546875" bestFit="1" customWidth="1"/>
    <col min="6" max="6" width="44.7109375" bestFit="1" customWidth="1"/>
    <col min="7" max="8" width="24.85546875" bestFit="1" customWidth="1"/>
    <col min="9" max="9" width="105.7109375" bestFit="1" customWidth="1"/>
    <col min="10" max="10" width="34.140625" bestFit="1" customWidth="1"/>
    <col min="11" max="11" width="29.140625" bestFit="1" customWidth="1"/>
  </cols>
  <sheetData>
    <row r="5" spans="1:7" x14ac:dyDescent="0.25">
      <c r="A5" s="242" t="s">
        <v>534</v>
      </c>
      <c r="B5" s="242"/>
      <c r="C5" s="242"/>
      <c r="D5" s="242"/>
      <c r="E5" s="242"/>
      <c r="F5" s="242"/>
      <c r="G5" s="242"/>
    </row>
    <row r="6" spans="1:7" x14ac:dyDescent="0.25">
      <c r="A6" s="203" t="s">
        <v>321</v>
      </c>
      <c r="B6" s="203" t="s">
        <v>323</v>
      </c>
      <c r="C6" s="203" t="s">
        <v>324</v>
      </c>
      <c r="D6" s="203" t="s">
        <v>326</v>
      </c>
      <c r="E6" s="203" t="s">
        <v>327</v>
      </c>
      <c r="F6" s="203" t="s">
        <v>329</v>
      </c>
      <c r="G6" s="203" t="s">
        <v>331</v>
      </c>
    </row>
    <row r="7" spans="1:7" x14ac:dyDescent="0.25">
      <c r="A7" s="203" t="s">
        <v>302</v>
      </c>
      <c r="B7" s="203">
        <v>426</v>
      </c>
      <c r="C7" s="203">
        <v>2615</v>
      </c>
      <c r="D7" s="203">
        <v>150</v>
      </c>
      <c r="E7" s="203">
        <v>2615</v>
      </c>
      <c r="F7" s="203">
        <v>2365</v>
      </c>
      <c r="G7" s="203">
        <v>29</v>
      </c>
    </row>
    <row r="8" spans="1:7" x14ac:dyDescent="0.25">
      <c r="A8" s="203" t="s">
        <v>303</v>
      </c>
      <c r="B8" s="203">
        <v>270</v>
      </c>
      <c r="C8" s="203">
        <v>1545</v>
      </c>
      <c r="D8" s="203">
        <v>150</v>
      </c>
      <c r="E8" s="203">
        <v>1445</v>
      </c>
      <c r="F8" s="203">
        <v>1351</v>
      </c>
      <c r="G8" s="203">
        <v>29</v>
      </c>
    </row>
    <row r="9" spans="1:7" x14ac:dyDescent="0.25">
      <c r="A9" s="203" t="s">
        <v>304</v>
      </c>
      <c r="B9" s="203">
        <v>312</v>
      </c>
      <c r="C9" s="203">
        <v>1760</v>
      </c>
      <c r="D9" s="203">
        <v>150</v>
      </c>
      <c r="E9" s="203">
        <v>1760</v>
      </c>
      <c r="F9" s="203">
        <v>1624</v>
      </c>
      <c r="G9" s="203">
        <v>29</v>
      </c>
    </row>
    <row r="10" spans="1:7" x14ac:dyDescent="0.25">
      <c r="A10" s="203" t="s">
        <v>305</v>
      </c>
      <c r="B10" s="203">
        <v>216</v>
      </c>
      <c r="C10" s="203">
        <v>1040</v>
      </c>
      <c r="D10" s="203">
        <v>150</v>
      </c>
      <c r="E10" s="203">
        <v>1040</v>
      </c>
      <c r="F10" s="203">
        <v>1000</v>
      </c>
      <c r="G10" s="203">
        <v>29</v>
      </c>
    </row>
    <row r="11" spans="1:7" x14ac:dyDescent="0.25">
      <c r="A11" s="203" t="s">
        <v>306</v>
      </c>
      <c r="B11" s="203">
        <v>188</v>
      </c>
      <c r="C11" s="203">
        <v>833</v>
      </c>
      <c r="D11" s="203">
        <v>150</v>
      </c>
      <c r="E11" s="203">
        <v>830</v>
      </c>
      <c r="F11" s="203">
        <v>818</v>
      </c>
      <c r="G11" s="203">
        <v>29</v>
      </c>
    </row>
    <row r="12" spans="1:7" x14ac:dyDescent="0.25">
      <c r="A12" s="203" t="s">
        <v>307</v>
      </c>
      <c r="B12" s="203">
        <v>326</v>
      </c>
      <c r="C12" s="203">
        <v>1865</v>
      </c>
      <c r="D12" s="203">
        <v>150</v>
      </c>
      <c r="E12" s="203">
        <v>1865</v>
      </c>
      <c r="F12" s="203">
        <v>1715</v>
      </c>
      <c r="G12" s="203">
        <v>29</v>
      </c>
    </row>
    <row r="13" spans="1:7" x14ac:dyDescent="0.25">
      <c r="A13" s="203" t="s">
        <v>308</v>
      </c>
      <c r="B13" s="203">
        <v>168</v>
      </c>
      <c r="C13" s="203">
        <v>680</v>
      </c>
      <c r="D13" s="203">
        <v>150</v>
      </c>
      <c r="E13" s="203">
        <v>680</v>
      </c>
      <c r="F13" s="203">
        <v>688</v>
      </c>
      <c r="G13" s="203">
        <v>29</v>
      </c>
    </row>
    <row r="14" spans="1:7" x14ac:dyDescent="0.25">
      <c r="A14" s="203" t="s">
        <v>309</v>
      </c>
      <c r="B14" s="203">
        <v>540</v>
      </c>
      <c r="C14" s="203">
        <v>3470</v>
      </c>
      <c r="D14" s="203">
        <v>150</v>
      </c>
      <c r="E14" s="203">
        <v>3470</v>
      </c>
      <c r="F14" s="203">
        <v>3106</v>
      </c>
      <c r="G14" s="203">
        <v>29</v>
      </c>
    </row>
    <row r="15" spans="1:7" x14ac:dyDescent="0.25">
      <c r="A15" s="203" t="s">
        <v>310</v>
      </c>
      <c r="B15" s="203">
        <v>294</v>
      </c>
      <c r="C15" s="203">
        <v>1625</v>
      </c>
      <c r="D15" s="203">
        <v>150</v>
      </c>
      <c r="E15" s="203">
        <v>1625</v>
      </c>
      <c r="F15" s="203">
        <v>1507</v>
      </c>
      <c r="G15" s="203">
        <v>29</v>
      </c>
    </row>
    <row r="16" spans="1:7" x14ac:dyDescent="0.25">
      <c r="A16" s="203" t="s">
        <v>311</v>
      </c>
      <c r="B16" s="203">
        <v>298</v>
      </c>
      <c r="C16" s="203">
        <v>1655</v>
      </c>
      <c r="D16" s="203">
        <v>150</v>
      </c>
      <c r="E16" s="203">
        <v>1655</v>
      </c>
      <c r="F16" s="203">
        <v>1533</v>
      </c>
      <c r="G16" s="203">
        <v>29</v>
      </c>
    </row>
    <row r="17" spans="1:7" x14ac:dyDescent="0.25">
      <c r="A17" s="203" t="s">
        <v>312</v>
      </c>
      <c r="B17" s="203">
        <v>354</v>
      </c>
      <c r="C17" s="203">
        <v>2075</v>
      </c>
      <c r="D17" s="203">
        <v>150</v>
      </c>
      <c r="E17" s="203">
        <v>2075</v>
      </c>
      <c r="F17" s="203">
        <v>1897</v>
      </c>
      <c r="G17" s="203">
        <v>29</v>
      </c>
    </row>
    <row r="18" spans="1:7" x14ac:dyDescent="0.25">
      <c r="A18" s="203" t="s">
        <v>313</v>
      </c>
      <c r="B18" s="203">
        <v>768</v>
      </c>
      <c r="C18" s="203">
        <v>5180</v>
      </c>
      <c r="D18" s="203">
        <v>150</v>
      </c>
      <c r="E18" s="203">
        <v>5180</v>
      </c>
      <c r="F18" s="203">
        <v>4588</v>
      </c>
      <c r="G18" s="203">
        <v>29</v>
      </c>
    </row>
    <row r="19" spans="1:7" x14ac:dyDescent="0.25">
      <c r="A19" s="203" t="s">
        <v>314</v>
      </c>
      <c r="B19" s="203">
        <v>322</v>
      </c>
      <c r="C19" s="203">
        <v>1835</v>
      </c>
      <c r="D19" s="203">
        <v>150</v>
      </c>
      <c r="E19" s="203">
        <v>1835</v>
      </c>
      <c r="F19" s="203">
        <v>1689</v>
      </c>
      <c r="G19" s="203">
        <v>29</v>
      </c>
    </row>
    <row r="20" spans="1:7" x14ac:dyDescent="0.25">
      <c r="A20" s="203" t="s">
        <v>315</v>
      </c>
      <c r="B20" s="203">
        <v>168</v>
      </c>
      <c r="C20" s="203">
        <v>680</v>
      </c>
      <c r="D20" s="203">
        <v>150</v>
      </c>
      <c r="E20" s="203">
        <v>680</v>
      </c>
      <c r="F20" s="203">
        <v>688</v>
      </c>
      <c r="G20" s="203">
        <v>29</v>
      </c>
    </row>
    <row r="21" spans="1:7" x14ac:dyDescent="0.25">
      <c r="A21" s="203" t="s">
        <v>316</v>
      </c>
      <c r="B21" s="203">
        <v>256</v>
      </c>
      <c r="C21" s="203">
        <v>1340</v>
      </c>
      <c r="D21" s="203">
        <v>150</v>
      </c>
      <c r="E21" s="203">
        <v>1340</v>
      </c>
      <c r="F21" s="203">
        <v>1260</v>
      </c>
      <c r="G21" s="203">
        <v>29</v>
      </c>
    </row>
    <row r="22" spans="1:7" x14ac:dyDescent="0.25">
      <c r="A22" s="203" t="s">
        <v>317</v>
      </c>
      <c r="B22" s="203">
        <v>298</v>
      </c>
      <c r="C22" s="203">
        <v>1655</v>
      </c>
      <c r="D22" s="203">
        <v>150</v>
      </c>
      <c r="E22" s="203">
        <v>1655</v>
      </c>
      <c r="F22" s="203">
        <v>1533</v>
      </c>
      <c r="G22" s="203">
        <v>29</v>
      </c>
    </row>
    <row r="23" spans="1:7" x14ac:dyDescent="0.25">
      <c r="A23" s="203" t="s">
        <v>318</v>
      </c>
      <c r="B23" s="203">
        <v>1020</v>
      </c>
      <c r="C23" s="203">
        <v>7070</v>
      </c>
      <c r="D23" s="203">
        <v>150</v>
      </c>
      <c r="E23" s="203">
        <v>7070</v>
      </c>
      <c r="F23" s="203">
        <v>6226</v>
      </c>
      <c r="G23" s="203">
        <v>29</v>
      </c>
    </row>
    <row r="24" spans="1:7" x14ac:dyDescent="0.25">
      <c r="A24" s="203" t="s">
        <v>319</v>
      </c>
      <c r="B24" s="203">
        <v>260</v>
      </c>
      <c r="C24" s="203">
        <v>1370</v>
      </c>
      <c r="D24" s="203">
        <v>150</v>
      </c>
      <c r="E24" s="203">
        <v>1370</v>
      </c>
      <c r="F24" s="203">
        <v>1286</v>
      </c>
      <c r="G24" s="203">
        <v>29</v>
      </c>
    </row>
    <row r="25" spans="1:7" x14ac:dyDescent="0.25">
      <c r="A25" s="203" t="s">
        <v>320</v>
      </c>
      <c r="B25" s="203">
        <v>264</v>
      </c>
      <c r="C25" s="203">
        <v>1400</v>
      </c>
      <c r="D25" s="203">
        <v>150</v>
      </c>
      <c r="E25" s="203">
        <v>1400</v>
      </c>
      <c r="F25" s="203">
        <v>1312</v>
      </c>
      <c r="G25" s="203">
        <v>29</v>
      </c>
    </row>
    <row r="26" spans="1:7" x14ac:dyDescent="0.25">
      <c r="A26" s="204" t="s">
        <v>325</v>
      </c>
      <c r="B26" s="204">
        <f>SUM(B7:B25)</f>
        <v>6748</v>
      </c>
      <c r="C26" s="204">
        <f t="shared" ref="C26:G26" si="0">SUM(C7:C25)</f>
        <v>39693</v>
      </c>
      <c r="D26" s="204">
        <f t="shared" si="0"/>
        <v>2850</v>
      </c>
      <c r="E26" s="204">
        <f t="shared" si="0"/>
        <v>39590</v>
      </c>
      <c r="F26" s="204">
        <f t="shared" si="0"/>
        <v>36186</v>
      </c>
      <c r="G26" s="204">
        <f t="shared" si="0"/>
        <v>551</v>
      </c>
    </row>
  </sheetData>
  <mergeCells count="1">
    <mergeCell ref="A5:G5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topLeftCell="A68" workbookViewId="0">
      <selection activeCell="C75" sqref="C75"/>
    </sheetView>
  </sheetViews>
  <sheetFormatPr defaultColWidth="14.42578125" defaultRowHeight="15" customHeight="1" x14ac:dyDescent="0.25"/>
  <cols>
    <col min="1" max="1" width="79.42578125" customWidth="1"/>
    <col min="2" max="2" width="11.7109375" customWidth="1"/>
    <col min="3" max="3" width="37.140625" customWidth="1"/>
    <col min="4" max="4" width="10.5703125" customWidth="1"/>
    <col min="5" max="26" width="8" customWidth="1"/>
  </cols>
  <sheetData>
    <row r="1" spans="1:26" x14ac:dyDescent="0.25">
      <c r="A1" s="45"/>
      <c r="B1" s="45"/>
      <c r="C1" s="45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45"/>
      <c r="B2" s="45"/>
      <c r="C2" s="45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45"/>
      <c r="B3" s="45"/>
      <c r="C3" s="45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45"/>
      <c r="B4" s="45"/>
      <c r="C4" s="45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45"/>
      <c r="B5" s="45"/>
      <c r="C5" s="45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45"/>
      <c r="B6" s="45"/>
      <c r="C6" s="45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283"/>
      <c r="B7" s="262"/>
      <c r="C7" s="262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284"/>
      <c r="B8" s="262"/>
      <c r="C8" s="262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284"/>
      <c r="B9" s="262"/>
      <c r="C9" s="262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34.5" customHeight="1" x14ac:dyDescent="0.25">
      <c r="A10" s="285" t="s">
        <v>47</v>
      </c>
      <c r="B10" s="269"/>
      <c r="C10" s="270"/>
      <c r="D10" s="46"/>
      <c r="E10" s="46"/>
      <c r="F10" s="46"/>
      <c r="G10" s="46"/>
      <c r="H10" s="46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34.5" customHeight="1" x14ac:dyDescent="0.25">
      <c r="A11" s="47" t="s">
        <v>48</v>
      </c>
      <c r="B11" s="285" t="s">
        <v>49</v>
      </c>
      <c r="C11" s="270"/>
      <c r="D11" s="46"/>
      <c r="E11" s="46"/>
      <c r="F11" s="46"/>
      <c r="G11" s="46"/>
      <c r="H11" s="46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45.75" customHeight="1" x14ac:dyDescent="0.25">
      <c r="A12" s="197" t="s">
        <v>50</v>
      </c>
      <c r="B12" s="48" t="s">
        <v>51</v>
      </c>
      <c r="C12" s="48" t="s">
        <v>52</v>
      </c>
    </row>
    <row r="13" spans="1:26" x14ac:dyDescent="0.25">
      <c r="A13" s="49" t="s">
        <v>53</v>
      </c>
      <c r="B13" s="50">
        <v>64</v>
      </c>
      <c r="C13" s="50">
        <v>768</v>
      </c>
    </row>
    <row r="14" spans="1:26" x14ac:dyDescent="0.25">
      <c r="A14" s="50" t="s">
        <v>54</v>
      </c>
      <c r="B14" s="50">
        <v>64</v>
      </c>
      <c r="C14" s="50">
        <v>768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</row>
    <row r="15" spans="1:26" ht="45.75" customHeight="1" x14ac:dyDescent="0.25">
      <c r="A15" s="197" t="s">
        <v>55</v>
      </c>
      <c r="B15" s="48" t="s">
        <v>51</v>
      </c>
      <c r="C15" s="48" t="s">
        <v>52</v>
      </c>
    </row>
    <row r="16" spans="1:26" x14ac:dyDescent="0.25">
      <c r="A16" s="50" t="s">
        <v>53</v>
      </c>
      <c r="B16" s="50">
        <v>20</v>
      </c>
      <c r="C16" s="50">
        <f>B16*12</f>
        <v>240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</row>
    <row r="17" spans="1:26" x14ac:dyDescent="0.25">
      <c r="A17" s="50" t="s">
        <v>54</v>
      </c>
      <c r="B17" s="52">
        <v>20</v>
      </c>
      <c r="C17" s="52">
        <f>SUM(C16)</f>
        <v>240</v>
      </c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</row>
    <row r="18" spans="1:26" ht="45.75" customHeight="1" x14ac:dyDescent="0.25">
      <c r="A18" s="197" t="s">
        <v>56</v>
      </c>
      <c r="B18" s="48" t="s">
        <v>51</v>
      </c>
      <c r="C18" s="48" t="s">
        <v>57</v>
      </c>
    </row>
    <row r="19" spans="1:26" x14ac:dyDescent="0.25">
      <c r="A19" s="49" t="s">
        <v>53</v>
      </c>
      <c r="B19" s="49">
        <v>100</v>
      </c>
      <c r="C19" s="49">
        <f>B19*1</f>
        <v>100</v>
      </c>
    </row>
    <row r="20" spans="1:26" x14ac:dyDescent="0.25">
      <c r="A20" s="50" t="s">
        <v>54</v>
      </c>
      <c r="B20" s="52">
        <f t="shared" ref="B20:C20" si="0">SUM(B19)</f>
        <v>100</v>
      </c>
      <c r="C20" s="52">
        <f t="shared" si="0"/>
        <v>100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</row>
    <row r="21" spans="1:26" ht="19.5" customHeight="1" x14ac:dyDescent="0.25">
      <c r="A21" s="197" t="s">
        <v>58</v>
      </c>
      <c r="B21" s="48" t="s">
        <v>51</v>
      </c>
      <c r="C21" s="48" t="s">
        <v>59</v>
      </c>
    </row>
    <row r="22" spans="1:26" ht="39" customHeight="1" x14ac:dyDescent="0.25">
      <c r="A22" s="49" t="s">
        <v>60</v>
      </c>
      <c r="B22" s="49">
        <v>12</v>
      </c>
      <c r="C22" s="49">
        <f t="shared" ref="C22:C23" si="1">B22*1</f>
        <v>12</v>
      </c>
    </row>
    <row r="23" spans="1:26" ht="15.75" customHeight="1" x14ac:dyDescent="0.25">
      <c r="A23" s="49" t="s">
        <v>53</v>
      </c>
      <c r="B23" s="49">
        <v>5</v>
      </c>
      <c r="C23" s="49">
        <f t="shared" si="1"/>
        <v>5</v>
      </c>
    </row>
    <row r="24" spans="1:26" ht="15.75" customHeight="1" x14ac:dyDescent="0.25">
      <c r="A24" s="50" t="s">
        <v>54</v>
      </c>
      <c r="B24" s="52">
        <f t="shared" ref="B24:C24" si="2">SUM(B22:B23)</f>
        <v>17</v>
      </c>
      <c r="C24" s="52">
        <f t="shared" si="2"/>
        <v>17</v>
      </c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</row>
    <row r="25" spans="1:26" ht="45.75" customHeight="1" x14ac:dyDescent="0.25">
      <c r="A25" s="197" t="s">
        <v>61</v>
      </c>
      <c r="B25" s="48" t="s">
        <v>51</v>
      </c>
      <c r="C25" s="48" t="s">
        <v>62</v>
      </c>
    </row>
    <row r="26" spans="1:26" ht="28.5" customHeight="1" x14ac:dyDescent="0.25">
      <c r="A26" s="49" t="s">
        <v>60</v>
      </c>
      <c r="B26" s="49">
        <v>12</v>
      </c>
      <c r="C26" s="49">
        <f t="shared" ref="C26:C28" si="3">B26*12</f>
        <v>144</v>
      </c>
    </row>
    <row r="27" spans="1:26" ht="15.75" customHeight="1" x14ac:dyDescent="0.25">
      <c r="A27" s="49" t="s">
        <v>53</v>
      </c>
      <c r="B27" s="49">
        <v>5</v>
      </c>
      <c r="C27" s="49">
        <f t="shared" si="3"/>
        <v>60</v>
      </c>
    </row>
    <row r="28" spans="1:26" ht="15.75" customHeight="1" x14ac:dyDescent="0.25">
      <c r="A28" s="50" t="s">
        <v>54</v>
      </c>
      <c r="B28" s="52">
        <f>SUM(B26:B27)</f>
        <v>17</v>
      </c>
      <c r="C28" s="53">
        <f t="shared" si="3"/>
        <v>204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</row>
    <row r="29" spans="1:26" ht="45.75" customHeight="1" x14ac:dyDescent="0.25">
      <c r="A29" s="197" t="s">
        <v>63</v>
      </c>
      <c r="B29" s="48" t="s">
        <v>51</v>
      </c>
      <c r="C29" s="48" t="s">
        <v>64</v>
      </c>
    </row>
    <row r="30" spans="1:26" ht="31.5" customHeight="1" x14ac:dyDescent="0.25">
      <c r="A30" s="49" t="s">
        <v>53</v>
      </c>
      <c r="B30" s="49">
        <v>30</v>
      </c>
      <c r="C30" s="49">
        <f t="shared" ref="C30:C31" si="4">B30*6</f>
        <v>180</v>
      </c>
    </row>
    <row r="31" spans="1:26" ht="15.75" customHeight="1" x14ac:dyDescent="0.25">
      <c r="A31" s="50" t="s">
        <v>54</v>
      </c>
      <c r="B31" s="52">
        <f>SUM(B30)</f>
        <v>30</v>
      </c>
      <c r="C31" s="52">
        <f t="shared" si="4"/>
        <v>180</v>
      </c>
    </row>
    <row r="32" spans="1:26" ht="15.75" customHeight="1" x14ac:dyDescent="0.25">
      <c r="A32" s="197" t="s">
        <v>65</v>
      </c>
      <c r="B32" s="48" t="s">
        <v>51</v>
      </c>
      <c r="C32" s="48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</row>
    <row r="33" spans="1:26" ht="45.75" customHeight="1" x14ac:dyDescent="0.25">
      <c r="A33" s="49" t="s">
        <v>60</v>
      </c>
      <c r="B33" s="49">
        <v>20</v>
      </c>
      <c r="C33" s="49">
        <f t="shared" ref="C33:C34" si="5">B33*1</f>
        <v>20</v>
      </c>
    </row>
    <row r="34" spans="1:26" ht="30.75" customHeight="1" x14ac:dyDescent="0.25">
      <c r="A34" s="49" t="s">
        <v>53</v>
      </c>
      <c r="B34" s="49">
        <v>10</v>
      </c>
      <c r="C34" s="49">
        <f t="shared" si="5"/>
        <v>10</v>
      </c>
    </row>
    <row r="35" spans="1:26" ht="15.75" customHeight="1" x14ac:dyDescent="0.25">
      <c r="A35" s="50" t="s">
        <v>54</v>
      </c>
      <c r="B35" s="52">
        <f t="shared" ref="B35:C35" si="6">SUM(B33:B34)</f>
        <v>30</v>
      </c>
      <c r="C35" s="52">
        <f t="shared" si="6"/>
        <v>30</v>
      </c>
    </row>
    <row r="36" spans="1:26" ht="15.75" customHeight="1" x14ac:dyDescent="0.25">
      <c r="A36" s="197" t="s">
        <v>67</v>
      </c>
      <c r="B36" s="48" t="s">
        <v>51</v>
      </c>
      <c r="C36" s="48" t="s">
        <v>246</v>
      </c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</row>
    <row r="37" spans="1:26" ht="45.75" customHeight="1" x14ac:dyDescent="0.25">
      <c r="A37" s="49" t="s">
        <v>60</v>
      </c>
      <c r="B37" s="49">
        <v>12</v>
      </c>
      <c r="C37" s="49">
        <f>B37*10</f>
        <v>120</v>
      </c>
    </row>
    <row r="38" spans="1:26" ht="25.5" customHeight="1" x14ac:dyDescent="0.25">
      <c r="A38" s="49" t="s">
        <v>53</v>
      </c>
      <c r="B38" s="49">
        <v>5</v>
      </c>
      <c r="C38" s="49">
        <f>B38*10</f>
        <v>50</v>
      </c>
    </row>
    <row r="39" spans="1:26" ht="30" customHeight="1" x14ac:dyDescent="0.25">
      <c r="A39" s="50" t="s">
        <v>54</v>
      </c>
      <c r="B39" s="52">
        <f t="shared" ref="B39:C39" si="7">SUM(B37:B38)</f>
        <v>17</v>
      </c>
      <c r="C39" s="52">
        <f t="shared" si="7"/>
        <v>170</v>
      </c>
    </row>
    <row r="40" spans="1:26" ht="27.75" customHeight="1" x14ac:dyDescent="0.25">
      <c r="A40" s="197" t="s">
        <v>68</v>
      </c>
      <c r="B40" s="48" t="s">
        <v>51</v>
      </c>
      <c r="C40" s="48" t="s">
        <v>52</v>
      </c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</row>
    <row r="41" spans="1:26" ht="45.75" customHeight="1" x14ac:dyDescent="0.25">
      <c r="A41" s="50" t="s">
        <v>53</v>
      </c>
      <c r="B41" s="52">
        <v>20</v>
      </c>
      <c r="C41" s="52">
        <f>B41*12</f>
        <v>240</v>
      </c>
    </row>
    <row r="42" spans="1:26" ht="15.75" customHeight="1" x14ac:dyDescent="0.25">
      <c r="A42" s="197" t="s">
        <v>69</v>
      </c>
      <c r="B42" s="48" t="s">
        <v>51</v>
      </c>
      <c r="C42" s="48" t="s">
        <v>70</v>
      </c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</row>
    <row r="43" spans="1:26" ht="45.75" customHeight="1" x14ac:dyDescent="0.25">
      <c r="A43" s="49" t="s">
        <v>60</v>
      </c>
      <c r="B43" s="49">
        <v>6</v>
      </c>
      <c r="C43" s="49">
        <f t="shared" ref="C43:C44" si="8">B43*2</f>
        <v>12</v>
      </c>
    </row>
    <row r="44" spans="1:26" ht="30" customHeight="1" x14ac:dyDescent="0.25">
      <c r="A44" s="49" t="s">
        <v>53</v>
      </c>
      <c r="B44" s="49">
        <v>6</v>
      </c>
      <c r="C44" s="49">
        <f t="shared" si="8"/>
        <v>12</v>
      </c>
      <c r="F44" s="54"/>
    </row>
    <row r="45" spans="1:26" ht="15.75" customHeight="1" x14ac:dyDescent="0.25">
      <c r="A45" s="50" t="s">
        <v>54</v>
      </c>
      <c r="B45" s="52">
        <f t="shared" ref="B45:C45" si="9">SUM(B43:B44)</f>
        <v>12</v>
      </c>
      <c r="C45" s="52">
        <f t="shared" si="9"/>
        <v>24</v>
      </c>
    </row>
    <row r="46" spans="1:26" ht="15.75" customHeight="1" x14ac:dyDescent="0.25">
      <c r="A46" s="197" t="s">
        <v>71</v>
      </c>
      <c r="B46" s="48" t="s">
        <v>51</v>
      </c>
      <c r="C46" s="48" t="s">
        <v>70</v>
      </c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</row>
    <row r="47" spans="1:26" ht="45" customHeight="1" x14ac:dyDescent="0.25">
      <c r="A47" s="49" t="s">
        <v>60</v>
      </c>
      <c r="B47" s="49">
        <v>6</v>
      </c>
      <c r="C47" s="49">
        <f t="shared" ref="C47:C48" si="10">B47*2</f>
        <v>12</v>
      </c>
    </row>
    <row r="48" spans="1:26" ht="34.5" customHeight="1" x14ac:dyDescent="0.25">
      <c r="A48" s="49" t="s">
        <v>53</v>
      </c>
      <c r="B48" s="49">
        <v>6</v>
      </c>
      <c r="C48" s="49">
        <f t="shared" si="10"/>
        <v>12</v>
      </c>
    </row>
    <row r="49" spans="1:26" ht="15.75" customHeight="1" x14ac:dyDescent="0.25">
      <c r="A49" s="50" t="s">
        <v>54</v>
      </c>
      <c r="B49" s="52">
        <f t="shared" ref="B49:C49" si="11">SUM(B47:B48)</f>
        <v>12</v>
      </c>
      <c r="C49" s="52">
        <f t="shared" si="11"/>
        <v>24</v>
      </c>
    </row>
    <row r="50" spans="1:26" ht="15.75" customHeight="1" x14ac:dyDescent="0.25">
      <c r="A50" s="197" t="s">
        <v>72</v>
      </c>
      <c r="B50" s="48" t="s">
        <v>51</v>
      </c>
      <c r="C50" s="48" t="s">
        <v>70</v>
      </c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</row>
    <row r="51" spans="1:26" ht="45" customHeight="1" x14ac:dyDescent="0.25">
      <c r="A51" s="49" t="s">
        <v>60</v>
      </c>
      <c r="B51" s="49">
        <v>6</v>
      </c>
      <c r="C51" s="49">
        <f t="shared" ref="C51:C52" si="12">B51*2</f>
        <v>12</v>
      </c>
    </row>
    <row r="52" spans="1:26" ht="31.5" customHeight="1" x14ac:dyDescent="0.25">
      <c r="A52" s="49" t="s">
        <v>53</v>
      </c>
      <c r="B52" s="49">
        <v>6</v>
      </c>
      <c r="C52" s="49">
        <f t="shared" si="12"/>
        <v>12</v>
      </c>
    </row>
    <row r="53" spans="1:26" ht="15.75" customHeight="1" x14ac:dyDescent="0.25">
      <c r="A53" s="50" t="s">
        <v>54</v>
      </c>
      <c r="B53" s="52">
        <f t="shared" ref="B53:C53" si="13">SUM(B51:B52)</f>
        <v>12</v>
      </c>
      <c r="C53" s="52">
        <f t="shared" si="13"/>
        <v>24</v>
      </c>
    </row>
    <row r="54" spans="1:26" ht="15.75" customHeight="1" x14ac:dyDescent="0.25">
      <c r="A54" s="197" t="s">
        <v>73</v>
      </c>
      <c r="B54" s="48" t="s">
        <v>51</v>
      </c>
      <c r="C54" s="48" t="s">
        <v>70</v>
      </c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</row>
    <row r="55" spans="1:26" ht="30" customHeight="1" x14ac:dyDescent="0.25">
      <c r="A55" s="49" t="s">
        <v>60</v>
      </c>
      <c r="B55" s="49">
        <v>6</v>
      </c>
      <c r="C55" s="49">
        <f t="shared" ref="C55:C56" si="14">B55*2</f>
        <v>12</v>
      </c>
    </row>
    <row r="56" spans="1:26" ht="28.5" customHeight="1" x14ac:dyDescent="0.25">
      <c r="A56" s="49" t="s">
        <v>53</v>
      </c>
      <c r="B56" s="49">
        <v>6</v>
      </c>
      <c r="C56" s="49">
        <f t="shared" si="14"/>
        <v>12</v>
      </c>
    </row>
    <row r="57" spans="1:26" ht="15.75" customHeight="1" x14ac:dyDescent="0.25">
      <c r="A57" s="50" t="s">
        <v>54</v>
      </c>
      <c r="B57" s="52">
        <f t="shared" ref="B57:C57" si="15">SUM(B55:B56)</f>
        <v>12</v>
      </c>
      <c r="C57" s="52">
        <f t="shared" si="15"/>
        <v>24</v>
      </c>
    </row>
    <row r="58" spans="1:26" ht="15.75" customHeight="1" x14ac:dyDescent="0.25">
      <c r="A58" s="197" t="s">
        <v>74</v>
      </c>
      <c r="B58" s="48" t="s">
        <v>51</v>
      </c>
      <c r="C58" s="48" t="s">
        <v>75</v>
      </c>
    </row>
    <row r="59" spans="1:26" ht="30" customHeight="1" x14ac:dyDescent="0.25">
      <c r="A59" s="49" t="s">
        <v>60</v>
      </c>
      <c r="B59" s="49">
        <v>6</v>
      </c>
      <c r="C59" s="49">
        <f t="shared" ref="C59:C60" si="16">B59*2</f>
        <v>12</v>
      </c>
    </row>
    <row r="60" spans="1:26" ht="33.75" customHeight="1" x14ac:dyDescent="0.25">
      <c r="A60" s="49" t="s">
        <v>53</v>
      </c>
      <c r="B60" s="49">
        <v>6</v>
      </c>
      <c r="C60" s="49">
        <f t="shared" si="16"/>
        <v>12</v>
      </c>
    </row>
    <row r="61" spans="1:26" ht="15.75" customHeight="1" x14ac:dyDescent="0.25">
      <c r="A61" s="50" t="s">
        <v>54</v>
      </c>
      <c r="B61" s="52">
        <f t="shared" ref="B61:C61" si="17">SUM(B59:B60)</f>
        <v>12</v>
      </c>
      <c r="C61" s="52">
        <f t="shared" si="17"/>
        <v>24</v>
      </c>
    </row>
    <row r="62" spans="1:26" ht="15.75" customHeight="1" x14ac:dyDescent="0.25">
      <c r="A62" s="197" t="s">
        <v>76</v>
      </c>
      <c r="B62" s="48" t="s">
        <v>51</v>
      </c>
      <c r="C62" s="48" t="s">
        <v>77</v>
      </c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</row>
    <row r="63" spans="1:26" ht="30" customHeight="1" x14ac:dyDescent="0.25">
      <c r="A63" s="49" t="s">
        <v>60</v>
      </c>
      <c r="B63" s="49">
        <v>8</v>
      </c>
      <c r="C63" s="49">
        <f t="shared" ref="C63:C64" si="18">B63*1</f>
        <v>8</v>
      </c>
    </row>
    <row r="64" spans="1:26" ht="42.75" customHeight="1" x14ac:dyDescent="0.25">
      <c r="A64" s="49" t="s">
        <v>53</v>
      </c>
      <c r="B64" s="49">
        <v>7</v>
      </c>
      <c r="C64" s="49">
        <f t="shared" si="18"/>
        <v>7</v>
      </c>
    </row>
    <row r="65" spans="1:26" ht="15.75" customHeight="1" x14ac:dyDescent="0.25">
      <c r="A65" s="55" t="s">
        <v>54</v>
      </c>
      <c r="B65" s="56">
        <f t="shared" ref="B65:C65" si="19">SUM(B63:B64)</f>
        <v>15</v>
      </c>
      <c r="C65" s="56">
        <f t="shared" si="19"/>
        <v>15</v>
      </c>
    </row>
    <row r="66" spans="1:26" ht="15.75" customHeight="1" x14ac:dyDescent="0.25">
      <c r="A66" s="197" t="s">
        <v>78</v>
      </c>
      <c r="B66" s="48" t="s">
        <v>51</v>
      </c>
      <c r="C66" s="48" t="s">
        <v>77</v>
      </c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</row>
    <row r="67" spans="1:26" ht="30" customHeight="1" x14ac:dyDescent="0.25">
      <c r="A67" s="49" t="s">
        <v>60</v>
      </c>
      <c r="B67" s="49">
        <v>8</v>
      </c>
      <c r="C67" s="49">
        <f t="shared" ref="C67:C68" si="20">B67*1</f>
        <v>8</v>
      </c>
    </row>
    <row r="68" spans="1:26" ht="33" customHeight="1" x14ac:dyDescent="0.25">
      <c r="A68" s="49" t="s">
        <v>53</v>
      </c>
      <c r="B68" s="49">
        <v>7</v>
      </c>
      <c r="C68" s="49">
        <f t="shared" si="20"/>
        <v>7</v>
      </c>
    </row>
    <row r="69" spans="1:26" ht="15.75" customHeight="1" x14ac:dyDescent="0.25">
      <c r="A69" s="50" t="s">
        <v>54</v>
      </c>
      <c r="B69" s="52">
        <f>SUM(B63:B64)</f>
        <v>15</v>
      </c>
      <c r="C69" s="52">
        <f>SUM(C67:C68)</f>
        <v>15</v>
      </c>
    </row>
    <row r="70" spans="1:26" ht="15.75" customHeight="1" x14ac:dyDescent="0.25">
      <c r="A70" s="197" t="s">
        <v>79</v>
      </c>
      <c r="B70" s="48" t="s">
        <v>51</v>
      </c>
      <c r="C70" s="48" t="s">
        <v>80</v>
      </c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</row>
    <row r="71" spans="1:26" ht="30" customHeight="1" x14ac:dyDescent="0.25">
      <c r="A71" s="49" t="s">
        <v>53</v>
      </c>
      <c r="B71" s="49">
        <v>100</v>
      </c>
      <c r="C71" s="49">
        <f>B71*1</f>
        <v>100</v>
      </c>
    </row>
    <row r="72" spans="1:26" ht="15.75" customHeight="1" x14ac:dyDescent="0.25">
      <c r="A72" s="50" t="s">
        <v>53</v>
      </c>
      <c r="B72" s="52">
        <f t="shared" ref="B72:C72" si="21">SUM(B71)</f>
        <v>100</v>
      </c>
      <c r="C72" s="52">
        <f t="shared" si="21"/>
        <v>100</v>
      </c>
    </row>
    <row r="73" spans="1:26" ht="15.75" customHeight="1" x14ac:dyDescent="0.25">
      <c r="A73" s="57"/>
      <c r="B73" s="57"/>
      <c r="C73" s="57"/>
    </row>
    <row r="74" spans="1:26" ht="15.75" customHeight="1" x14ac:dyDescent="0.25">
      <c r="A74" s="57"/>
      <c r="B74" s="57"/>
      <c r="C74" s="57">
        <f>SUM(C14,C17,C20,C24,C28,C31,C35,C39,C41,C45,C49,C53,C57,C61,C65,C69,C72)</f>
        <v>2199</v>
      </c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</row>
    <row r="75" spans="1:26" ht="30" customHeight="1" x14ac:dyDescent="0.25">
      <c r="A75" s="18"/>
      <c r="C75" s="17"/>
    </row>
    <row r="76" spans="1:26" ht="35.25" customHeight="1" x14ac:dyDescent="0.25"/>
    <row r="77" spans="1:26" ht="15.75" customHeight="1" x14ac:dyDescent="0.25">
      <c r="A77" s="18"/>
    </row>
    <row r="78" spans="1:26" ht="15.75" customHeight="1" x14ac:dyDescent="0.25">
      <c r="A78" s="18"/>
      <c r="C78" s="17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</row>
    <row r="79" spans="1:26" ht="30" customHeight="1" x14ac:dyDescent="0.25">
      <c r="A79" s="18"/>
      <c r="C79" s="17"/>
    </row>
    <row r="80" spans="1:26" ht="33" customHeight="1" x14ac:dyDescent="0.25">
      <c r="A80" s="58"/>
      <c r="C80" s="17"/>
    </row>
    <row r="81" spans="1:26" ht="15.75" customHeight="1" x14ac:dyDescent="0.25">
      <c r="A81" s="20"/>
      <c r="C81" s="17"/>
    </row>
    <row r="82" spans="1:26" ht="15.75" customHeight="1" x14ac:dyDescent="0.25">
      <c r="A82" s="20"/>
      <c r="C82" s="17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</row>
    <row r="83" spans="1:26" ht="30" customHeight="1" x14ac:dyDescent="0.25">
      <c r="A83" s="20"/>
      <c r="C83" s="17"/>
    </row>
    <row r="84" spans="1:26" ht="39.75" customHeight="1" x14ac:dyDescent="0.25"/>
    <row r="85" spans="1:26" ht="15.75" customHeight="1" x14ac:dyDescent="0.25">
      <c r="A85" s="17"/>
      <c r="B85" s="17"/>
      <c r="C85" s="17"/>
    </row>
    <row r="86" spans="1:26" ht="15.75" customHeight="1" x14ac:dyDescent="0.25">
      <c r="A86" s="17"/>
      <c r="B86" s="17"/>
      <c r="C86" s="17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</row>
    <row r="87" spans="1:26" ht="30" customHeight="1" x14ac:dyDescent="0.25">
      <c r="A87" s="17"/>
      <c r="B87" s="17"/>
      <c r="C87" s="17"/>
    </row>
    <row r="88" spans="1:26" ht="30" customHeight="1" x14ac:dyDescent="0.25">
      <c r="A88" s="17"/>
      <c r="B88" s="17"/>
      <c r="C88" s="17"/>
    </row>
    <row r="89" spans="1:26" ht="15.75" customHeight="1" x14ac:dyDescent="0.25">
      <c r="A89" s="17"/>
      <c r="B89" s="17"/>
      <c r="C89" s="17"/>
    </row>
    <row r="90" spans="1:26" ht="15.75" customHeight="1" x14ac:dyDescent="0.25">
      <c r="A90" s="17"/>
      <c r="B90" s="17"/>
      <c r="C90" s="17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</row>
    <row r="91" spans="1:26" ht="30" customHeight="1" x14ac:dyDescent="0.25">
      <c r="A91" s="17"/>
      <c r="B91" s="17"/>
      <c r="C91" s="17"/>
    </row>
    <row r="92" spans="1:26" ht="15.75" customHeight="1" x14ac:dyDescent="0.25">
      <c r="A92" s="17"/>
      <c r="B92" s="17"/>
      <c r="C92" s="17"/>
    </row>
    <row r="93" spans="1:26" ht="15.75" customHeight="1" x14ac:dyDescent="0.25">
      <c r="A93" s="17"/>
      <c r="B93" s="17"/>
      <c r="C93" s="17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</row>
    <row r="94" spans="1:26" ht="15.75" customHeight="1" x14ac:dyDescent="0.25">
      <c r="A94" s="17"/>
      <c r="B94" s="17"/>
      <c r="C94" s="17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</row>
    <row r="95" spans="1:26" ht="15.75" customHeight="1" x14ac:dyDescent="0.25">
      <c r="A95" s="17"/>
      <c r="B95" s="17"/>
      <c r="C95" s="17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</row>
    <row r="96" spans="1:26" ht="15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</row>
    <row r="97" spans="1:3" ht="15.75" customHeight="1" x14ac:dyDescent="0.25">
      <c r="A97" s="17"/>
      <c r="B97" s="17"/>
      <c r="C97" s="17"/>
    </row>
    <row r="98" spans="1:3" ht="15.75" customHeight="1" x14ac:dyDescent="0.25">
      <c r="A98" s="17"/>
      <c r="B98" s="17"/>
      <c r="C98" s="17"/>
    </row>
    <row r="99" spans="1:3" ht="15.75" customHeight="1" x14ac:dyDescent="0.25">
      <c r="A99" s="17"/>
      <c r="B99" s="17"/>
      <c r="C99" s="17"/>
    </row>
    <row r="100" spans="1:3" ht="15.75" customHeight="1" x14ac:dyDescent="0.25">
      <c r="A100" s="17"/>
      <c r="B100" s="17"/>
      <c r="C100" s="17"/>
    </row>
    <row r="101" spans="1:3" ht="15.75" customHeight="1" x14ac:dyDescent="0.25">
      <c r="A101" s="17"/>
      <c r="B101" s="17"/>
      <c r="C101" s="17"/>
    </row>
    <row r="102" spans="1:3" ht="15.75" customHeight="1" x14ac:dyDescent="0.25">
      <c r="A102" s="17"/>
      <c r="B102" s="17"/>
      <c r="C102" s="17"/>
    </row>
    <row r="103" spans="1:3" ht="15.75" customHeight="1" x14ac:dyDescent="0.25">
      <c r="A103" s="17"/>
      <c r="B103" s="17"/>
      <c r="C103" s="17"/>
    </row>
    <row r="104" spans="1:3" ht="15.75" customHeight="1" x14ac:dyDescent="0.25">
      <c r="A104" s="17"/>
      <c r="B104" s="17"/>
      <c r="C104" s="17"/>
    </row>
    <row r="105" spans="1:3" ht="15.75" customHeight="1" x14ac:dyDescent="0.25">
      <c r="A105" s="17"/>
      <c r="B105" s="17"/>
      <c r="C105" s="17"/>
    </row>
    <row r="106" spans="1:3" ht="15.75" customHeight="1" x14ac:dyDescent="0.25">
      <c r="A106" s="17"/>
      <c r="B106" s="17"/>
      <c r="C106" s="17"/>
    </row>
    <row r="107" spans="1:3" ht="15.75" customHeight="1" x14ac:dyDescent="0.25">
      <c r="A107" s="17"/>
      <c r="B107" s="17"/>
      <c r="C107" s="17"/>
    </row>
    <row r="108" spans="1:3" ht="15.75" customHeight="1" x14ac:dyDescent="0.25">
      <c r="A108" s="17"/>
      <c r="B108" s="17"/>
      <c r="C108" s="17"/>
    </row>
    <row r="109" spans="1:3" ht="15.75" customHeight="1" x14ac:dyDescent="0.25">
      <c r="A109" s="17"/>
      <c r="B109" s="17"/>
      <c r="C109" s="17"/>
    </row>
    <row r="110" spans="1:3" ht="15.75" customHeight="1" x14ac:dyDescent="0.25">
      <c r="A110" s="17"/>
      <c r="B110" s="17"/>
      <c r="C110" s="17"/>
    </row>
    <row r="111" spans="1:3" ht="15.75" customHeight="1" x14ac:dyDescent="0.25">
      <c r="A111" s="17"/>
      <c r="B111" s="17"/>
      <c r="C111" s="17"/>
    </row>
    <row r="112" spans="1:3" ht="15.75" customHeight="1" x14ac:dyDescent="0.25">
      <c r="A112" s="17"/>
      <c r="B112" s="17"/>
      <c r="C112" s="17"/>
    </row>
    <row r="113" spans="1:3" ht="15.75" customHeight="1" x14ac:dyDescent="0.25">
      <c r="A113" s="17"/>
      <c r="B113" s="17"/>
      <c r="C113" s="17"/>
    </row>
    <row r="114" spans="1:3" ht="15.75" customHeight="1" x14ac:dyDescent="0.25">
      <c r="A114" s="17"/>
      <c r="B114" s="17"/>
      <c r="C114" s="17"/>
    </row>
    <row r="115" spans="1:3" ht="15.75" customHeight="1" x14ac:dyDescent="0.25">
      <c r="A115" s="17"/>
      <c r="B115" s="17"/>
      <c r="C115" s="17"/>
    </row>
    <row r="116" spans="1:3" ht="15.75" customHeight="1" x14ac:dyDescent="0.25">
      <c r="A116" s="17"/>
      <c r="B116" s="17"/>
      <c r="C116" s="17"/>
    </row>
    <row r="117" spans="1:3" ht="15.75" customHeight="1" x14ac:dyDescent="0.25">
      <c r="A117" s="17"/>
      <c r="B117" s="17"/>
      <c r="C117" s="17"/>
    </row>
    <row r="118" spans="1:3" ht="15.75" customHeight="1" x14ac:dyDescent="0.25">
      <c r="A118" s="17"/>
      <c r="B118" s="17"/>
      <c r="C118" s="17"/>
    </row>
    <row r="119" spans="1:3" ht="15.75" customHeight="1" x14ac:dyDescent="0.25">
      <c r="A119" s="17"/>
      <c r="B119" s="17"/>
      <c r="C119" s="17"/>
    </row>
    <row r="120" spans="1:3" ht="15.75" customHeight="1" x14ac:dyDescent="0.25">
      <c r="A120" s="17"/>
      <c r="B120" s="17"/>
      <c r="C120" s="17"/>
    </row>
    <row r="121" spans="1:3" ht="15.75" customHeight="1" x14ac:dyDescent="0.25">
      <c r="A121" s="17"/>
      <c r="B121" s="17"/>
      <c r="C121" s="17"/>
    </row>
    <row r="122" spans="1:3" ht="15.75" customHeight="1" x14ac:dyDescent="0.25">
      <c r="A122" s="17"/>
      <c r="B122" s="17"/>
      <c r="C122" s="17"/>
    </row>
    <row r="123" spans="1:3" ht="15.75" customHeight="1" x14ac:dyDescent="0.25">
      <c r="A123" s="17"/>
      <c r="B123" s="17"/>
      <c r="C123" s="17"/>
    </row>
    <row r="124" spans="1:3" ht="15.75" customHeight="1" x14ac:dyDescent="0.25">
      <c r="A124" s="17"/>
      <c r="B124" s="17"/>
      <c r="C124" s="17"/>
    </row>
    <row r="125" spans="1:3" ht="15.75" customHeight="1" x14ac:dyDescent="0.25">
      <c r="A125" s="17"/>
      <c r="B125" s="17"/>
      <c r="C125" s="17"/>
    </row>
    <row r="126" spans="1:3" ht="15.75" customHeight="1" x14ac:dyDescent="0.25">
      <c r="A126" s="17"/>
      <c r="B126" s="17"/>
      <c r="C126" s="17"/>
    </row>
    <row r="127" spans="1:3" ht="15.75" customHeight="1" x14ac:dyDescent="0.25">
      <c r="A127" s="17"/>
      <c r="B127" s="17"/>
      <c r="C127" s="17"/>
    </row>
    <row r="128" spans="1:3" ht="15.75" customHeight="1" x14ac:dyDescent="0.25">
      <c r="A128" s="17"/>
      <c r="B128" s="17"/>
      <c r="C128" s="17"/>
    </row>
    <row r="129" spans="1:3" ht="15.75" customHeight="1" x14ac:dyDescent="0.25">
      <c r="A129" s="17"/>
      <c r="B129" s="17"/>
      <c r="C129" s="17"/>
    </row>
    <row r="130" spans="1:3" ht="15.75" customHeight="1" x14ac:dyDescent="0.25">
      <c r="A130" s="17"/>
      <c r="B130" s="17"/>
      <c r="C130" s="17"/>
    </row>
    <row r="131" spans="1:3" ht="15.75" customHeight="1" x14ac:dyDescent="0.25">
      <c r="A131" s="17"/>
      <c r="B131" s="17"/>
      <c r="C131" s="17"/>
    </row>
    <row r="132" spans="1:3" ht="15.75" customHeight="1" x14ac:dyDescent="0.25">
      <c r="A132" s="17"/>
      <c r="B132" s="17"/>
      <c r="C132" s="17"/>
    </row>
    <row r="133" spans="1:3" ht="15.75" customHeight="1" x14ac:dyDescent="0.25">
      <c r="A133" s="17"/>
      <c r="B133" s="17"/>
      <c r="C133" s="17"/>
    </row>
    <row r="134" spans="1:3" ht="15.75" customHeight="1" x14ac:dyDescent="0.25">
      <c r="A134" s="17"/>
      <c r="B134" s="17"/>
      <c r="C134" s="17"/>
    </row>
    <row r="135" spans="1:3" ht="15.75" customHeight="1" x14ac:dyDescent="0.25">
      <c r="A135" s="17"/>
      <c r="B135" s="17"/>
      <c r="C135" s="17"/>
    </row>
    <row r="136" spans="1:3" ht="15.75" customHeight="1" x14ac:dyDescent="0.25">
      <c r="A136" s="17"/>
      <c r="B136" s="17"/>
      <c r="C136" s="17"/>
    </row>
    <row r="137" spans="1:3" ht="15.75" customHeight="1" x14ac:dyDescent="0.25">
      <c r="A137" s="17"/>
      <c r="B137" s="17"/>
      <c r="C137" s="17"/>
    </row>
    <row r="138" spans="1:3" ht="15.75" customHeight="1" x14ac:dyDescent="0.25">
      <c r="A138" s="17"/>
      <c r="B138" s="17"/>
      <c r="C138" s="17"/>
    </row>
    <row r="139" spans="1:3" ht="15.75" customHeight="1" x14ac:dyDescent="0.25">
      <c r="A139" s="17"/>
      <c r="B139" s="17"/>
      <c r="C139" s="17"/>
    </row>
    <row r="140" spans="1:3" ht="15.75" customHeight="1" x14ac:dyDescent="0.25">
      <c r="A140" s="17"/>
      <c r="B140" s="17"/>
      <c r="C140" s="17"/>
    </row>
    <row r="141" spans="1:3" ht="15.75" customHeight="1" x14ac:dyDescent="0.25">
      <c r="A141" s="17"/>
      <c r="B141" s="17"/>
      <c r="C141" s="17"/>
    </row>
    <row r="142" spans="1:3" ht="15.75" customHeight="1" x14ac:dyDescent="0.25">
      <c r="A142" s="17"/>
      <c r="B142" s="17"/>
      <c r="C142" s="17"/>
    </row>
    <row r="143" spans="1:3" ht="15.75" customHeight="1" x14ac:dyDescent="0.25">
      <c r="A143" s="17"/>
      <c r="B143" s="17"/>
      <c r="C143" s="17"/>
    </row>
    <row r="144" spans="1:3" ht="15.75" customHeight="1" x14ac:dyDescent="0.25">
      <c r="A144" s="17"/>
      <c r="B144" s="17"/>
      <c r="C144" s="17"/>
    </row>
    <row r="145" spans="1:3" ht="15.75" customHeight="1" x14ac:dyDescent="0.25">
      <c r="A145" s="17"/>
      <c r="B145" s="17"/>
      <c r="C145" s="17"/>
    </row>
    <row r="146" spans="1:3" ht="15.75" customHeight="1" x14ac:dyDescent="0.25">
      <c r="A146" s="17"/>
      <c r="B146" s="17"/>
      <c r="C146" s="17"/>
    </row>
    <row r="147" spans="1:3" ht="15.75" customHeight="1" x14ac:dyDescent="0.25">
      <c r="A147" s="17"/>
      <c r="B147" s="17"/>
      <c r="C147" s="17"/>
    </row>
    <row r="148" spans="1:3" ht="15.75" customHeight="1" x14ac:dyDescent="0.25">
      <c r="A148" s="17"/>
      <c r="B148" s="17"/>
      <c r="C148" s="17"/>
    </row>
    <row r="149" spans="1:3" ht="15.75" customHeight="1" x14ac:dyDescent="0.25">
      <c r="A149" s="17"/>
      <c r="B149" s="17"/>
      <c r="C149" s="17"/>
    </row>
    <row r="150" spans="1:3" ht="15.75" customHeight="1" x14ac:dyDescent="0.25">
      <c r="A150" s="17"/>
      <c r="B150" s="17"/>
      <c r="C150" s="17"/>
    </row>
    <row r="151" spans="1:3" ht="15.75" customHeight="1" x14ac:dyDescent="0.25">
      <c r="A151" s="17"/>
      <c r="B151" s="17"/>
      <c r="C151" s="17"/>
    </row>
    <row r="152" spans="1:3" ht="15.75" customHeight="1" x14ac:dyDescent="0.25">
      <c r="A152" s="17"/>
      <c r="B152" s="17"/>
      <c r="C152" s="17"/>
    </row>
    <row r="153" spans="1:3" ht="15.75" customHeight="1" x14ac:dyDescent="0.25">
      <c r="A153" s="17"/>
      <c r="B153" s="17"/>
      <c r="C153" s="17"/>
    </row>
    <row r="154" spans="1:3" ht="15.75" customHeight="1" x14ac:dyDescent="0.25">
      <c r="A154" s="17"/>
      <c r="B154" s="17"/>
      <c r="C154" s="17"/>
    </row>
    <row r="155" spans="1:3" ht="15.75" customHeight="1" x14ac:dyDescent="0.25">
      <c r="A155" s="17"/>
      <c r="B155" s="17"/>
      <c r="C155" s="17"/>
    </row>
    <row r="156" spans="1:3" ht="15.75" customHeight="1" x14ac:dyDescent="0.25">
      <c r="A156" s="17"/>
      <c r="B156" s="17"/>
      <c r="C156" s="17"/>
    </row>
    <row r="157" spans="1:3" ht="15.75" customHeight="1" x14ac:dyDescent="0.25">
      <c r="A157" s="17"/>
      <c r="B157" s="17"/>
      <c r="C157" s="17"/>
    </row>
    <row r="158" spans="1:3" ht="15.75" customHeight="1" x14ac:dyDescent="0.25">
      <c r="A158" s="17"/>
      <c r="B158" s="17"/>
      <c r="C158" s="17"/>
    </row>
    <row r="159" spans="1:3" ht="15.75" customHeight="1" x14ac:dyDescent="0.25">
      <c r="A159" s="17"/>
      <c r="B159" s="17"/>
      <c r="C159" s="17"/>
    </row>
    <row r="160" spans="1:3" ht="15.75" customHeight="1" x14ac:dyDescent="0.25">
      <c r="A160" s="17"/>
      <c r="B160" s="17"/>
      <c r="C160" s="17"/>
    </row>
    <row r="161" spans="1:3" ht="15.75" customHeight="1" x14ac:dyDescent="0.25">
      <c r="A161" s="17"/>
      <c r="B161" s="17"/>
      <c r="C161" s="17"/>
    </row>
    <row r="162" spans="1:3" ht="15.75" customHeight="1" x14ac:dyDescent="0.25">
      <c r="A162" s="17"/>
      <c r="B162" s="17"/>
      <c r="C162" s="17"/>
    </row>
    <row r="163" spans="1:3" ht="15.75" customHeight="1" x14ac:dyDescent="0.25">
      <c r="A163" s="17"/>
      <c r="B163" s="17"/>
      <c r="C163" s="17"/>
    </row>
    <row r="164" spans="1:3" ht="15.75" customHeight="1" x14ac:dyDescent="0.25">
      <c r="A164" s="17"/>
      <c r="B164" s="17"/>
      <c r="C164" s="17"/>
    </row>
    <row r="165" spans="1:3" ht="15.75" customHeight="1" x14ac:dyDescent="0.25">
      <c r="A165" s="17"/>
      <c r="B165" s="17"/>
      <c r="C165" s="17"/>
    </row>
    <row r="166" spans="1:3" ht="15.75" customHeight="1" x14ac:dyDescent="0.25">
      <c r="A166" s="17"/>
      <c r="B166" s="17"/>
      <c r="C166" s="17"/>
    </row>
    <row r="167" spans="1:3" ht="15.75" customHeight="1" x14ac:dyDescent="0.25">
      <c r="A167" s="17"/>
      <c r="B167" s="17"/>
      <c r="C167" s="17"/>
    </row>
    <row r="168" spans="1:3" ht="15.75" customHeight="1" x14ac:dyDescent="0.25">
      <c r="A168" s="17"/>
      <c r="B168" s="17"/>
      <c r="C168" s="17"/>
    </row>
    <row r="169" spans="1:3" ht="15.75" customHeight="1" x14ac:dyDescent="0.25">
      <c r="A169" s="17"/>
      <c r="B169" s="17"/>
      <c r="C169" s="17"/>
    </row>
    <row r="170" spans="1:3" ht="15.75" customHeight="1" x14ac:dyDescent="0.25">
      <c r="A170" s="17"/>
      <c r="B170" s="17"/>
      <c r="C170" s="17"/>
    </row>
    <row r="171" spans="1:3" ht="15.75" customHeight="1" x14ac:dyDescent="0.25">
      <c r="A171" s="17"/>
      <c r="B171" s="17"/>
      <c r="C171" s="17"/>
    </row>
    <row r="172" spans="1:3" ht="15.75" customHeight="1" x14ac:dyDescent="0.25">
      <c r="A172" s="17"/>
      <c r="B172" s="17"/>
      <c r="C172" s="17"/>
    </row>
    <row r="173" spans="1:3" ht="15.75" customHeight="1" x14ac:dyDescent="0.25">
      <c r="A173" s="17"/>
      <c r="B173" s="17"/>
      <c r="C173" s="17"/>
    </row>
    <row r="174" spans="1:3" ht="15.75" customHeight="1" x14ac:dyDescent="0.25">
      <c r="A174" s="17"/>
      <c r="B174" s="17"/>
      <c r="C174" s="17"/>
    </row>
    <row r="175" spans="1:3" ht="15.75" customHeight="1" x14ac:dyDescent="0.25">
      <c r="A175" s="17"/>
      <c r="B175" s="17"/>
      <c r="C175" s="17"/>
    </row>
    <row r="176" spans="1:3" ht="15.75" customHeight="1" x14ac:dyDescent="0.25">
      <c r="A176" s="17"/>
      <c r="B176" s="17"/>
      <c r="C176" s="17"/>
    </row>
    <row r="177" spans="1:3" ht="15.75" customHeight="1" x14ac:dyDescent="0.25">
      <c r="A177" s="17"/>
      <c r="B177" s="17"/>
      <c r="C177" s="17"/>
    </row>
    <row r="178" spans="1:3" ht="15.75" customHeight="1" x14ac:dyDescent="0.25">
      <c r="A178" s="17"/>
      <c r="B178" s="17"/>
      <c r="C178" s="17"/>
    </row>
    <row r="179" spans="1:3" ht="15.75" customHeight="1" x14ac:dyDescent="0.25">
      <c r="A179" s="17"/>
      <c r="B179" s="17"/>
      <c r="C179" s="17"/>
    </row>
    <row r="180" spans="1:3" ht="15.75" customHeight="1" x14ac:dyDescent="0.25">
      <c r="A180" s="17"/>
      <c r="B180" s="17"/>
      <c r="C180" s="17"/>
    </row>
    <row r="181" spans="1:3" ht="15.75" customHeight="1" x14ac:dyDescent="0.25">
      <c r="A181" s="17"/>
      <c r="B181" s="17"/>
      <c r="C181" s="17"/>
    </row>
    <row r="182" spans="1:3" ht="15.75" customHeight="1" x14ac:dyDescent="0.25">
      <c r="A182" s="17"/>
      <c r="B182" s="17"/>
      <c r="C182" s="17"/>
    </row>
    <row r="183" spans="1:3" ht="15.75" customHeight="1" x14ac:dyDescent="0.25">
      <c r="A183" s="17"/>
      <c r="B183" s="17"/>
      <c r="C183" s="17"/>
    </row>
    <row r="184" spans="1:3" ht="15.75" customHeight="1" x14ac:dyDescent="0.25">
      <c r="A184" s="17"/>
      <c r="B184" s="17"/>
      <c r="C184" s="17"/>
    </row>
    <row r="185" spans="1:3" ht="15.75" customHeight="1" x14ac:dyDescent="0.25">
      <c r="A185" s="17"/>
      <c r="B185" s="17"/>
      <c r="C185" s="17"/>
    </row>
    <row r="186" spans="1:3" ht="15.75" customHeight="1" x14ac:dyDescent="0.25">
      <c r="A186" s="17"/>
      <c r="B186" s="17"/>
      <c r="C186" s="17"/>
    </row>
    <row r="187" spans="1:3" ht="15.75" customHeight="1" x14ac:dyDescent="0.25">
      <c r="A187" s="17"/>
      <c r="B187" s="17"/>
      <c r="C187" s="17"/>
    </row>
    <row r="188" spans="1:3" ht="15.75" customHeight="1" x14ac:dyDescent="0.25">
      <c r="A188" s="17"/>
      <c r="B188" s="17"/>
      <c r="C188" s="17"/>
    </row>
    <row r="189" spans="1:3" ht="15.75" customHeight="1" x14ac:dyDescent="0.25">
      <c r="A189" s="17"/>
      <c r="B189" s="17"/>
      <c r="C189" s="17"/>
    </row>
    <row r="190" spans="1:3" ht="15.75" customHeight="1" x14ac:dyDescent="0.25">
      <c r="A190" s="17"/>
      <c r="B190" s="17"/>
      <c r="C190" s="17"/>
    </row>
    <row r="191" spans="1:3" ht="15.75" customHeight="1" x14ac:dyDescent="0.25">
      <c r="A191" s="17"/>
      <c r="B191" s="17"/>
      <c r="C191" s="17"/>
    </row>
    <row r="192" spans="1:3" ht="15.75" customHeight="1" x14ac:dyDescent="0.25">
      <c r="A192" s="17"/>
      <c r="B192" s="17"/>
      <c r="C192" s="17"/>
    </row>
    <row r="193" spans="1:3" ht="15.75" customHeight="1" x14ac:dyDescent="0.25">
      <c r="A193" s="17"/>
      <c r="B193" s="17"/>
      <c r="C193" s="17"/>
    </row>
    <row r="194" spans="1:3" ht="15.75" customHeight="1" x14ac:dyDescent="0.25">
      <c r="A194" s="17"/>
      <c r="B194" s="17"/>
      <c r="C194" s="17"/>
    </row>
    <row r="195" spans="1:3" ht="15.75" customHeight="1" x14ac:dyDescent="0.25">
      <c r="A195" s="17"/>
      <c r="B195" s="17"/>
      <c r="C195" s="17"/>
    </row>
    <row r="196" spans="1:3" ht="15.75" customHeight="1" x14ac:dyDescent="0.25">
      <c r="A196" s="17"/>
      <c r="B196" s="17"/>
      <c r="C196" s="17"/>
    </row>
    <row r="197" spans="1:3" ht="15.75" customHeight="1" x14ac:dyDescent="0.25">
      <c r="A197" s="17"/>
      <c r="B197" s="17"/>
      <c r="C197" s="17"/>
    </row>
    <row r="198" spans="1:3" ht="15.75" customHeight="1" x14ac:dyDescent="0.25">
      <c r="A198" s="17"/>
      <c r="B198" s="17"/>
      <c r="C198" s="17"/>
    </row>
    <row r="199" spans="1:3" ht="15.75" customHeight="1" x14ac:dyDescent="0.25">
      <c r="A199" s="17"/>
      <c r="B199" s="17"/>
      <c r="C199" s="17"/>
    </row>
    <row r="200" spans="1:3" ht="15.75" customHeight="1" x14ac:dyDescent="0.25">
      <c r="A200" s="17"/>
      <c r="B200" s="17"/>
      <c r="C200" s="17"/>
    </row>
    <row r="201" spans="1:3" ht="15.75" customHeight="1" x14ac:dyDescent="0.25">
      <c r="A201" s="17"/>
      <c r="B201" s="17"/>
      <c r="C201" s="17"/>
    </row>
    <row r="202" spans="1:3" ht="15.75" customHeight="1" x14ac:dyDescent="0.25">
      <c r="A202" s="17"/>
      <c r="B202" s="17"/>
      <c r="C202" s="17"/>
    </row>
    <row r="203" spans="1:3" ht="15.75" customHeight="1" x14ac:dyDescent="0.25">
      <c r="A203" s="17"/>
      <c r="B203" s="17"/>
      <c r="C203" s="17"/>
    </row>
    <row r="204" spans="1:3" ht="15.75" customHeight="1" x14ac:dyDescent="0.25">
      <c r="A204" s="17"/>
      <c r="B204" s="17"/>
      <c r="C204" s="17"/>
    </row>
    <row r="205" spans="1:3" ht="15.75" customHeight="1" x14ac:dyDescent="0.25">
      <c r="A205" s="17"/>
      <c r="B205" s="17"/>
      <c r="C205" s="17"/>
    </row>
    <row r="206" spans="1:3" ht="15.75" customHeight="1" x14ac:dyDescent="0.25">
      <c r="A206" s="17"/>
      <c r="B206" s="17"/>
      <c r="C206" s="17"/>
    </row>
    <row r="207" spans="1:3" ht="15.75" customHeight="1" x14ac:dyDescent="0.25">
      <c r="A207" s="17"/>
      <c r="B207" s="17"/>
      <c r="C207" s="17"/>
    </row>
    <row r="208" spans="1:3" ht="15.75" customHeight="1" x14ac:dyDescent="0.25">
      <c r="A208" s="17"/>
      <c r="B208" s="17"/>
      <c r="C208" s="17"/>
    </row>
    <row r="209" spans="1:3" ht="15.75" customHeight="1" x14ac:dyDescent="0.25">
      <c r="A209" s="17"/>
      <c r="B209" s="17"/>
      <c r="C209" s="17"/>
    </row>
    <row r="210" spans="1:3" ht="15.75" customHeight="1" x14ac:dyDescent="0.25">
      <c r="A210" s="17"/>
      <c r="B210" s="17"/>
      <c r="C210" s="17"/>
    </row>
    <row r="211" spans="1:3" ht="15.75" customHeight="1" x14ac:dyDescent="0.25">
      <c r="A211" s="17"/>
      <c r="B211" s="17"/>
      <c r="C211" s="17"/>
    </row>
    <row r="212" spans="1:3" ht="15.75" customHeight="1" x14ac:dyDescent="0.25">
      <c r="A212" s="17"/>
      <c r="B212" s="17"/>
      <c r="C212" s="17"/>
    </row>
    <row r="213" spans="1:3" ht="15.75" customHeight="1" x14ac:dyDescent="0.25">
      <c r="A213" s="17"/>
      <c r="B213" s="17"/>
      <c r="C213" s="17"/>
    </row>
    <row r="214" spans="1:3" ht="15.75" customHeight="1" x14ac:dyDescent="0.25">
      <c r="A214" s="17"/>
      <c r="B214" s="17"/>
      <c r="C214" s="17"/>
    </row>
    <row r="215" spans="1:3" ht="15.75" customHeight="1" x14ac:dyDescent="0.25">
      <c r="A215" s="17"/>
      <c r="B215" s="17"/>
      <c r="C215" s="17"/>
    </row>
    <row r="216" spans="1:3" ht="15.75" customHeight="1" x14ac:dyDescent="0.25">
      <c r="A216" s="17"/>
      <c r="B216" s="17"/>
      <c r="C216" s="17"/>
    </row>
    <row r="217" spans="1:3" ht="15.75" customHeight="1" x14ac:dyDescent="0.25">
      <c r="A217" s="17"/>
      <c r="B217" s="17"/>
      <c r="C217" s="17"/>
    </row>
    <row r="218" spans="1:3" ht="15.75" customHeight="1" x14ac:dyDescent="0.25">
      <c r="A218" s="17"/>
      <c r="B218" s="17"/>
      <c r="C218" s="17"/>
    </row>
    <row r="219" spans="1:3" ht="15.75" customHeight="1" x14ac:dyDescent="0.25">
      <c r="A219" s="17"/>
      <c r="B219" s="17"/>
      <c r="C219" s="17"/>
    </row>
    <row r="220" spans="1:3" ht="15.75" customHeight="1" x14ac:dyDescent="0.25">
      <c r="A220" s="17"/>
      <c r="B220" s="17"/>
      <c r="C220" s="17"/>
    </row>
    <row r="221" spans="1:3" ht="15.75" customHeight="1" x14ac:dyDescent="0.25">
      <c r="A221" s="17"/>
      <c r="B221" s="17"/>
      <c r="C221" s="17"/>
    </row>
    <row r="222" spans="1:3" ht="15.75" customHeight="1" x14ac:dyDescent="0.25">
      <c r="A222" s="17"/>
      <c r="B222" s="17"/>
      <c r="C222" s="17"/>
    </row>
    <row r="223" spans="1:3" ht="15.75" customHeight="1" x14ac:dyDescent="0.25">
      <c r="A223" s="17"/>
      <c r="B223" s="17"/>
      <c r="C223" s="17"/>
    </row>
    <row r="224" spans="1:3" ht="15.75" customHeight="1" x14ac:dyDescent="0.25">
      <c r="A224" s="17"/>
      <c r="B224" s="17"/>
      <c r="C224" s="17"/>
    </row>
    <row r="225" spans="1:3" ht="15.75" customHeight="1" x14ac:dyDescent="0.25">
      <c r="A225" s="17"/>
      <c r="B225" s="17"/>
      <c r="C225" s="17"/>
    </row>
    <row r="226" spans="1:3" ht="15.75" customHeight="1" x14ac:dyDescent="0.25">
      <c r="A226" s="17"/>
      <c r="B226" s="17"/>
      <c r="C226" s="17"/>
    </row>
    <row r="227" spans="1:3" ht="15.75" customHeight="1" x14ac:dyDescent="0.25">
      <c r="A227" s="17"/>
      <c r="B227" s="17"/>
      <c r="C227" s="17"/>
    </row>
    <row r="228" spans="1:3" ht="15.75" customHeight="1" x14ac:dyDescent="0.25">
      <c r="A228" s="17"/>
      <c r="B228" s="17"/>
      <c r="C228" s="17"/>
    </row>
    <row r="229" spans="1:3" ht="15.75" customHeight="1" x14ac:dyDescent="0.25">
      <c r="A229" s="17"/>
      <c r="B229" s="17"/>
      <c r="C229" s="17"/>
    </row>
    <row r="230" spans="1:3" ht="15.75" customHeight="1" x14ac:dyDescent="0.25">
      <c r="A230" s="17"/>
      <c r="B230" s="17"/>
      <c r="C230" s="17"/>
    </row>
    <row r="231" spans="1:3" ht="15.75" customHeight="1" x14ac:dyDescent="0.25">
      <c r="A231" s="17"/>
      <c r="B231" s="17"/>
      <c r="C231" s="17"/>
    </row>
    <row r="232" spans="1:3" ht="15.75" customHeight="1" x14ac:dyDescent="0.25">
      <c r="A232" s="17"/>
      <c r="B232" s="17"/>
      <c r="C232" s="17"/>
    </row>
    <row r="233" spans="1:3" ht="15.75" customHeight="1" x14ac:dyDescent="0.25">
      <c r="A233" s="17"/>
      <c r="B233" s="17"/>
      <c r="C233" s="17"/>
    </row>
    <row r="234" spans="1:3" ht="15.75" customHeight="1" x14ac:dyDescent="0.25">
      <c r="A234" s="17"/>
      <c r="B234" s="17"/>
      <c r="C234" s="17"/>
    </row>
    <row r="235" spans="1:3" ht="15.75" customHeight="1" x14ac:dyDescent="0.25">
      <c r="A235" s="17"/>
      <c r="B235" s="17"/>
      <c r="C235" s="17"/>
    </row>
    <row r="236" spans="1:3" ht="15.75" customHeight="1" x14ac:dyDescent="0.25">
      <c r="A236" s="17"/>
      <c r="B236" s="17"/>
      <c r="C236" s="17"/>
    </row>
    <row r="237" spans="1:3" ht="15.75" customHeight="1" x14ac:dyDescent="0.25">
      <c r="A237" s="17"/>
      <c r="B237" s="17"/>
      <c r="C237" s="17"/>
    </row>
    <row r="238" spans="1:3" ht="15.75" customHeight="1" x14ac:dyDescent="0.25">
      <c r="A238" s="17"/>
      <c r="B238" s="17"/>
      <c r="C238" s="17"/>
    </row>
    <row r="239" spans="1:3" ht="15.75" customHeight="1" x14ac:dyDescent="0.25">
      <c r="A239" s="17"/>
      <c r="B239" s="17"/>
      <c r="C239" s="17"/>
    </row>
    <row r="240" spans="1:3" ht="15.75" customHeight="1" x14ac:dyDescent="0.25">
      <c r="A240" s="17"/>
      <c r="B240" s="17"/>
      <c r="C240" s="17"/>
    </row>
    <row r="241" spans="1:3" ht="15.75" customHeight="1" x14ac:dyDescent="0.25">
      <c r="A241" s="17"/>
      <c r="B241" s="17"/>
      <c r="C241" s="17"/>
    </row>
    <row r="242" spans="1:3" ht="15.75" customHeight="1" x14ac:dyDescent="0.25">
      <c r="A242" s="17"/>
      <c r="B242" s="17"/>
      <c r="C242" s="17"/>
    </row>
    <row r="243" spans="1:3" ht="15.75" customHeight="1" x14ac:dyDescent="0.25">
      <c r="A243" s="17"/>
      <c r="B243" s="17"/>
      <c r="C243" s="17"/>
    </row>
    <row r="244" spans="1:3" ht="15.75" customHeight="1" x14ac:dyDescent="0.25">
      <c r="A244" s="17"/>
      <c r="B244" s="17"/>
      <c r="C244" s="17"/>
    </row>
    <row r="245" spans="1:3" ht="15.75" customHeight="1" x14ac:dyDescent="0.25">
      <c r="A245" s="17"/>
      <c r="B245" s="17"/>
      <c r="C245" s="17"/>
    </row>
    <row r="246" spans="1:3" ht="15.75" customHeight="1" x14ac:dyDescent="0.25">
      <c r="A246" s="17"/>
      <c r="B246" s="17"/>
      <c r="C246" s="17"/>
    </row>
    <row r="247" spans="1:3" ht="15.75" customHeight="1" x14ac:dyDescent="0.25">
      <c r="A247" s="17"/>
      <c r="B247" s="17"/>
      <c r="C247" s="17"/>
    </row>
    <row r="248" spans="1:3" ht="15.75" customHeight="1" x14ac:dyDescent="0.25">
      <c r="A248" s="17"/>
      <c r="B248" s="17"/>
      <c r="C248" s="17"/>
    </row>
    <row r="249" spans="1:3" ht="15.75" customHeight="1" x14ac:dyDescent="0.25">
      <c r="A249" s="17"/>
      <c r="B249" s="17"/>
      <c r="C249" s="17"/>
    </row>
    <row r="250" spans="1:3" ht="15.75" customHeight="1" x14ac:dyDescent="0.25">
      <c r="A250" s="17"/>
      <c r="B250" s="17"/>
      <c r="C250" s="17"/>
    </row>
    <row r="251" spans="1:3" ht="15.75" customHeight="1" x14ac:dyDescent="0.25">
      <c r="A251" s="17"/>
      <c r="B251" s="17"/>
      <c r="C251" s="17"/>
    </row>
    <row r="252" spans="1:3" ht="15.75" customHeight="1" x14ac:dyDescent="0.25">
      <c r="A252" s="17"/>
      <c r="B252" s="17"/>
      <c r="C252" s="17"/>
    </row>
    <row r="253" spans="1:3" ht="15.75" customHeight="1" x14ac:dyDescent="0.25">
      <c r="A253" s="17"/>
      <c r="B253" s="17"/>
      <c r="C253" s="17"/>
    </row>
    <row r="254" spans="1:3" ht="15.75" customHeight="1" x14ac:dyDescent="0.25">
      <c r="A254" s="17"/>
      <c r="B254" s="17"/>
      <c r="C254" s="17"/>
    </row>
    <row r="255" spans="1:3" ht="15.75" customHeight="1" x14ac:dyDescent="0.25">
      <c r="A255" s="17"/>
      <c r="B255" s="17"/>
      <c r="C255" s="17"/>
    </row>
    <row r="256" spans="1:3" ht="15.75" customHeight="1" x14ac:dyDescent="0.25">
      <c r="A256" s="17"/>
      <c r="B256" s="17"/>
      <c r="C256" s="17"/>
    </row>
    <row r="257" spans="1:3" ht="15.75" customHeight="1" x14ac:dyDescent="0.25">
      <c r="A257" s="17"/>
      <c r="B257" s="17"/>
      <c r="C257" s="17"/>
    </row>
    <row r="258" spans="1:3" ht="15.75" customHeight="1" x14ac:dyDescent="0.25">
      <c r="A258" s="17"/>
      <c r="B258" s="17"/>
      <c r="C258" s="17"/>
    </row>
    <row r="259" spans="1:3" ht="15.75" customHeight="1" x14ac:dyDescent="0.25">
      <c r="A259" s="17"/>
      <c r="B259" s="17"/>
      <c r="C259" s="17"/>
    </row>
    <row r="260" spans="1:3" ht="15.75" customHeight="1" x14ac:dyDescent="0.25">
      <c r="A260" s="17"/>
      <c r="B260" s="17"/>
      <c r="C260" s="17"/>
    </row>
    <row r="261" spans="1:3" ht="15.75" customHeight="1" x14ac:dyDescent="0.25">
      <c r="A261" s="17"/>
      <c r="B261" s="17"/>
      <c r="C261" s="17"/>
    </row>
    <row r="262" spans="1:3" ht="15.75" customHeight="1" x14ac:dyDescent="0.25">
      <c r="A262" s="17"/>
      <c r="B262" s="17"/>
      <c r="C262" s="17"/>
    </row>
    <row r="263" spans="1:3" ht="15.75" customHeight="1" x14ac:dyDescent="0.25">
      <c r="A263" s="17"/>
      <c r="B263" s="17"/>
      <c r="C263" s="17"/>
    </row>
    <row r="264" spans="1:3" ht="15.75" customHeight="1" x14ac:dyDescent="0.25">
      <c r="A264" s="17"/>
      <c r="B264" s="17"/>
      <c r="C264" s="17"/>
    </row>
    <row r="265" spans="1:3" ht="15.75" customHeight="1" x14ac:dyDescent="0.25">
      <c r="A265" s="17"/>
      <c r="B265" s="17"/>
      <c r="C265" s="17"/>
    </row>
    <row r="266" spans="1:3" ht="15.75" customHeight="1" x14ac:dyDescent="0.25">
      <c r="A266" s="17"/>
      <c r="B266" s="17"/>
      <c r="C266" s="17"/>
    </row>
    <row r="267" spans="1:3" ht="15.75" customHeight="1" x14ac:dyDescent="0.25">
      <c r="A267" s="17"/>
      <c r="B267" s="17"/>
      <c r="C267" s="17"/>
    </row>
    <row r="268" spans="1:3" ht="15.75" customHeight="1" x14ac:dyDescent="0.25">
      <c r="A268" s="17"/>
      <c r="B268" s="17"/>
      <c r="C268" s="17"/>
    </row>
    <row r="269" spans="1:3" ht="15.75" customHeight="1" x14ac:dyDescent="0.25">
      <c r="A269" s="17"/>
      <c r="B269" s="17"/>
      <c r="C269" s="17"/>
    </row>
    <row r="270" spans="1:3" ht="15.75" customHeight="1" x14ac:dyDescent="0.25">
      <c r="A270" s="17"/>
      <c r="B270" s="17"/>
      <c r="C270" s="17"/>
    </row>
    <row r="271" spans="1:3" ht="15.75" customHeight="1" x14ac:dyDescent="0.25">
      <c r="A271" s="17"/>
      <c r="B271" s="17"/>
      <c r="C271" s="17"/>
    </row>
    <row r="272" spans="1:3" ht="15.75" customHeight="1" x14ac:dyDescent="0.25">
      <c r="A272" s="17"/>
      <c r="B272" s="17"/>
      <c r="C272" s="17"/>
    </row>
    <row r="273" spans="1:3" ht="15.75" customHeight="1" x14ac:dyDescent="0.25">
      <c r="A273" s="17"/>
      <c r="B273" s="17"/>
      <c r="C273" s="17"/>
    </row>
    <row r="274" spans="1:3" ht="15.75" customHeight="1" x14ac:dyDescent="0.25">
      <c r="A274" s="17"/>
      <c r="B274" s="17"/>
      <c r="C274" s="17"/>
    </row>
    <row r="275" spans="1:3" ht="15.75" customHeight="1" x14ac:dyDescent="0.25">
      <c r="A275" s="17"/>
      <c r="B275" s="17"/>
      <c r="C275" s="17"/>
    </row>
    <row r="276" spans="1:3" ht="15.75" customHeight="1" x14ac:dyDescent="0.25">
      <c r="A276" s="17"/>
      <c r="B276" s="17"/>
      <c r="C276" s="17"/>
    </row>
    <row r="277" spans="1:3" ht="15.75" customHeight="1" x14ac:dyDescent="0.25">
      <c r="A277" s="17"/>
      <c r="B277" s="17"/>
      <c r="C277" s="17"/>
    </row>
    <row r="278" spans="1:3" ht="15.75" customHeight="1" x14ac:dyDescent="0.25">
      <c r="A278" s="17"/>
      <c r="B278" s="17"/>
      <c r="C278" s="17"/>
    </row>
    <row r="279" spans="1:3" ht="15.75" customHeight="1" x14ac:dyDescent="0.25">
      <c r="A279" s="17"/>
      <c r="B279" s="17"/>
      <c r="C279" s="17"/>
    </row>
    <row r="280" spans="1:3" ht="15.75" customHeight="1" x14ac:dyDescent="0.25">
      <c r="A280" s="17"/>
      <c r="B280" s="17"/>
      <c r="C280" s="17"/>
    </row>
    <row r="281" spans="1:3" ht="15.75" customHeight="1" x14ac:dyDescent="0.25">
      <c r="A281" s="17"/>
      <c r="B281" s="17"/>
      <c r="C281" s="17"/>
    </row>
    <row r="282" spans="1:3" ht="15.75" customHeight="1" x14ac:dyDescent="0.25">
      <c r="A282" s="17"/>
      <c r="B282" s="17"/>
      <c r="C282" s="17"/>
    </row>
    <row r="283" spans="1:3" ht="15.75" customHeight="1" x14ac:dyDescent="0.25">
      <c r="A283" s="17"/>
      <c r="B283" s="17"/>
      <c r="C283" s="17"/>
    </row>
    <row r="284" spans="1:3" ht="15.75" customHeight="1" x14ac:dyDescent="0.25">
      <c r="A284" s="17"/>
      <c r="B284" s="17"/>
      <c r="C284" s="17"/>
    </row>
    <row r="285" spans="1:3" ht="15.75" customHeight="1" x14ac:dyDescent="0.25">
      <c r="A285" s="17"/>
      <c r="B285" s="17"/>
      <c r="C285" s="17"/>
    </row>
    <row r="286" spans="1:3" ht="15.75" customHeight="1" x14ac:dyDescent="0.25">
      <c r="A286" s="17"/>
      <c r="B286" s="17"/>
      <c r="C286" s="17"/>
    </row>
    <row r="287" spans="1:3" ht="15.75" customHeight="1" x14ac:dyDescent="0.25">
      <c r="A287" s="17"/>
      <c r="B287" s="17"/>
      <c r="C287" s="17"/>
    </row>
    <row r="288" spans="1:3" ht="15.75" customHeight="1" x14ac:dyDescent="0.25">
      <c r="A288" s="17"/>
      <c r="B288" s="17"/>
      <c r="C288" s="17"/>
    </row>
    <row r="289" spans="1:3" ht="15.75" customHeight="1" x14ac:dyDescent="0.25">
      <c r="A289" s="17"/>
      <c r="B289" s="17"/>
      <c r="C289" s="17"/>
    </row>
    <row r="290" spans="1:3" ht="15.75" customHeight="1" x14ac:dyDescent="0.25">
      <c r="A290" s="17"/>
      <c r="B290" s="17"/>
      <c r="C290" s="17"/>
    </row>
    <row r="291" spans="1:3" ht="15.75" customHeight="1" x14ac:dyDescent="0.25">
      <c r="A291" s="17"/>
      <c r="B291" s="17"/>
      <c r="C291" s="17"/>
    </row>
    <row r="292" spans="1:3" ht="15.75" customHeight="1" x14ac:dyDescent="0.25">
      <c r="A292" s="17"/>
      <c r="B292" s="17"/>
      <c r="C292" s="17"/>
    </row>
    <row r="293" spans="1:3" ht="15.75" customHeight="1" x14ac:dyDescent="0.25">
      <c r="A293" s="17"/>
      <c r="B293" s="17"/>
      <c r="C293" s="17"/>
    </row>
    <row r="294" spans="1:3" ht="15.75" customHeight="1" x14ac:dyDescent="0.25">
      <c r="A294" s="17"/>
      <c r="B294" s="17"/>
      <c r="C294" s="17"/>
    </row>
    <row r="295" spans="1:3" ht="15.75" customHeight="1" x14ac:dyDescent="0.25">
      <c r="A295" s="17"/>
      <c r="B295" s="17"/>
      <c r="C295" s="17"/>
    </row>
    <row r="296" spans="1:3" ht="15.75" customHeight="1" x14ac:dyDescent="0.25">
      <c r="A296" s="17"/>
      <c r="B296" s="17"/>
      <c r="C296" s="17"/>
    </row>
    <row r="297" spans="1:3" ht="15.75" customHeight="1" x14ac:dyDescent="0.25">
      <c r="A297" s="17"/>
      <c r="B297" s="17"/>
      <c r="C297" s="17"/>
    </row>
    <row r="298" spans="1:3" ht="15.75" customHeight="1" x14ac:dyDescent="0.25">
      <c r="A298" s="17"/>
      <c r="B298" s="17"/>
      <c r="C298" s="17"/>
    </row>
    <row r="299" spans="1:3" ht="15.75" customHeight="1" x14ac:dyDescent="0.25">
      <c r="A299" s="17"/>
      <c r="B299" s="17"/>
      <c r="C299" s="17"/>
    </row>
    <row r="300" spans="1:3" ht="15.75" customHeight="1" x14ac:dyDescent="0.25">
      <c r="A300" s="17"/>
      <c r="B300" s="17"/>
      <c r="C300" s="17"/>
    </row>
    <row r="301" spans="1:3" ht="15.75" customHeight="1" x14ac:dyDescent="0.25">
      <c r="A301" s="17"/>
      <c r="B301" s="17"/>
      <c r="C301" s="17"/>
    </row>
    <row r="302" spans="1:3" ht="15.75" customHeight="1" x14ac:dyDescent="0.25">
      <c r="A302" s="17"/>
      <c r="B302" s="17"/>
      <c r="C302" s="17"/>
    </row>
    <row r="303" spans="1:3" ht="15.75" customHeight="1" x14ac:dyDescent="0.25">
      <c r="A303" s="17"/>
      <c r="B303" s="17"/>
      <c r="C303" s="17"/>
    </row>
    <row r="304" spans="1:3" ht="15.75" customHeight="1" x14ac:dyDescent="0.25">
      <c r="A304" s="17"/>
      <c r="B304" s="17"/>
      <c r="C304" s="17"/>
    </row>
    <row r="305" spans="1:3" ht="15.75" customHeight="1" x14ac:dyDescent="0.25">
      <c r="A305" s="17"/>
      <c r="B305" s="17"/>
      <c r="C305" s="17"/>
    </row>
    <row r="306" spans="1:3" ht="15.75" customHeight="1" x14ac:dyDescent="0.25">
      <c r="A306" s="17"/>
      <c r="B306" s="17"/>
      <c r="C306" s="17"/>
    </row>
    <row r="307" spans="1:3" ht="15.75" customHeight="1" x14ac:dyDescent="0.25">
      <c r="A307" s="17"/>
      <c r="B307" s="17"/>
      <c r="C307" s="17"/>
    </row>
    <row r="308" spans="1:3" ht="15.75" customHeight="1" x14ac:dyDescent="0.25">
      <c r="A308" s="17"/>
      <c r="B308" s="17"/>
      <c r="C308" s="17"/>
    </row>
    <row r="309" spans="1:3" ht="15.75" customHeight="1" x14ac:dyDescent="0.25">
      <c r="A309" s="17"/>
      <c r="B309" s="17"/>
      <c r="C309" s="17"/>
    </row>
    <row r="310" spans="1:3" ht="15.75" customHeight="1" x14ac:dyDescent="0.25">
      <c r="A310" s="17"/>
      <c r="B310" s="17"/>
      <c r="C310" s="17"/>
    </row>
    <row r="311" spans="1:3" ht="15.75" customHeight="1" x14ac:dyDescent="0.25">
      <c r="A311" s="17"/>
      <c r="B311" s="17"/>
      <c r="C311" s="17"/>
    </row>
    <row r="312" spans="1:3" ht="15.75" customHeight="1" x14ac:dyDescent="0.25">
      <c r="A312" s="17"/>
      <c r="B312" s="17"/>
      <c r="C312" s="17"/>
    </row>
    <row r="313" spans="1:3" ht="15.75" customHeight="1" x14ac:dyDescent="0.25">
      <c r="A313" s="17"/>
      <c r="B313" s="17"/>
      <c r="C313" s="17"/>
    </row>
    <row r="314" spans="1:3" ht="15.75" customHeight="1" x14ac:dyDescent="0.25">
      <c r="A314" s="17"/>
      <c r="B314" s="17"/>
      <c r="C314" s="17"/>
    </row>
    <row r="315" spans="1:3" ht="15.75" customHeight="1" x14ac:dyDescent="0.25">
      <c r="A315" s="17"/>
      <c r="B315" s="17"/>
      <c r="C315" s="17"/>
    </row>
    <row r="316" spans="1:3" ht="15.75" customHeight="1" x14ac:dyDescent="0.25">
      <c r="A316" s="17"/>
      <c r="B316" s="17"/>
      <c r="C316" s="17"/>
    </row>
    <row r="317" spans="1:3" ht="15.75" customHeight="1" x14ac:dyDescent="0.25">
      <c r="A317" s="17"/>
      <c r="B317" s="17"/>
      <c r="C317" s="17"/>
    </row>
    <row r="318" spans="1:3" ht="15.75" customHeight="1" x14ac:dyDescent="0.25">
      <c r="A318" s="17"/>
      <c r="B318" s="17"/>
      <c r="C318" s="17"/>
    </row>
    <row r="319" spans="1:3" ht="15.75" customHeight="1" x14ac:dyDescent="0.25">
      <c r="A319" s="17"/>
      <c r="B319" s="17"/>
      <c r="C319" s="17"/>
    </row>
    <row r="320" spans="1:3" ht="15.75" customHeight="1" x14ac:dyDescent="0.25">
      <c r="A320" s="17"/>
      <c r="B320" s="17"/>
      <c r="C320" s="17"/>
    </row>
    <row r="321" spans="1:3" ht="15.75" customHeight="1" x14ac:dyDescent="0.25">
      <c r="A321" s="17"/>
      <c r="B321" s="17"/>
      <c r="C321" s="17"/>
    </row>
    <row r="322" spans="1:3" ht="15.75" customHeight="1" x14ac:dyDescent="0.25">
      <c r="A322" s="17"/>
      <c r="B322" s="17"/>
      <c r="C322" s="17"/>
    </row>
    <row r="323" spans="1:3" ht="15.75" customHeight="1" x14ac:dyDescent="0.25">
      <c r="A323" s="17"/>
      <c r="B323" s="17"/>
      <c r="C323" s="17"/>
    </row>
    <row r="324" spans="1:3" ht="15.75" customHeight="1" x14ac:dyDescent="0.25">
      <c r="A324" s="17"/>
      <c r="B324" s="17"/>
      <c r="C324" s="17"/>
    </row>
    <row r="325" spans="1:3" ht="15.75" customHeight="1" x14ac:dyDescent="0.25">
      <c r="A325" s="17"/>
      <c r="B325" s="17"/>
      <c r="C325" s="17"/>
    </row>
    <row r="326" spans="1:3" ht="15.75" customHeight="1" x14ac:dyDescent="0.25">
      <c r="A326" s="17"/>
      <c r="B326" s="17"/>
      <c r="C326" s="17"/>
    </row>
    <row r="327" spans="1:3" ht="15.75" customHeight="1" x14ac:dyDescent="0.25">
      <c r="A327" s="17"/>
      <c r="B327" s="17"/>
      <c r="C327" s="17"/>
    </row>
    <row r="328" spans="1:3" ht="15.75" customHeight="1" x14ac:dyDescent="0.25">
      <c r="A328" s="17"/>
      <c r="B328" s="17"/>
      <c r="C328" s="17"/>
    </row>
    <row r="329" spans="1:3" ht="15.75" customHeight="1" x14ac:dyDescent="0.25">
      <c r="A329" s="17"/>
      <c r="B329" s="17"/>
      <c r="C329" s="17"/>
    </row>
    <row r="330" spans="1:3" ht="15.75" customHeight="1" x14ac:dyDescent="0.25">
      <c r="A330" s="17"/>
      <c r="B330" s="17"/>
      <c r="C330" s="17"/>
    </row>
    <row r="331" spans="1:3" ht="15.75" customHeight="1" x14ac:dyDescent="0.25">
      <c r="A331" s="17"/>
      <c r="B331" s="17"/>
      <c r="C331" s="17"/>
    </row>
    <row r="332" spans="1:3" ht="15.75" customHeight="1" x14ac:dyDescent="0.25">
      <c r="A332" s="17"/>
      <c r="B332" s="17"/>
      <c r="C332" s="17"/>
    </row>
    <row r="333" spans="1:3" ht="15.75" customHeight="1" x14ac:dyDescent="0.25">
      <c r="A333" s="17"/>
      <c r="B333" s="17"/>
      <c r="C333" s="17"/>
    </row>
    <row r="334" spans="1:3" ht="15.75" customHeight="1" x14ac:dyDescent="0.25">
      <c r="A334" s="17"/>
      <c r="B334" s="17"/>
      <c r="C334" s="17"/>
    </row>
    <row r="335" spans="1:3" ht="15.75" customHeight="1" x14ac:dyDescent="0.25">
      <c r="A335" s="17"/>
      <c r="B335" s="17"/>
      <c r="C335" s="17"/>
    </row>
    <row r="336" spans="1:3" ht="15.75" customHeight="1" x14ac:dyDescent="0.25">
      <c r="A336" s="17"/>
      <c r="B336" s="17"/>
      <c r="C336" s="17"/>
    </row>
    <row r="337" spans="1:3" ht="15.75" customHeight="1" x14ac:dyDescent="0.25">
      <c r="A337" s="17"/>
      <c r="B337" s="17"/>
      <c r="C337" s="17"/>
    </row>
    <row r="338" spans="1:3" ht="15.75" customHeight="1" x14ac:dyDescent="0.25">
      <c r="A338" s="17"/>
      <c r="B338" s="17"/>
      <c r="C338" s="17"/>
    </row>
    <row r="339" spans="1:3" ht="15.75" customHeight="1" x14ac:dyDescent="0.25">
      <c r="A339" s="17"/>
      <c r="B339" s="17"/>
      <c r="C339" s="17"/>
    </row>
    <row r="340" spans="1:3" ht="15.75" customHeight="1" x14ac:dyDescent="0.25">
      <c r="A340" s="17"/>
      <c r="B340" s="17"/>
      <c r="C340" s="17"/>
    </row>
    <row r="341" spans="1:3" ht="15.75" customHeight="1" x14ac:dyDescent="0.25">
      <c r="A341" s="17"/>
      <c r="B341" s="17"/>
      <c r="C341" s="17"/>
    </row>
    <row r="342" spans="1:3" ht="15.75" customHeight="1" x14ac:dyDescent="0.25">
      <c r="A342" s="17"/>
      <c r="B342" s="17"/>
      <c r="C342" s="17"/>
    </row>
    <row r="343" spans="1:3" ht="15.75" customHeight="1" x14ac:dyDescent="0.25">
      <c r="A343" s="17"/>
      <c r="B343" s="17"/>
      <c r="C343" s="17"/>
    </row>
    <row r="344" spans="1:3" ht="15.75" customHeight="1" x14ac:dyDescent="0.25">
      <c r="A344" s="17"/>
      <c r="B344" s="17"/>
      <c r="C344" s="17"/>
    </row>
    <row r="345" spans="1:3" ht="15.75" customHeight="1" x14ac:dyDescent="0.25">
      <c r="A345" s="17"/>
      <c r="B345" s="17"/>
      <c r="C345" s="17"/>
    </row>
    <row r="346" spans="1:3" ht="15.75" customHeight="1" x14ac:dyDescent="0.25">
      <c r="A346" s="17"/>
      <c r="B346" s="17"/>
      <c r="C346" s="17"/>
    </row>
    <row r="347" spans="1:3" ht="15.75" customHeight="1" x14ac:dyDescent="0.25">
      <c r="A347" s="17"/>
      <c r="B347" s="17"/>
      <c r="C347" s="17"/>
    </row>
    <row r="348" spans="1:3" ht="15.75" customHeight="1" x14ac:dyDescent="0.25">
      <c r="A348" s="17"/>
      <c r="B348" s="17"/>
      <c r="C348" s="17"/>
    </row>
    <row r="349" spans="1:3" ht="15.75" customHeight="1" x14ac:dyDescent="0.25">
      <c r="A349" s="17"/>
      <c r="B349" s="17"/>
      <c r="C349" s="17"/>
    </row>
    <row r="350" spans="1:3" ht="15.75" customHeight="1" x14ac:dyDescent="0.25">
      <c r="A350" s="17"/>
      <c r="B350" s="17"/>
      <c r="C350" s="17"/>
    </row>
    <row r="351" spans="1:3" ht="15.75" customHeight="1" x14ac:dyDescent="0.25">
      <c r="A351" s="17"/>
      <c r="B351" s="17"/>
      <c r="C351" s="17"/>
    </row>
    <row r="352" spans="1:3" ht="15.75" customHeight="1" x14ac:dyDescent="0.25">
      <c r="A352" s="17"/>
      <c r="B352" s="17"/>
      <c r="C352" s="17"/>
    </row>
    <row r="353" spans="1:3" ht="15.75" customHeight="1" x14ac:dyDescent="0.25">
      <c r="A353" s="17"/>
      <c r="B353" s="17"/>
      <c r="C353" s="17"/>
    </row>
    <row r="354" spans="1:3" ht="15.75" customHeight="1" x14ac:dyDescent="0.25">
      <c r="A354" s="17"/>
      <c r="B354" s="17"/>
      <c r="C354" s="17"/>
    </row>
    <row r="355" spans="1:3" ht="15.75" customHeight="1" x14ac:dyDescent="0.25">
      <c r="A355" s="17"/>
      <c r="B355" s="17"/>
      <c r="C355" s="17"/>
    </row>
    <row r="356" spans="1:3" ht="15.75" customHeight="1" x14ac:dyDescent="0.25">
      <c r="A356" s="17"/>
      <c r="B356" s="17"/>
      <c r="C356" s="17"/>
    </row>
    <row r="357" spans="1:3" ht="15.75" customHeight="1" x14ac:dyDescent="0.25">
      <c r="A357" s="17"/>
      <c r="B357" s="17"/>
      <c r="C357" s="17"/>
    </row>
    <row r="358" spans="1:3" ht="15.75" customHeight="1" x14ac:dyDescent="0.25">
      <c r="A358" s="17"/>
      <c r="B358" s="17"/>
      <c r="C358" s="17"/>
    </row>
    <row r="359" spans="1:3" ht="15.75" customHeight="1" x14ac:dyDescent="0.25">
      <c r="A359" s="17"/>
      <c r="B359" s="17"/>
      <c r="C359" s="17"/>
    </row>
    <row r="360" spans="1:3" ht="15.75" customHeight="1" x14ac:dyDescent="0.25">
      <c r="A360" s="17"/>
      <c r="B360" s="17"/>
      <c r="C360" s="17"/>
    </row>
    <row r="361" spans="1:3" ht="15.75" customHeight="1" x14ac:dyDescent="0.25">
      <c r="A361" s="17"/>
      <c r="B361" s="17"/>
      <c r="C361" s="17"/>
    </row>
    <row r="362" spans="1:3" ht="15.75" customHeight="1" x14ac:dyDescent="0.25">
      <c r="A362" s="17"/>
      <c r="B362" s="17"/>
      <c r="C362" s="17"/>
    </row>
    <row r="363" spans="1:3" ht="15.75" customHeight="1" x14ac:dyDescent="0.25">
      <c r="A363" s="17"/>
      <c r="B363" s="17"/>
      <c r="C363" s="17"/>
    </row>
    <row r="364" spans="1:3" ht="15.75" customHeight="1" x14ac:dyDescent="0.25">
      <c r="A364" s="17"/>
      <c r="B364" s="17"/>
      <c r="C364" s="17"/>
    </row>
    <row r="365" spans="1:3" ht="15.75" customHeight="1" x14ac:dyDescent="0.25">
      <c r="A365" s="17"/>
      <c r="B365" s="17"/>
      <c r="C365" s="17"/>
    </row>
    <row r="366" spans="1:3" ht="15.75" customHeight="1" x14ac:dyDescent="0.25">
      <c r="A366" s="17"/>
      <c r="B366" s="17"/>
      <c r="C366" s="17"/>
    </row>
    <row r="367" spans="1:3" ht="15.75" customHeight="1" x14ac:dyDescent="0.25">
      <c r="A367" s="17"/>
      <c r="B367" s="17"/>
      <c r="C367" s="17"/>
    </row>
    <row r="368" spans="1:3" ht="15.75" customHeight="1" x14ac:dyDescent="0.25">
      <c r="A368" s="17"/>
      <c r="B368" s="17"/>
      <c r="C368" s="17"/>
    </row>
    <row r="369" spans="1:3" ht="15.75" customHeight="1" x14ac:dyDescent="0.25">
      <c r="A369" s="17"/>
      <c r="B369" s="17"/>
      <c r="C369" s="17"/>
    </row>
    <row r="370" spans="1:3" ht="15.75" customHeight="1" x14ac:dyDescent="0.25">
      <c r="A370" s="17"/>
      <c r="B370" s="17"/>
      <c r="C370" s="17"/>
    </row>
    <row r="371" spans="1:3" ht="15.75" customHeight="1" x14ac:dyDescent="0.25">
      <c r="A371" s="17"/>
      <c r="B371" s="17"/>
      <c r="C371" s="17"/>
    </row>
    <row r="372" spans="1:3" ht="15.75" customHeight="1" x14ac:dyDescent="0.25">
      <c r="A372" s="17"/>
      <c r="B372" s="17"/>
      <c r="C372" s="17"/>
    </row>
    <row r="373" spans="1:3" ht="15.75" customHeight="1" x14ac:dyDescent="0.25">
      <c r="A373" s="17"/>
      <c r="B373" s="17"/>
      <c r="C373" s="17"/>
    </row>
    <row r="374" spans="1:3" ht="15.75" customHeight="1" x14ac:dyDescent="0.25">
      <c r="A374" s="17"/>
      <c r="B374" s="17"/>
      <c r="C374" s="17"/>
    </row>
    <row r="375" spans="1:3" ht="15.75" customHeight="1" x14ac:dyDescent="0.25">
      <c r="A375" s="17"/>
      <c r="B375" s="17"/>
      <c r="C375" s="17"/>
    </row>
    <row r="376" spans="1:3" ht="15.75" customHeight="1" x14ac:dyDescent="0.25">
      <c r="A376" s="17"/>
      <c r="B376" s="17"/>
      <c r="C376" s="17"/>
    </row>
    <row r="377" spans="1:3" ht="15.75" customHeight="1" x14ac:dyDescent="0.25">
      <c r="A377" s="17"/>
      <c r="B377" s="17"/>
      <c r="C377" s="17"/>
    </row>
    <row r="378" spans="1:3" ht="15.75" customHeight="1" x14ac:dyDescent="0.25">
      <c r="A378" s="17"/>
      <c r="B378" s="17"/>
      <c r="C378" s="17"/>
    </row>
    <row r="379" spans="1:3" ht="15.75" customHeight="1" x14ac:dyDescent="0.25">
      <c r="A379" s="17"/>
      <c r="B379" s="17"/>
      <c r="C379" s="17"/>
    </row>
    <row r="380" spans="1:3" ht="15.75" customHeight="1" x14ac:dyDescent="0.25">
      <c r="A380" s="17"/>
      <c r="B380" s="17"/>
      <c r="C380" s="17"/>
    </row>
    <row r="381" spans="1:3" ht="15.75" customHeight="1" x14ac:dyDescent="0.25">
      <c r="A381" s="17"/>
      <c r="B381" s="17"/>
      <c r="C381" s="17"/>
    </row>
    <row r="382" spans="1:3" ht="15.75" customHeight="1" x14ac:dyDescent="0.25">
      <c r="A382" s="17"/>
      <c r="B382" s="17"/>
      <c r="C382" s="17"/>
    </row>
    <row r="383" spans="1:3" ht="15.75" customHeight="1" x14ac:dyDescent="0.25">
      <c r="A383" s="17"/>
      <c r="B383" s="17"/>
      <c r="C383" s="17"/>
    </row>
    <row r="384" spans="1:3" ht="15.75" customHeight="1" x14ac:dyDescent="0.25">
      <c r="A384" s="17"/>
      <c r="B384" s="17"/>
      <c r="C384" s="17"/>
    </row>
    <row r="385" spans="1:3" ht="15.75" customHeight="1" x14ac:dyDescent="0.25">
      <c r="A385" s="17"/>
      <c r="B385" s="17"/>
      <c r="C385" s="17"/>
    </row>
    <row r="386" spans="1:3" ht="15.75" customHeight="1" x14ac:dyDescent="0.25">
      <c r="A386" s="17"/>
      <c r="B386" s="17"/>
      <c r="C386" s="17"/>
    </row>
    <row r="387" spans="1:3" ht="15.75" customHeight="1" x14ac:dyDescent="0.25">
      <c r="A387" s="17"/>
      <c r="B387" s="17"/>
      <c r="C387" s="17"/>
    </row>
    <row r="388" spans="1:3" ht="15.75" customHeight="1" x14ac:dyDescent="0.25">
      <c r="A388" s="17"/>
      <c r="B388" s="17"/>
      <c r="C388" s="17"/>
    </row>
    <row r="389" spans="1:3" ht="15.75" customHeight="1" x14ac:dyDescent="0.25">
      <c r="A389" s="17"/>
      <c r="B389" s="17"/>
      <c r="C389" s="17"/>
    </row>
    <row r="390" spans="1:3" ht="15.75" customHeight="1" x14ac:dyDescent="0.25">
      <c r="A390" s="17"/>
      <c r="B390" s="17"/>
      <c r="C390" s="17"/>
    </row>
    <row r="391" spans="1:3" ht="15.75" customHeight="1" x14ac:dyDescent="0.25">
      <c r="A391" s="17"/>
      <c r="B391" s="17"/>
      <c r="C391" s="17"/>
    </row>
    <row r="392" spans="1:3" ht="15.75" customHeight="1" x14ac:dyDescent="0.25">
      <c r="A392" s="17"/>
      <c r="B392" s="17"/>
      <c r="C392" s="17"/>
    </row>
    <row r="393" spans="1:3" ht="15.75" customHeight="1" x14ac:dyDescent="0.25">
      <c r="A393" s="17"/>
      <c r="B393" s="17"/>
      <c r="C393" s="17"/>
    </row>
    <row r="394" spans="1:3" ht="15.75" customHeight="1" x14ac:dyDescent="0.25">
      <c r="A394" s="17"/>
      <c r="B394" s="17"/>
      <c r="C394" s="17"/>
    </row>
    <row r="395" spans="1:3" ht="15.75" customHeight="1" x14ac:dyDescent="0.25">
      <c r="A395" s="17"/>
      <c r="B395" s="17"/>
      <c r="C395" s="17"/>
    </row>
    <row r="396" spans="1:3" ht="15.75" customHeight="1" x14ac:dyDescent="0.25">
      <c r="A396" s="17"/>
      <c r="B396" s="17"/>
      <c r="C396" s="17"/>
    </row>
    <row r="397" spans="1:3" ht="15.75" customHeight="1" x14ac:dyDescent="0.25">
      <c r="A397" s="17"/>
      <c r="B397" s="17"/>
      <c r="C397" s="17"/>
    </row>
    <row r="398" spans="1:3" ht="15.75" customHeight="1" x14ac:dyDescent="0.25">
      <c r="A398" s="17"/>
      <c r="B398" s="17"/>
      <c r="C398" s="17"/>
    </row>
    <row r="399" spans="1:3" ht="15.75" customHeight="1" x14ac:dyDescent="0.25">
      <c r="A399" s="17"/>
      <c r="B399" s="17"/>
      <c r="C399" s="17"/>
    </row>
    <row r="400" spans="1:3" ht="15.75" customHeight="1" x14ac:dyDescent="0.25">
      <c r="A400" s="17"/>
      <c r="B400" s="17"/>
      <c r="C400" s="17"/>
    </row>
    <row r="401" spans="1:3" ht="15.75" customHeight="1" x14ac:dyDescent="0.25">
      <c r="A401" s="17"/>
      <c r="B401" s="17"/>
      <c r="C401" s="17"/>
    </row>
    <row r="402" spans="1:3" ht="15.75" customHeight="1" x14ac:dyDescent="0.25">
      <c r="A402" s="17"/>
      <c r="B402" s="17"/>
      <c r="C402" s="17"/>
    </row>
    <row r="403" spans="1:3" ht="15.75" customHeight="1" x14ac:dyDescent="0.25">
      <c r="A403" s="17"/>
      <c r="B403" s="17"/>
      <c r="C403" s="17"/>
    </row>
    <row r="404" spans="1:3" ht="15.75" customHeight="1" x14ac:dyDescent="0.25">
      <c r="A404" s="17"/>
      <c r="B404" s="17"/>
      <c r="C404" s="17"/>
    </row>
    <row r="405" spans="1:3" ht="15.75" customHeight="1" x14ac:dyDescent="0.25">
      <c r="A405" s="17"/>
      <c r="B405" s="17"/>
      <c r="C405" s="17"/>
    </row>
    <row r="406" spans="1:3" ht="15.75" customHeight="1" x14ac:dyDescent="0.25">
      <c r="A406" s="17"/>
      <c r="B406" s="17"/>
      <c r="C406" s="17"/>
    </row>
    <row r="407" spans="1:3" ht="15.75" customHeight="1" x14ac:dyDescent="0.25">
      <c r="A407" s="17"/>
      <c r="B407" s="17"/>
      <c r="C407" s="17"/>
    </row>
    <row r="408" spans="1:3" ht="15.75" customHeight="1" x14ac:dyDescent="0.25">
      <c r="A408" s="17"/>
      <c r="B408" s="17"/>
      <c r="C408" s="17"/>
    </row>
    <row r="409" spans="1:3" ht="15.75" customHeight="1" x14ac:dyDescent="0.25">
      <c r="A409" s="17"/>
      <c r="B409" s="17"/>
      <c r="C409" s="17"/>
    </row>
    <row r="410" spans="1:3" ht="15.75" customHeight="1" x14ac:dyDescent="0.25">
      <c r="A410" s="17"/>
      <c r="B410" s="17"/>
      <c r="C410" s="17"/>
    </row>
    <row r="411" spans="1:3" ht="15.75" customHeight="1" x14ac:dyDescent="0.25">
      <c r="A411" s="17"/>
      <c r="B411" s="17"/>
      <c r="C411" s="17"/>
    </row>
    <row r="412" spans="1:3" ht="15.75" customHeight="1" x14ac:dyDescent="0.25">
      <c r="A412" s="17"/>
      <c r="B412" s="17"/>
      <c r="C412" s="17"/>
    </row>
    <row r="413" spans="1:3" ht="15.75" customHeight="1" x14ac:dyDescent="0.25">
      <c r="A413" s="17"/>
      <c r="B413" s="17"/>
      <c r="C413" s="17"/>
    </row>
    <row r="414" spans="1:3" ht="15.75" customHeight="1" x14ac:dyDescent="0.25">
      <c r="A414" s="17"/>
      <c r="B414" s="17"/>
      <c r="C414" s="17"/>
    </row>
    <row r="415" spans="1:3" ht="15.75" customHeight="1" x14ac:dyDescent="0.25">
      <c r="A415" s="17"/>
      <c r="B415" s="17"/>
      <c r="C415" s="17"/>
    </row>
    <row r="416" spans="1:3" ht="15.75" customHeight="1" x14ac:dyDescent="0.25">
      <c r="A416" s="17"/>
      <c r="B416" s="17"/>
      <c r="C416" s="17"/>
    </row>
    <row r="417" spans="1:3" ht="15.75" customHeight="1" x14ac:dyDescent="0.25">
      <c r="A417" s="17"/>
      <c r="B417" s="17"/>
      <c r="C417" s="17"/>
    </row>
    <row r="418" spans="1:3" ht="15.75" customHeight="1" x14ac:dyDescent="0.25">
      <c r="A418" s="17"/>
      <c r="B418" s="17"/>
      <c r="C418" s="17"/>
    </row>
    <row r="419" spans="1:3" ht="15.75" customHeight="1" x14ac:dyDescent="0.25">
      <c r="A419" s="17"/>
      <c r="B419" s="17"/>
      <c r="C419" s="17"/>
    </row>
    <row r="420" spans="1:3" ht="15.75" customHeight="1" x14ac:dyDescent="0.25">
      <c r="A420" s="17"/>
      <c r="B420" s="17"/>
      <c r="C420" s="17"/>
    </row>
    <row r="421" spans="1:3" ht="15.75" customHeight="1" x14ac:dyDescent="0.25">
      <c r="A421" s="17"/>
      <c r="B421" s="17"/>
      <c r="C421" s="17"/>
    </row>
    <row r="422" spans="1:3" ht="15.75" customHeight="1" x14ac:dyDescent="0.25">
      <c r="A422" s="17"/>
      <c r="B422" s="17"/>
      <c r="C422" s="17"/>
    </row>
    <row r="423" spans="1:3" ht="15.75" customHeight="1" x14ac:dyDescent="0.25">
      <c r="A423" s="17"/>
      <c r="B423" s="17"/>
      <c r="C423" s="17"/>
    </row>
    <row r="424" spans="1:3" ht="15.75" customHeight="1" x14ac:dyDescent="0.25">
      <c r="A424" s="17"/>
      <c r="B424" s="17"/>
      <c r="C424" s="17"/>
    </row>
    <row r="425" spans="1:3" ht="15.75" customHeight="1" x14ac:dyDescent="0.25">
      <c r="A425" s="17"/>
      <c r="B425" s="17"/>
      <c r="C425" s="17"/>
    </row>
    <row r="426" spans="1:3" ht="15.75" customHeight="1" x14ac:dyDescent="0.25">
      <c r="A426" s="17"/>
      <c r="B426" s="17"/>
      <c r="C426" s="17"/>
    </row>
    <row r="427" spans="1:3" ht="15.75" customHeight="1" x14ac:dyDescent="0.25">
      <c r="A427" s="17"/>
      <c r="B427" s="17"/>
      <c r="C427" s="17"/>
    </row>
    <row r="428" spans="1:3" ht="15.75" customHeight="1" x14ac:dyDescent="0.25">
      <c r="A428" s="17"/>
      <c r="B428" s="17"/>
      <c r="C428" s="17"/>
    </row>
    <row r="429" spans="1:3" ht="15.75" customHeight="1" x14ac:dyDescent="0.25">
      <c r="A429" s="17"/>
      <c r="B429" s="17"/>
      <c r="C429" s="17"/>
    </row>
    <row r="430" spans="1:3" ht="15.75" customHeight="1" x14ac:dyDescent="0.25">
      <c r="A430" s="17"/>
      <c r="B430" s="17"/>
      <c r="C430" s="17"/>
    </row>
    <row r="431" spans="1:3" ht="15.75" customHeight="1" x14ac:dyDescent="0.25">
      <c r="A431" s="17"/>
      <c r="B431" s="17"/>
      <c r="C431" s="17"/>
    </row>
    <row r="432" spans="1:3" ht="15.75" customHeight="1" x14ac:dyDescent="0.25">
      <c r="A432" s="17"/>
      <c r="B432" s="17"/>
      <c r="C432" s="17"/>
    </row>
    <row r="433" spans="1:3" ht="15.75" customHeight="1" x14ac:dyDescent="0.25">
      <c r="A433" s="17"/>
      <c r="B433" s="17"/>
      <c r="C433" s="17"/>
    </row>
    <row r="434" spans="1:3" ht="15.75" customHeight="1" x14ac:dyDescent="0.25">
      <c r="A434" s="17"/>
      <c r="B434" s="17"/>
      <c r="C434" s="17"/>
    </row>
    <row r="435" spans="1:3" ht="15.75" customHeight="1" x14ac:dyDescent="0.25">
      <c r="A435" s="17"/>
      <c r="B435" s="17"/>
      <c r="C435" s="17"/>
    </row>
    <row r="436" spans="1:3" ht="15.75" customHeight="1" x14ac:dyDescent="0.25">
      <c r="A436" s="17"/>
      <c r="B436" s="17"/>
      <c r="C436" s="17"/>
    </row>
    <row r="437" spans="1:3" ht="15.75" customHeight="1" x14ac:dyDescent="0.25">
      <c r="A437" s="17"/>
      <c r="B437" s="17"/>
      <c r="C437" s="17"/>
    </row>
    <row r="438" spans="1:3" ht="15.75" customHeight="1" x14ac:dyDescent="0.25">
      <c r="A438" s="17"/>
      <c r="B438" s="17"/>
      <c r="C438" s="17"/>
    </row>
    <row r="439" spans="1:3" ht="15.75" customHeight="1" x14ac:dyDescent="0.25">
      <c r="A439" s="17"/>
      <c r="B439" s="17"/>
      <c r="C439" s="17"/>
    </row>
    <row r="440" spans="1:3" ht="15.75" customHeight="1" x14ac:dyDescent="0.25">
      <c r="A440" s="17"/>
      <c r="B440" s="17"/>
      <c r="C440" s="17"/>
    </row>
    <row r="441" spans="1:3" ht="15.75" customHeight="1" x14ac:dyDescent="0.25">
      <c r="A441" s="17"/>
      <c r="B441" s="17"/>
      <c r="C441" s="17"/>
    </row>
    <row r="442" spans="1:3" ht="15.75" customHeight="1" x14ac:dyDescent="0.25">
      <c r="A442" s="17"/>
      <c r="B442" s="17"/>
      <c r="C442" s="17"/>
    </row>
    <row r="443" spans="1:3" ht="15.75" customHeight="1" x14ac:dyDescent="0.25">
      <c r="A443" s="17"/>
      <c r="B443" s="17"/>
      <c r="C443" s="17"/>
    </row>
    <row r="444" spans="1:3" ht="15.75" customHeight="1" x14ac:dyDescent="0.25">
      <c r="A444" s="17"/>
      <c r="B444" s="17"/>
      <c r="C444" s="17"/>
    </row>
    <row r="445" spans="1:3" ht="15.75" customHeight="1" x14ac:dyDescent="0.25">
      <c r="A445" s="17"/>
      <c r="B445" s="17"/>
      <c r="C445" s="17"/>
    </row>
    <row r="446" spans="1:3" ht="15.75" customHeight="1" x14ac:dyDescent="0.25">
      <c r="A446" s="17"/>
      <c r="B446" s="17"/>
      <c r="C446" s="17"/>
    </row>
    <row r="447" spans="1:3" ht="15.75" customHeight="1" x14ac:dyDescent="0.25">
      <c r="A447" s="17"/>
      <c r="B447" s="17"/>
      <c r="C447" s="17"/>
    </row>
    <row r="448" spans="1:3" ht="15.75" customHeight="1" x14ac:dyDescent="0.25">
      <c r="A448" s="17"/>
      <c r="B448" s="17"/>
      <c r="C448" s="17"/>
    </row>
    <row r="449" spans="1:3" ht="15.75" customHeight="1" x14ac:dyDescent="0.25">
      <c r="A449" s="17"/>
      <c r="B449" s="17"/>
      <c r="C449" s="17"/>
    </row>
    <row r="450" spans="1:3" ht="15.75" customHeight="1" x14ac:dyDescent="0.25">
      <c r="A450" s="17"/>
      <c r="B450" s="17"/>
      <c r="C450" s="17"/>
    </row>
    <row r="451" spans="1:3" ht="15.75" customHeight="1" x14ac:dyDescent="0.25">
      <c r="A451" s="17"/>
      <c r="B451" s="17"/>
      <c r="C451" s="17"/>
    </row>
    <row r="452" spans="1:3" ht="15.75" customHeight="1" x14ac:dyDescent="0.25">
      <c r="A452" s="17"/>
      <c r="B452" s="17"/>
      <c r="C452" s="17"/>
    </row>
    <row r="453" spans="1:3" ht="15.75" customHeight="1" x14ac:dyDescent="0.25">
      <c r="A453" s="17"/>
      <c r="B453" s="17"/>
      <c r="C453" s="17"/>
    </row>
    <row r="454" spans="1:3" ht="15.75" customHeight="1" x14ac:dyDescent="0.25">
      <c r="A454" s="17"/>
      <c r="B454" s="17"/>
      <c r="C454" s="17"/>
    </row>
    <row r="455" spans="1:3" ht="15.75" customHeight="1" x14ac:dyDescent="0.25">
      <c r="A455" s="17"/>
      <c r="B455" s="17"/>
      <c r="C455" s="17"/>
    </row>
    <row r="456" spans="1:3" ht="15.75" customHeight="1" x14ac:dyDescent="0.25">
      <c r="A456" s="17"/>
      <c r="B456" s="17"/>
      <c r="C456" s="17"/>
    </row>
    <row r="457" spans="1:3" ht="15.75" customHeight="1" x14ac:dyDescent="0.25">
      <c r="A457" s="17"/>
      <c r="B457" s="17"/>
      <c r="C457" s="17"/>
    </row>
    <row r="458" spans="1:3" ht="15.75" customHeight="1" x14ac:dyDescent="0.25">
      <c r="A458" s="17"/>
      <c r="B458" s="17"/>
      <c r="C458" s="17"/>
    </row>
    <row r="459" spans="1:3" ht="15.75" customHeight="1" x14ac:dyDescent="0.25">
      <c r="A459" s="17"/>
      <c r="B459" s="17"/>
      <c r="C459" s="17"/>
    </row>
    <row r="460" spans="1:3" ht="15.75" customHeight="1" x14ac:dyDescent="0.25">
      <c r="A460" s="17"/>
      <c r="B460" s="17"/>
      <c r="C460" s="17"/>
    </row>
    <row r="461" spans="1:3" ht="15.75" customHeight="1" x14ac:dyDescent="0.25">
      <c r="A461" s="17"/>
      <c r="B461" s="17"/>
      <c r="C461" s="17"/>
    </row>
    <row r="462" spans="1:3" ht="15.75" customHeight="1" x14ac:dyDescent="0.25">
      <c r="A462" s="17"/>
      <c r="B462" s="17"/>
      <c r="C462" s="17"/>
    </row>
    <row r="463" spans="1:3" ht="15.75" customHeight="1" x14ac:dyDescent="0.25">
      <c r="A463" s="17"/>
      <c r="B463" s="17"/>
      <c r="C463" s="17"/>
    </row>
    <row r="464" spans="1:3" ht="15.75" customHeight="1" x14ac:dyDescent="0.25">
      <c r="A464" s="17"/>
      <c r="B464" s="17"/>
      <c r="C464" s="17"/>
    </row>
    <row r="465" spans="1:3" ht="15.75" customHeight="1" x14ac:dyDescent="0.25">
      <c r="A465" s="17"/>
      <c r="B465" s="17"/>
      <c r="C465" s="17"/>
    </row>
    <row r="466" spans="1:3" ht="15.75" customHeight="1" x14ac:dyDescent="0.25">
      <c r="A466" s="17"/>
      <c r="B466" s="17"/>
      <c r="C466" s="17"/>
    </row>
    <row r="467" spans="1:3" ht="15.75" customHeight="1" x14ac:dyDescent="0.25">
      <c r="A467" s="17"/>
      <c r="B467" s="17"/>
      <c r="C467" s="17"/>
    </row>
    <row r="468" spans="1:3" ht="15.75" customHeight="1" x14ac:dyDescent="0.25">
      <c r="A468" s="17"/>
      <c r="B468" s="17"/>
      <c r="C468" s="17"/>
    </row>
    <row r="469" spans="1:3" ht="15.75" customHeight="1" x14ac:dyDescent="0.25">
      <c r="A469" s="17"/>
      <c r="B469" s="17"/>
      <c r="C469" s="17"/>
    </row>
    <row r="470" spans="1:3" ht="15.75" customHeight="1" x14ac:dyDescent="0.25">
      <c r="A470" s="17"/>
      <c r="B470" s="17"/>
      <c r="C470" s="17"/>
    </row>
    <row r="471" spans="1:3" ht="15.75" customHeight="1" x14ac:dyDescent="0.25">
      <c r="A471" s="17"/>
      <c r="B471" s="17"/>
      <c r="C471" s="17"/>
    </row>
    <row r="472" spans="1:3" ht="15.75" customHeight="1" x14ac:dyDescent="0.25">
      <c r="A472" s="17"/>
      <c r="B472" s="17"/>
      <c r="C472" s="17"/>
    </row>
    <row r="473" spans="1:3" ht="15.75" customHeight="1" x14ac:dyDescent="0.25">
      <c r="A473" s="17"/>
      <c r="B473" s="17"/>
      <c r="C473" s="17"/>
    </row>
    <row r="474" spans="1:3" ht="15.75" customHeight="1" x14ac:dyDescent="0.25">
      <c r="A474" s="17"/>
      <c r="B474" s="17"/>
      <c r="C474" s="17"/>
    </row>
    <row r="475" spans="1:3" ht="15.75" customHeight="1" x14ac:dyDescent="0.25">
      <c r="A475" s="17"/>
      <c r="B475" s="17"/>
      <c r="C475" s="17"/>
    </row>
    <row r="476" spans="1:3" ht="15.75" customHeight="1" x14ac:dyDescent="0.25">
      <c r="A476" s="17"/>
      <c r="B476" s="17"/>
      <c r="C476" s="17"/>
    </row>
    <row r="477" spans="1:3" ht="15.75" customHeight="1" x14ac:dyDescent="0.25">
      <c r="A477" s="17"/>
      <c r="B477" s="17"/>
      <c r="C477" s="17"/>
    </row>
    <row r="478" spans="1:3" ht="15.75" customHeight="1" x14ac:dyDescent="0.25">
      <c r="A478" s="17"/>
      <c r="B478" s="17"/>
      <c r="C478" s="17"/>
    </row>
    <row r="479" spans="1:3" ht="15.75" customHeight="1" x14ac:dyDescent="0.25">
      <c r="A479" s="17"/>
      <c r="B479" s="17"/>
      <c r="C479" s="17"/>
    </row>
    <row r="480" spans="1:3" ht="15.75" customHeight="1" x14ac:dyDescent="0.25">
      <c r="A480" s="17"/>
      <c r="B480" s="17"/>
      <c r="C480" s="17"/>
    </row>
    <row r="481" spans="1:3" ht="15.75" customHeight="1" x14ac:dyDescent="0.25">
      <c r="A481" s="17"/>
      <c r="B481" s="17"/>
      <c r="C481" s="17"/>
    </row>
    <row r="482" spans="1:3" ht="15.75" customHeight="1" x14ac:dyDescent="0.25">
      <c r="A482" s="17"/>
      <c r="B482" s="17"/>
      <c r="C482" s="17"/>
    </row>
    <row r="483" spans="1:3" ht="15.75" customHeight="1" x14ac:dyDescent="0.25">
      <c r="A483" s="17"/>
      <c r="B483" s="17"/>
      <c r="C483" s="17"/>
    </row>
    <row r="484" spans="1:3" ht="15.75" customHeight="1" x14ac:dyDescent="0.25">
      <c r="A484" s="17"/>
      <c r="B484" s="17"/>
      <c r="C484" s="17"/>
    </row>
    <row r="485" spans="1:3" ht="15.75" customHeight="1" x14ac:dyDescent="0.25">
      <c r="A485" s="17"/>
      <c r="B485" s="17"/>
      <c r="C485" s="17"/>
    </row>
    <row r="486" spans="1:3" ht="15.75" customHeight="1" x14ac:dyDescent="0.25">
      <c r="A486" s="17"/>
      <c r="B486" s="17"/>
      <c r="C486" s="17"/>
    </row>
    <row r="487" spans="1:3" ht="15.75" customHeight="1" x14ac:dyDescent="0.25">
      <c r="A487" s="17"/>
      <c r="B487" s="17"/>
      <c r="C487" s="17"/>
    </row>
    <row r="488" spans="1:3" ht="15.75" customHeight="1" x14ac:dyDescent="0.25">
      <c r="A488" s="17"/>
      <c r="B488" s="17"/>
      <c r="C488" s="17"/>
    </row>
    <row r="489" spans="1:3" ht="15.75" customHeight="1" x14ac:dyDescent="0.25">
      <c r="A489" s="17"/>
      <c r="B489" s="17"/>
      <c r="C489" s="17"/>
    </row>
    <row r="490" spans="1:3" ht="15.75" customHeight="1" x14ac:dyDescent="0.25">
      <c r="A490" s="17"/>
      <c r="B490" s="17"/>
      <c r="C490" s="17"/>
    </row>
    <row r="491" spans="1:3" ht="15.75" customHeight="1" x14ac:dyDescent="0.25">
      <c r="A491" s="17"/>
      <c r="B491" s="17"/>
      <c r="C491" s="17"/>
    </row>
    <row r="492" spans="1:3" ht="15.75" customHeight="1" x14ac:dyDescent="0.25">
      <c r="A492" s="17"/>
      <c r="B492" s="17"/>
      <c r="C492" s="17"/>
    </row>
    <row r="493" spans="1:3" ht="15.75" customHeight="1" x14ac:dyDescent="0.25">
      <c r="A493" s="17"/>
      <c r="B493" s="17"/>
      <c r="C493" s="17"/>
    </row>
    <row r="494" spans="1:3" ht="15.75" customHeight="1" x14ac:dyDescent="0.25">
      <c r="A494" s="17"/>
      <c r="B494" s="17"/>
      <c r="C494" s="17"/>
    </row>
    <row r="495" spans="1:3" ht="15.75" customHeight="1" x14ac:dyDescent="0.25">
      <c r="A495" s="17"/>
      <c r="B495" s="17"/>
      <c r="C495" s="17"/>
    </row>
    <row r="496" spans="1:3" ht="15.75" customHeight="1" x14ac:dyDescent="0.25">
      <c r="A496" s="17"/>
      <c r="B496" s="17"/>
      <c r="C496" s="17"/>
    </row>
    <row r="497" spans="1:3" ht="15.75" customHeight="1" x14ac:dyDescent="0.25">
      <c r="A497" s="17"/>
      <c r="B497" s="17"/>
      <c r="C497" s="17"/>
    </row>
    <row r="498" spans="1:3" ht="15.75" customHeight="1" x14ac:dyDescent="0.25">
      <c r="A498" s="17"/>
      <c r="B498" s="17"/>
      <c r="C498" s="17"/>
    </row>
    <row r="499" spans="1:3" ht="15.75" customHeight="1" x14ac:dyDescent="0.25">
      <c r="A499" s="17"/>
      <c r="B499" s="17"/>
      <c r="C499" s="17"/>
    </row>
    <row r="500" spans="1:3" ht="15.75" customHeight="1" x14ac:dyDescent="0.25">
      <c r="A500" s="17"/>
      <c r="B500" s="17"/>
      <c r="C500" s="17"/>
    </row>
    <row r="501" spans="1:3" ht="15.75" customHeight="1" x14ac:dyDescent="0.25">
      <c r="A501" s="17"/>
      <c r="B501" s="17"/>
      <c r="C501" s="17"/>
    </row>
    <row r="502" spans="1:3" ht="15.75" customHeight="1" x14ac:dyDescent="0.25">
      <c r="A502" s="17"/>
      <c r="B502" s="17"/>
      <c r="C502" s="17"/>
    </row>
    <row r="503" spans="1:3" ht="15.75" customHeight="1" x14ac:dyDescent="0.25">
      <c r="A503" s="17"/>
      <c r="B503" s="17"/>
      <c r="C503" s="17"/>
    </row>
    <row r="504" spans="1:3" ht="15.75" customHeight="1" x14ac:dyDescent="0.25">
      <c r="A504" s="17"/>
      <c r="B504" s="17"/>
      <c r="C504" s="17"/>
    </row>
    <row r="505" spans="1:3" ht="15.75" customHeight="1" x14ac:dyDescent="0.25">
      <c r="A505" s="17"/>
      <c r="B505" s="17"/>
      <c r="C505" s="17"/>
    </row>
    <row r="506" spans="1:3" ht="15.75" customHeight="1" x14ac:dyDescent="0.25">
      <c r="A506" s="17"/>
      <c r="B506" s="17"/>
      <c r="C506" s="17"/>
    </row>
    <row r="507" spans="1:3" ht="15.75" customHeight="1" x14ac:dyDescent="0.25">
      <c r="A507" s="17"/>
      <c r="B507" s="17"/>
      <c r="C507" s="17"/>
    </row>
    <row r="508" spans="1:3" ht="15.75" customHeight="1" x14ac:dyDescent="0.25">
      <c r="A508" s="17"/>
      <c r="B508" s="17"/>
      <c r="C508" s="17"/>
    </row>
    <row r="509" spans="1:3" ht="15.75" customHeight="1" x14ac:dyDescent="0.25">
      <c r="A509" s="17"/>
      <c r="B509" s="17"/>
      <c r="C509" s="17"/>
    </row>
    <row r="510" spans="1:3" ht="15.75" customHeight="1" x14ac:dyDescent="0.25">
      <c r="A510" s="17"/>
      <c r="B510" s="17"/>
      <c r="C510" s="17"/>
    </row>
    <row r="511" spans="1:3" ht="15.75" customHeight="1" x14ac:dyDescent="0.25">
      <c r="A511" s="17"/>
      <c r="B511" s="17"/>
      <c r="C511" s="17"/>
    </row>
    <row r="512" spans="1:3" ht="15.75" customHeight="1" x14ac:dyDescent="0.25">
      <c r="A512" s="17"/>
      <c r="B512" s="17"/>
      <c r="C512" s="17"/>
    </row>
    <row r="513" spans="1:3" ht="15.75" customHeight="1" x14ac:dyDescent="0.25">
      <c r="A513" s="17"/>
      <c r="B513" s="17"/>
      <c r="C513" s="17"/>
    </row>
    <row r="514" spans="1:3" ht="15.75" customHeight="1" x14ac:dyDescent="0.25">
      <c r="A514" s="17"/>
      <c r="B514" s="17"/>
      <c r="C514" s="17"/>
    </row>
    <row r="515" spans="1:3" ht="15.75" customHeight="1" x14ac:dyDescent="0.25">
      <c r="A515" s="17"/>
      <c r="B515" s="17"/>
      <c r="C515" s="17"/>
    </row>
    <row r="516" spans="1:3" ht="15.75" customHeight="1" x14ac:dyDescent="0.25">
      <c r="A516" s="17"/>
      <c r="B516" s="17"/>
      <c r="C516" s="17"/>
    </row>
    <row r="517" spans="1:3" ht="15.75" customHeight="1" x14ac:dyDescent="0.25">
      <c r="A517" s="17"/>
      <c r="B517" s="17"/>
      <c r="C517" s="17"/>
    </row>
    <row r="518" spans="1:3" ht="15.75" customHeight="1" x14ac:dyDescent="0.25">
      <c r="A518" s="17"/>
      <c r="B518" s="17"/>
      <c r="C518" s="17"/>
    </row>
    <row r="519" spans="1:3" ht="15.75" customHeight="1" x14ac:dyDescent="0.25">
      <c r="A519" s="17"/>
      <c r="B519" s="17"/>
      <c r="C519" s="17"/>
    </row>
    <row r="520" spans="1:3" ht="15.75" customHeight="1" x14ac:dyDescent="0.25">
      <c r="A520" s="17"/>
      <c r="B520" s="17"/>
      <c r="C520" s="17"/>
    </row>
    <row r="521" spans="1:3" ht="15.75" customHeight="1" x14ac:dyDescent="0.25">
      <c r="A521" s="17"/>
      <c r="B521" s="17"/>
      <c r="C521" s="17"/>
    </row>
    <row r="522" spans="1:3" ht="15.75" customHeight="1" x14ac:dyDescent="0.25">
      <c r="A522" s="17"/>
      <c r="B522" s="17"/>
      <c r="C522" s="17"/>
    </row>
    <row r="523" spans="1:3" ht="15.75" customHeight="1" x14ac:dyDescent="0.25">
      <c r="A523" s="17"/>
      <c r="B523" s="17"/>
      <c r="C523" s="17"/>
    </row>
    <row r="524" spans="1:3" ht="15.75" customHeight="1" x14ac:dyDescent="0.25">
      <c r="A524" s="17"/>
      <c r="B524" s="17"/>
      <c r="C524" s="17"/>
    </row>
    <row r="525" spans="1:3" ht="15.75" customHeight="1" x14ac:dyDescent="0.25">
      <c r="A525" s="17"/>
      <c r="B525" s="17"/>
      <c r="C525" s="17"/>
    </row>
    <row r="526" spans="1:3" ht="15.75" customHeight="1" x14ac:dyDescent="0.25">
      <c r="A526" s="17"/>
      <c r="B526" s="17"/>
      <c r="C526" s="17"/>
    </row>
    <row r="527" spans="1:3" ht="15.75" customHeight="1" x14ac:dyDescent="0.25">
      <c r="A527" s="17"/>
      <c r="B527" s="17"/>
      <c r="C527" s="17"/>
    </row>
    <row r="528" spans="1:3" ht="15.75" customHeight="1" x14ac:dyDescent="0.25">
      <c r="A528" s="17"/>
      <c r="B528" s="17"/>
      <c r="C528" s="17"/>
    </row>
    <row r="529" spans="1:3" ht="15.75" customHeight="1" x14ac:dyDescent="0.25">
      <c r="A529" s="17"/>
      <c r="B529" s="17"/>
      <c r="C529" s="17"/>
    </row>
    <row r="530" spans="1:3" ht="15.75" customHeight="1" x14ac:dyDescent="0.25">
      <c r="A530" s="17"/>
      <c r="B530" s="17"/>
      <c r="C530" s="17"/>
    </row>
    <row r="531" spans="1:3" ht="15.75" customHeight="1" x14ac:dyDescent="0.25">
      <c r="A531" s="17"/>
      <c r="B531" s="17"/>
      <c r="C531" s="17"/>
    </row>
    <row r="532" spans="1:3" ht="15.75" customHeight="1" x14ac:dyDescent="0.25">
      <c r="A532" s="17"/>
      <c r="B532" s="17"/>
      <c r="C532" s="17"/>
    </row>
    <row r="533" spans="1:3" ht="15.75" customHeight="1" x14ac:dyDescent="0.25">
      <c r="A533" s="17"/>
      <c r="B533" s="17"/>
      <c r="C533" s="17"/>
    </row>
    <row r="534" spans="1:3" ht="15.75" customHeight="1" x14ac:dyDescent="0.25">
      <c r="A534" s="17"/>
      <c r="B534" s="17"/>
      <c r="C534" s="17"/>
    </row>
    <row r="535" spans="1:3" ht="15.75" customHeight="1" x14ac:dyDescent="0.25">
      <c r="A535" s="17"/>
      <c r="B535" s="17"/>
      <c r="C535" s="17"/>
    </row>
    <row r="536" spans="1:3" ht="15.75" customHeight="1" x14ac:dyDescent="0.25">
      <c r="A536" s="17"/>
      <c r="B536" s="17"/>
      <c r="C536" s="17"/>
    </row>
    <row r="537" spans="1:3" ht="15.75" customHeight="1" x14ac:dyDescent="0.25">
      <c r="A537" s="17"/>
      <c r="B537" s="17"/>
      <c r="C537" s="17"/>
    </row>
    <row r="538" spans="1:3" ht="15.75" customHeight="1" x14ac:dyDescent="0.25">
      <c r="A538" s="17"/>
      <c r="B538" s="17"/>
      <c r="C538" s="17"/>
    </row>
    <row r="539" spans="1:3" ht="15.75" customHeight="1" x14ac:dyDescent="0.25">
      <c r="A539" s="17"/>
      <c r="B539" s="17"/>
      <c r="C539" s="17"/>
    </row>
    <row r="540" spans="1:3" ht="15.75" customHeight="1" x14ac:dyDescent="0.25">
      <c r="A540" s="17"/>
      <c r="B540" s="17"/>
      <c r="C540" s="17"/>
    </row>
    <row r="541" spans="1:3" ht="15.75" customHeight="1" x14ac:dyDescent="0.25">
      <c r="A541" s="17"/>
      <c r="B541" s="17"/>
      <c r="C541" s="17"/>
    </row>
    <row r="542" spans="1:3" ht="15.75" customHeight="1" x14ac:dyDescent="0.25">
      <c r="A542" s="17"/>
      <c r="B542" s="17"/>
      <c r="C542" s="17"/>
    </row>
    <row r="543" spans="1:3" ht="15.75" customHeight="1" x14ac:dyDescent="0.25">
      <c r="A543" s="17"/>
      <c r="B543" s="17"/>
      <c r="C543" s="17"/>
    </row>
    <row r="544" spans="1:3" ht="15.75" customHeight="1" x14ac:dyDescent="0.25">
      <c r="A544" s="17"/>
      <c r="B544" s="17"/>
      <c r="C544" s="17"/>
    </row>
    <row r="545" spans="1:3" ht="15.75" customHeight="1" x14ac:dyDescent="0.25">
      <c r="A545" s="17"/>
      <c r="B545" s="17"/>
      <c r="C545" s="17"/>
    </row>
    <row r="546" spans="1:3" ht="15.75" customHeight="1" x14ac:dyDescent="0.25">
      <c r="A546" s="17"/>
      <c r="B546" s="17"/>
      <c r="C546" s="17"/>
    </row>
    <row r="547" spans="1:3" ht="15.75" customHeight="1" x14ac:dyDescent="0.25">
      <c r="A547" s="17"/>
      <c r="B547" s="17"/>
      <c r="C547" s="17"/>
    </row>
    <row r="548" spans="1:3" ht="15.75" customHeight="1" x14ac:dyDescent="0.25">
      <c r="A548" s="17"/>
      <c r="B548" s="17"/>
      <c r="C548" s="17"/>
    </row>
    <row r="549" spans="1:3" ht="15.75" customHeight="1" x14ac:dyDescent="0.25">
      <c r="A549" s="17"/>
      <c r="B549" s="17"/>
      <c r="C549" s="17"/>
    </row>
    <row r="550" spans="1:3" ht="15.75" customHeight="1" x14ac:dyDescent="0.25">
      <c r="A550" s="17"/>
      <c r="B550" s="17"/>
      <c r="C550" s="17"/>
    </row>
    <row r="551" spans="1:3" ht="15.75" customHeight="1" x14ac:dyDescent="0.25">
      <c r="A551" s="17"/>
      <c r="B551" s="17"/>
      <c r="C551" s="17"/>
    </row>
    <row r="552" spans="1:3" ht="15.75" customHeight="1" x14ac:dyDescent="0.25">
      <c r="A552" s="17"/>
      <c r="B552" s="17"/>
      <c r="C552" s="17"/>
    </row>
    <row r="553" spans="1:3" ht="15.75" customHeight="1" x14ac:dyDescent="0.25">
      <c r="A553" s="17"/>
      <c r="B553" s="17"/>
      <c r="C553" s="17"/>
    </row>
    <row r="554" spans="1:3" ht="15.75" customHeight="1" x14ac:dyDescent="0.25">
      <c r="A554" s="17"/>
      <c r="B554" s="17"/>
      <c r="C554" s="17"/>
    </row>
    <row r="555" spans="1:3" ht="15.75" customHeight="1" x14ac:dyDescent="0.25">
      <c r="A555" s="17"/>
      <c r="B555" s="17"/>
      <c r="C555" s="17"/>
    </row>
    <row r="556" spans="1:3" ht="15.75" customHeight="1" x14ac:dyDescent="0.25">
      <c r="A556" s="17"/>
      <c r="B556" s="17"/>
      <c r="C556" s="17"/>
    </row>
    <row r="557" spans="1:3" ht="15.75" customHeight="1" x14ac:dyDescent="0.25">
      <c r="A557" s="17"/>
      <c r="B557" s="17"/>
      <c r="C557" s="17"/>
    </row>
    <row r="558" spans="1:3" ht="15.75" customHeight="1" x14ac:dyDescent="0.25">
      <c r="A558" s="17"/>
      <c r="B558" s="17"/>
      <c r="C558" s="17"/>
    </row>
    <row r="559" spans="1:3" ht="15.75" customHeight="1" x14ac:dyDescent="0.25">
      <c r="A559" s="17"/>
      <c r="B559" s="17"/>
      <c r="C559" s="17"/>
    </row>
    <row r="560" spans="1:3" ht="15.75" customHeight="1" x14ac:dyDescent="0.25">
      <c r="A560" s="17"/>
      <c r="B560" s="17"/>
      <c r="C560" s="17"/>
    </row>
    <row r="561" spans="1:3" ht="15.75" customHeight="1" x14ac:dyDescent="0.25">
      <c r="A561" s="17"/>
      <c r="B561" s="17"/>
      <c r="C561" s="17"/>
    </row>
    <row r="562" spans="1:3" ht="15.75" customHeight="1" x14ac:dyDescent="0.25">
      <c r="A562" s="17"/>
      <c r="B562" s="17"/>
      <c r="C562" s="17"/>
    </row>
    <row r="563" spans="1:3" ht="15.75" customHeight="1" x14ac:dyDescent="0.25">
      <c r="A563" s="17"/>
      <c r="B563" s="17"/>
      <c r="C563" s="17"/>
    </row>
    <row r="564" spans="1:3" ht="15.75" customHeight="1" x14ac:dyDescent="0.25">
      <c r="A564" s="17"/>
      <c r="B564" s="17"/>
      <c r="C564" s="17"/>
    </row>
    <row r="565" spans="1:3" ht="15.75" customHeight="1" x14ac:dyDescent="0.25">
      <c r="A565" s="17"/>
      <c r="B565" s="17"/>
      <c r="C565" s="17"/>
    </row>
    <row r="566" spans="1:3" ht="15.75" customHeight="1" x14ac:dyDescent="0.25">
      <c r="A566" s="17"/>
      <c r="B566" s="17"/>
      <c r="C566" s="17"/>
    </row>
    <row r="567" spans="1:3" ht="15.75" customHeight="1" x14ac:dyDescent="0.25">
      <c r="A567" s="17"/>
      <c r="B567" s="17"/>
      <c r="C567" s="17"/>
    </row>
    <row r="568" spans="1:3" ht="15.75" customHeight="1" x14ac:dyDescent="0.25">
      <c r="A568" s="17"/>
      <c r="B568" s="17"/>
      <c r="C568" s="17"/>
    </row>
    <row r="569" spans="1:3" ht="15.75" customHeight="1" x14ac:dyDescent="0.25">
      <c r="A569" s="17"/>
      <c r="B569" s="17"/>
      <c r="C569" s="17"/>
    </row>
    <row r="570" spans="1:3" ht="15.75" customHeight="1" x14ac:dyDescent="0.25">
      <c r="A570" s="17"/>
      <c r="B570" s="17"/>
      <c r="C570" s="17"/>
    </row>
    <row r="571" spans="1:3" ht="15.75" customHeight="1" x14ac:dyDescent="0.25">
      <c r="A571" s="17"/>
      <c r="B571" s="17"/>
      <c r="C571" s="17"/>
    </row>
    <row r="572" spans="1:3" ht="15.75" customHeight="1" x14ac:dyDescent="0.25">
      <c r="A572" s="17"/>
      <c r="B572" s="17"/>
      <c r="C572" s="17"/>
    </row>
    <row r="573" spans="1:3" ht="15.75" customHeight="1" x14ac:dyDescent="0.25">
      <c r="A573" s="17"/>
      <c r="B573" s="17"/>
      <c r="C573" s="17"/>
    </row>
    <row r="574" spans="1:3" ht="15.75" customHeight="1" x14ac:dyDescent="0.25">
      <c r="A574" s="17"/>
      <c r="B574" s="17"/>
      <c r="C574" s="17"/>
    </row>
    <row r="575" spans="1:3" ht="15.75" customHeight="1" x14ac:dyDescent="0.25">
      <c r="A575" s="17"/>
      <c r="B575" s="17"/>
      <c r="C575" s="17"/>
    </row>
    <row r="576" spans="1:3" ht="15.75" customHeight="1" x14ac:dyDescent="0.25">
      <c r="A576" s="17"/>
      <c r="B576" s="17"/>
      <c r="C576" s="17"/>
    </row>
    <row r="577" spans="1:3" ht="15.75" customHeight="1" x14ac:dyDescent="0.25">
      <c r="A577" s="17"/>
      <c r="B577" s="17"/>
      <c r="C577" s="17"/>
    </row>
    <row r="578" spans="1:3" ht="15.75" customHeight="1" x14ac:dyDescent="0.25">
      <c r="A578" s="17"/>
      <c r="B578" s="17"/>
      <c r="C578" s="17"/>
    </row>
    <row r="579" spans="1:3" ht="15.75" customHeight="1" x14ac:dyDescent="0.25">
      <c r="A579" s="17"/>
      <c r="B579" s="17"/>
      <c r="C579" s="17"/>
    </row>
    <row r="580" spans="1:3" ht="15.75" customHeight="1" x14ac:dyDescent="0.25">
      <c r="A580" s="17"/>
      <c r="B580" s="17"/>
      <c r="C580" s="17"/>
    </row>
    <row r="581" spans="1:3" ht="15.75" customHeight="1" x14ac:dyDescent="0.25">
      <c r="A581" s="17"/>
      <c r="B581" s="17"/>
      <c r="C581" s="17"/>
    </row>
    <row r="582" spans="1:3" ht="15.75" customHeight="1" x14ac:dyDescent="0.25">
      <c r="A582" s="17"/>
      <c r="B582" s="17"/>
      <c r="C582" s="17"/>
    </row>
    <row r="583" spans="1:3" ht="15.75" customHeight="1" x14ac:dyDescent="0.25">
      <c r="A583" s="17"/>
      <c r="B583" s="17"/>
      <c r="C583" s="17"/>
    </row>
    <row r="584" spans="1:3" ht="15.75" customHeight="1" x14ac:dyDescent="0.25">
      <c r="A584" s="17"/>
      <c r="B584" s="17"/>
      <c r="C584" s="17"/>
    </row>
    <row r="585" spans="1:3" ht="15.75" customHeight="1" x14ac:dyDescent="0.25">
      <c r="A585" s="17"/>
      <c r="B585" s="17"/>
      <c r="C585" s="17"/>
    </row>
    <row r="586" spans="1:3" ht="15.75" customHeight="1" x14ac:dyDescent="0.25">
      <c r="A586" s="17"/>
      <c r="B586" s="17"/>
      <c r="C586" s="17"/>
    </row>
    <row r="587" spans="1:3" ht="15.75" customHeight="1" x14ac:dyDescent="0.25">
      <c r="A587" s="17"/>
      <c r="B587" s="17"/>
      <c r="C587" s="17"/>
    </row>
    <row r="588" spans="1:3" ht="15.75" customHeight="1" x14ac:dyDescent="0.25">
      <c r="A588" s="17"/>
      <c r="B588" s="17"/>
      <c r="C588" s="17"/>
    </row>
    <row r="589" spans="1:3" ht="15.75" customHeight="1" x14ac:dyDescent="0.25">
      <c r="A589" s="17"/>
      <c r="B589" s="17"/>
      <c r="C589" s="17"/>
    </row>
    <row r="590" spans="1:3" ht="15.75" customHeight="1" x14ac:dyDescent="0.25">
      <c r="A590" s="17"/>
      <c r="B590" s="17"/>
      <c r="C590" s="17"/>
    </row>
    <row r="591" spans="1:3" ht="15.75" customHeight="1" x14ac:dyDescent="0.25">
      <c r="A591" s="17"/>
      <c r="B591" s="17"/>
      <c r="C591" s="17"/>
    </row>
    <row r="592" spans="1:3" ht="15.75" customHeight="1" x14ac:dyDescent="0.25">
      <c r="A592" s="17"/>
      <c r="B592" s="17"/>
      <c r="C592" s="17"/>
    </row>
    <row r="593" spans="1:3" ht="15.75" customHeight="1" x14ac:dyDescent="0.25">
      <c r="A593" s="17"/>
      <c r="B593" s="17"/>
      <c r="C593" s="17"/>
    </row>
    <row r="594" spans="1:3" ht="15.75" customHeight="1" x14ac:dyDescent="0.25">
      <c r="A594" s="17"/>
      <c r="B594" s="17"/>
      <c r="C594" s="17"/>
    </row>
    <row r="595" spans="1:3" ht="15.75" customHeight="1" x14ac:dyDescent="0.25">
      <c r="A595" s="17"/>
      <c r="B595" s="17"/>
      <c r="C595" s="17"/>
    </row>
    <row r="596" spans="1:3" ht="15.75" customHeight="1" x14ac:dyDescent="0.25">
      <c r="A596" s="17"/>
      <c r="B596" s="17"/>
      <c r="C596" s="17"/>
    </row>
    <row r="597" spans="1:3" ht="15.75" customHeight="1" x14ac:dyDescent="0.25">
      <c r="A597" s="17"/>
      <c r="B597" s="17"/>
      <c r="C597" s="17"/>
    </row>
    <row r="598" spans="1:3" ht="15.75" customHeight="1" x14ac:dyDescent="0.25">
      <c r="A598" s="17"/>
      <c r="B598" s="17"/>
      <c r="C598" s="17"/>
    </row>
    <row r="599" spans="1:3" ht="15.75" customHeight="1" x14ac:dyDescent="0.25">
      <c r="A599" s="17"/>
      <c r="B599" s="17"/>
      <c r="C599" s="17"/>
    </row>
    <row r="600" spans="1:3" ht="15.75" customHeight="1" x14ac:dyDescent="0.25">
      <c r="A600" s="17"/>
      <c r="B600" s="17"/>
      <c r="C600" s="17"/>
    </row>
    <row r="601" spans="1:3" ht="15.75" customHeight="1" x14ac:dyDescent="0.25">
      <c r="A601" s="17"/>
      <c r="B601" s="17"/>
      <c r="C601" s="17"/>
    </row>
    <row r="602" spans="1:3" ht="15.75" customHeight="1" x14ac:dyDescent="0.25">
      <c r="A602" s="17"/>
      <c r="B602" s="17"/>
      <c r="C602" s="17"/>
    </row>
    <row r="603" spans="1:3" ht="15.75" customHeight="1" x14ac:dyDescent="0.25">
      <c r="A603" s="17"/>
      <c r="B603" s="17"/>
      <c r="C603" s="17"/>
    </row>
    <row r="604" spans="1:3" ht="15.75" customHeight="1" x14ac:dyDescent="0.25">
      <c r="A604" s="17"/>
      <c r="B604" s="17"/>
      <c r="C604" s="17"/>
    </row>
    <row r="605" spans="1:3" ht="15.75" customHeight="1" x14ac:dyDescent="0.25">
      <c r="A605" s="17"/>
      <c r="B605" s="17"/>
      <c r="C605" s="17"/>
    </row>
    <row r="606" spans="1:3" ht="15.75" customHeight="1" x14ac:dyDescent="0.25">
      <c r="A606" s="17"/>
      <c r="B606" s="17"/>
      <c r="C606" s="17"/>
    </row>
    <row r="607" spans="1:3" ht="15.75" customHeight="1" x14ac:dyDescent="0.25">
      <c r="A607" s="17"/>
      <c r="B607" s="17"/>
      <c r="C607" s="17"/>
    </row>
    <row r="608" spans="1:3" ht="15.75" customHeight="1" x14ac:dyDescent="0.25">
      <c r="A608" s="17"/>
      <c r="B608" s="17"/>
      <c r="C608" s="17"/>
    </row>
    <row r="609" spans="1:3" ht="15.75" customHeight="1" x14ac:dyDescent="0.25">
      <c r="A609" s="17"/>
      <c r="B609" s="17"/>
      <c r="C609" s="17"/>
    </row>
    <row r="610" spans="1:3" ht="15.75" customHeight="1" x14ac:dyDescent="0.25">
      <c r="A610" s="17"/>
      <c r="B610" s="17"/>
      <c r="C610" s="17"/>
    </row>
    <row r="611" spans="1:3" ht="15.75" customHeight="1" x14ac:dyDescent="0.25">
      <c r="A611" s="17"/>
      <c r="B611" s="17"/>
      <c r="C611" s="17"/>
    </row>
    <row r="612" spans="1:3" ht="15.75" customHeight="1" x14ac:dyDescent="0.25">
      <c r="A612" s="17"/>
      <c r="B612" s="17"/>
      <c r="C612" s="17"/>
    </row>
    <row r="613" spans="1:3" ht="15.75" customHeight="1" x14ac:dyDescent="0.25">
      <c r="A613" s="17"/>
      <c r="B613" s="17"/>
      <c r="C613" s="17"/>
    </row>
    <row r="614" spans="1:3" ht="15.75" customHeight="1" x14ac:dyDescent="0.25">
      <c r="A614" s="17"/>
      <c r="B614" s="17"/>
      <c r="C614" s="17"/>
    </row>
    <row r="615" spans="1:3" ht="15.75" customHeight="1" x14ac:dyDescent="0.25">
      <c r="A615" s="17"/>
      <c r="B615" s="17"/>
      <c r="C615" s="17"/>
    </row>
    <row r="616" spans="1:3" ht="15.75" customHeight="1" x14ac:dyDescent="0.25">
      <c r="A616" s="17"/>
      <c r="B616" s="17"/>
      <c r="C616" s="17"/>
    </row>
    <row r="617" spans="1:3" ht="15.75" customHeight="1" x14ac:dyDescent="0.25">
      <c r="A617" s="17"/>
      <c r="B617" s="17"/>
      <c r="C617" s="17"/>
    </row>
    <row r="618" spans="1:3" ht="15.75" customHeight="1" x14ac:dyDescent="0.25">
      <c r="A618" s="17"/>
      <c r="B618" s="17"/>
      <c r="C618" s="17"/>
    </row>
    <row r="619" spans="1:3" ht="15.75" customHeight="1" x14ac:dyDescent="0.25">
      <c r="A619" s="17"/>
      <c r="B619" s="17"/>
      <c r="C619" s="17"/>
    </row>
    <row r="620" spans="1:3" ht="15.75" customHeight="1" x14ac:dyDescent="0.25">
      <c r="A620" s="17"/>
      <c r="B620" s="17"/>
      <c r="C620" s="17"/>
    </row>
    <row r="621" spans="1:3" ht="15.75" customHeight="1" x14ac:dyDescent="0.25">
      <c r="A621" s="17"/>
      <c r="B621" s="17"/>
      <c r="C621" s="17"/>
    </row>
    <row r="622" spans="1:3" ht="15.75" customHeight="1" x14ac:dyDescent="0.25">
      <c r="A622" s="17"/>
      <c r="B622" s="17"/>
      <c r="C622" s="17"/>
    </row>
    <row r="623" spans="1:3" ht="15.75" customHeight="1" x14ac:dyDescent="0.25">
      <c r="A623" s="17"/>
      <c r="B623" s="17"/>
      <c r="C623" s="17"/>
    </row>
    <row r="624" spans="1:3" ht="15.75" customHeight="1" x14ac:dyDescent="0.25">
      <c r="A624" s="17"/>
      <c r="B624" s="17"/>
      <c r="C624" s="17"/>
    </row>
    <row r="625" spans="1:3" ht="15.75" customHeight="1" x14ac:dyDescent="0.25">
      <c r="A625" s="17"/>
      <c r="B625" s="17"/>
      <c r="C625" s="17"/>
    </row>
    <row r="626" spans="1:3" ht="15.75" customHeight="1" x14ac:dyDescent="0.25">
      <c r="A626" s="17"/>
      <c r="B626" s="17"/>
      <c r="C626" s="17"/>
    </row>
    <row r="627" spans="1:3" ht="15.75" customHeight="1" x14ac:dyDescent="0.25">
      <c r="A627" s="17"/>
      <c r="B627" s="17"/>
      <c r="C627" s="17"/>
    </row>
    <row r="628" spans="1:3" ht="15.75" customHeight="1" x14ac:dyDescent="0.25">
      <c r="A628" s="17"/>
      <c r="B628" s="17"/>
      <c r="C628" s="17"/>
    </row>
    <row r="629" spans="1:3" ht="15.75" customHeight="1" x14ac:dyDescent="0.25">
      <c r="A629" s="17"/>
      <c r="B629" s="17"/>
      <c r="C629" s="17"/>
    </row>
    <row r="630" spans="1:3" ht="15.75" customHeight="1" x14ac:dyDescent="0.25">
      <c r="A630" s="17"/>
      <c r="B630" s="17"/>
      <c r="C630" s="17"/>
    </row>
    <row r="631" spans="1:3" ht="15.75" customHeight="1" x14ac:dyDescent="0.25">
      <c r="A631" s="17"/>
      <c r="B631" s="17"/>
      <c r="C631" s="17"/>
    </row>
    <row r="632" spans="1:3" ht="15.75" customHeight="1" x14ac:dyDescent="0.25">
      <c r="A632" s="17"/>
      <c r="B632" s="17"/>
      <c r="C632" s="17"/>
    </row>
    <row r="633" spans="1:3" ht="15.75" customHeight="1" x14ac:dyDescent="0.25">
      <c r="A633" s="17"/>
      <c r="B633" s="17"/>
      <c r="C633" s="17"/>
    </row>
    <row r="634" spans="1:3" ht="15.75" customHeight="1" x14ac:dyDescent="0.25">
      <c r="A634" s="17"/>
      <c r="B634" s="17"/>
      <c r="C634" s="17"/>
    </row>
    <row r="635" spans="1:3" ht="15.75" customHeight="1" x14ac:dyDescent="0.25">
      <c r="A635" s="17"/>
      <c r="B635" s="17"/>
      <c r="C635" s="17"/>
    </row>
    <row r="636" spans="1:3" ht="15.75" customHeight="1" x14ac:dyDescent="0.25">
      <c r="A636" s="17"/>
      <c r="B636" s="17"/>
      <c r="C636" s="17"/>
    </row>
    <row r="637" spans="1:3" ht="15.75" customHeight="1" x14ac:dyDescent="0.25">
      <c r="A637" s="17"/>
      <c r="B637" s="17"/>
      <c r="C637" s="17"/>
    </row>
    <row r="638" spans="1:3" ht="15.75" customHeight="1" x14ac:dyDescent="0.25">
      <c r="A638" s="17"/>
      <c r="B638" s="17"/>
      <c r="C638" s="17"/>
    </row>
    <row r="639" spans="1:3" ht="15.75" customHeight="1" x14ac:dyDescent="0.25">
      <c r="A639" s="17"/>
      <c r="B639" s="17"/>
      <c r="C639" s="17"/>
    </row>
    <row r="640" spans="1:3" ht="15.75" customHeight="1" x14ac:dyDescent="0.25">
      <c r="A640" s="17"/>
      <c r="B640" s="17"/>
      <c r="C640" s="17"/>
    </row>
    <row r="641" spans="1:3" ht="15.75" customHeight="1" x14ac:dyDescent="0.25">
      <c r="A641" s="17"/>
      <c r="B641" s="17"/>
      <c r="C641" s="17"/>
    </row>
    <row r="642" spans="1:3" ht="15.75" customHeight="1" x14ac:dyDescent="0.25">
      <c r="A642" s="17"/>
      <c r="B642" s="17"/>
      <c r="C642" s="17"/>
    </row>
    <row r="643" spans="1:3" ht="15.75" customHeight="1" x14ac:dyDescent="0.25">
      <c r="A643" s="17"/>
      <c r="B643" s="17"/>
      <c r="C643" s="17"/>
    </row>
    <row r="644" spans="1:3" ht="15.75" customHeight="1" x14ac:dyDescent="0.25">
      <c r="A644" s="17"/>
      <c r="B644" s="17"/>
      <c r="C644" s="17"/>
    </row>
    <row r="645" spans="1:3" ht="15.75" customHeight="1" x14ac:dyDescent="0.25">
      <c r="A645" s="17"/>
      <c r="B645" s="17"/>
      <c r="C645" s="17"/>
    </row>
    <row r="646" spans="1:3" ht="15.75" customHeight="1" x14ac:dyDescent="0.25">
      <c r="A646" s="17"/>
      <c r="B646" s="17"/>
      <c r="C646" s="17"/>
    </row>
    <row r="647" spans="1:3" ht="15.75" customHeight="1" x14ac:dyDescent="0.25">
      <c r="A647" s="17"/>
      <c r="B647" s="17"/>
      <c r="C647" s="17"/>
    </row>
    <row r="648" spans="1:3" ht="15.75" customHeight="1" x14ac:dyDescent="0.25">
      <c r="A648" s="17"/>
      <c r="B648" s="17"/>
      <c r="C648" s="17"/>
    </row>
    <row r="649" spans="1:3" ht="15.75" customHeight="1" x14ac:dyDescent="0.25">
      <c r="A649" s="17"/>
      <c r="B649" s="17"/>
      <c r="C649" s="17"/>
    </row>
    <row r="650" spans="1:3" ht="15.75" customHeight="1" x14ac:dyDescent="0.25">
      <c r="A650" s="17"/>
      <c r="B650" s="17"/>
      <c r="C650" s="17"/>
    </row>
    <row r="651" spans="1:3" ht="15.75" customHeight="1" x14ac:dyDescent="0.25">
      <c r="A651" s="17"/>
      <c r="B651" s="17"/>
      <c r="C651" s="17"/>
    </row>
    <row r="652" spans="1:3" ht="15.75" customHeight="1" x14ac:dyDescent="0.25">
      <c r="A652" s="17"/>
      <c r="B652" s="17"/>
      <c r="C652" s="17"/>
    </row>
    <row r="653" spans="1:3" ht="15.75" customHeight="1" x14ac:dyDescent="0.25">
      <c r="A653" s="17"/>
      <c r="B653" s="17"/>
      <c r="C653" s="17"/>
    </row>
    <row r="654" spans="1:3" ht="15.75" customHeight="1" x14ac:dyDescent="0.25">
      <c r="A654" s="17"/>
      <c r="B654" s="17"/>
      <c r="C654" s="17"/>
    </row>
    <row r="655" spans="1:3" ht="15.75" customHeight="1" x14ac:dyDescent="0.25">
      <c r="A655" s="17"/>
      <c r="B655" s="17"/>
      <c r="C655" s="17"/>
    </row>
    <row r="656" spans="1:3" ht="15.75" customHeight="1" x14ac:dyDescent="0.25">
      <c r="A656" s="17"/>
      <c r="B656" s="17"/>
      <c r="C656" s="17"/>
    </row>
    <row r="657" spans="1:3" ht="15.75" customHeight="1" x14ac:dyDescent="0.25">
      <c r="A657" s="17"/>
      <c r="B657" s="17"/>
      <c r="C657" s="17"/>
    </row>
    <row r="658" spans="1:3" ht="15.75" customHeight="1" x14ac:dyDescent="0.25">
      <c r="A658" s="17"/>
      <c r="B658" s="17"/>
      <c r="C658" s="17"/>
    </row>
    <row r="659" spans="1:3" ht="15.75" customHeight="1" x14ac:dyDescent="0.25">
      <c r="A659" s="17"/>
      <c r="B659" s="17"/>
      <c r="C659" s="17"/>
    </row>
    <row r="660" spans="1:3" ht="15.75" customHeight="1" x14ac:dyDescent="0.25">
      <c r="A660" s="17"/>
      <c r="B660" s="17"/>
      <c r="C660" s="17"/>
    </row>
    <row r="661" spans="1:3" ht="15.75" customHeight="1" x14ac:dyDescent="0.25">
      <c r="A661" s="17"/>
      <c r="B661" s="17"/>
      <c r="C661" s="17"/>
    </row>
    <row r="662" spans="1:3" ht="15.75" customHeight="1" x14ac:dyDescent="0.25">
      <c r="A662" s="17"/>
      <c r="B662" s="17"/>
      <c r="C662" s="17"/>
    </row>
    <row r="663" spans="1:3" ht="15.75" customHeight="1" x14ac:dyDescent="0.25">
      <c r="A663" s="17"/>
      <c r="B663" s="17"/>
      <c r="C663" s="17"/>
    </row>
    <row r="664" spans="1:3" ht="15.75" customHeight="1" x14ac:dyDescent="0.25">
      <c r="A664" s="17"/>
      <c r="B664" s="17"/>
      <c r="C664" s="17"/>
    </row>
    <row r="665" spans="1:3" ht="15.75" customHeight="1" x14ac:dyDescent="0.25">
      <c r="A665" s="17"/>
      <c r="B665" s="17"/>
      <c r="C665" s="17"/>
    </row>
    <row r="666" spans="1:3" ht="15.75" customHeight="1" x14ac:dyDescent="0.25">
      <c r="A666" s="17"/>
      <c r="B666" s="17"/>
      <c r="C666" s="17"/>
    </row>
    <row r="667" spans="1:3" ht="15.75" customHeight="1" x14ac:dyDescent="0.25">
      <c r="A667" s="17"/>
      <c r="B667" s="17"/>
      <c r="C667" s="17"/>
    </row>
    <row r="668" spans="1:3" ht="15.75" customHeight="1" x14ac:dyDescent="0.25">
      <c r="A668" s="17"/>
      <c r="B668" s="17"/>
      <c r="C668" s="17"/>
    </row>
    <row r="669" spans="1:3" ht="15.75" customHeight="1" x14ac:dyDescent="0.25">
      <c r="A669" s="17"/>
      <c r="B669" s="17"/>
      <c r="C669" s="17"/>
    </row>
    <row r="670" spans="1:3" ht="15.75" customHeight="1" x14ac:dyDescent="0.25">
      <c r="A670" s="17"/>
      <c r="B670" s="17"/>
      <c r="C670" s="17"/>
    </row>
    <row r="671" spans="1:3" ht="15.75" customHeight="1" x14ac:dyDescent="0.25">
      <c r="A671" s="17"/>
      <c r="B671" s="17"/>
      <c r="C671" s="17"/>
    </row>
    <row r="672" spans="1:3" ht="15.75" customHeight="1" x14ac:dyDescent="0.25">
      <c r="A672" s="17"/>
      <c r="B672" s="17"/>
      <c r="C672" s="17"/>
    </row>
    <row r="673" spans="1:3" ht="15.75" customHeight="1" x14ac:dyDescent="0.25">
      <c r="A673" s="17"/>
      <c r="B673" s="17"/>
      <c r="C673" s="17"/>
    </row>
    <row r="674" spans="1:3" ht="15.75" customHeight="1" x14ac:dyDescent="0.25">
      <c r="A674" s="17"/>
      <c r="B674" s="17"/>
      <c r="C674" s="17"/>
    </row>
    <row r="675" spans="1:3" ht="15.75" customHeight="1" x14ac:dyDescent="0.25">
      <c r="A675" s="17"/>
      <c r="B675" s="17"/>
      <c r="C675" s="17"/>
    </row>
    <row r="676" spans="1:3" ht="15.75" customHeight="1" x14ac:dyDescent="0.25">
      <c r="A676" s="17"/>
      <c r="B676" s="17"/>
      <c r="C676" s="17"/>
    </row>
    <row r="677" spans="1:3" ht="15.75" customHeight="1" x14ac:dyDescent="0.25">
      <c r="A677" s="17"/>
      <c r="B677" s="17"/>
      <c r="C677" s="17"/>
    </row>
    <row r="678" spans="1:3" ht="15.75" customHeight="1" x14ac:dyDescent="0.25">
      <c r="A678" s="17"/>
      <c r="B678" s="17"/>
      <c r="C678" s="17"/>
    </row>
    <row r="679" spans="1:3" ht="15.75" customHeight="1" x14ac:dyDescent="0.25">
      <c r="A679" s="17"/>
      <c r="B679" s="17"/>
      <c r="C679" s="17"/>
    </row>
    <row r="680" spans="1:3" ht="15.75" customHeight="1" x14ac:dyDescent="0.25">
      <c r="A680" s="17"/>
      <c r="B680" s="17"/>
      <c r="C680" s="17"/>
    </row>
    <row r="681" spans="1:3" ht="15.75" customHeight="1" x14ac:dyDescent="0.25">
      <c r="A681" s="17"/>
      <c r="B681" s="17"/>
      <c r="C681" s="17"/>
    </row>
    <row r="682" spans="1:3" ht="15.75" customHeight="1" x14ac:dyDescent="0.25">
      <c r="A682" s="17"/>
      <c r="B682" s="17"/>
      <c r="C682" s="17"/>
    </row>
    <row r="683" spans="1:3" ht="15.75" customHeight="1" x14ac:dyDescent="0.25">
      <c r="A683" s="17"/>
      <c r="B683" s="17"/>
      <c r="C683" s="17"/>
    </row>
    <row r="684" spans="1:3" ht="15.75" customHeight="1" x14ac:dyDescent="0.25">
      <c r="A684" s="17"/>
      <c r="B684" s="17"/>
      <c r="C684" s="17"/>
    </row>
    <row r="685" spans="1:3" ht="15.75" customHeight="1" x14ac:dyDescent="0.25">
      <c r="A685" s="17"/>
      <c r="B685" s="17"/>
      <c r="C685" s="17"/>
    </row>
    <row r="686" spans="1:3" ht="15.75" customHeight="1" x14ac:dyDescent="0.25">
      <c r="A686" s="17"/>
      <c r="B686" s="17"/>
      <c r="C686" s="17"/>
    </row>
    <row r="687" spans="1:3" ht="15.75" customHeight="1" x14ac:dyDescent="0.25">
      <c r="A687" s="17"/>
      <c r="B687" s="17"/>
      <c r="C687" s="17"/>
    </row>
    <row r="688" spans="1:3" ht="15.75" customHeight="1" x14ac:dyDescent="0.25">
      <c r="A688" s="17"/>
      <c r="B688" s="17"/>
      <c r="C688" s="17"/>
    </row>
    <row r="689" spans="1:3" ht="15.75" customHeight="1" x14ac:dyDescent="0.25">
      <c r="A689" s="17"/>
      <c r="B689" s="17"/>
      <c r="C689" s="17"/>
    </row>
    <row r="690" spans="1:3" ht="15.75" customHeight="1" x14ac:dyDescent="0.25">
      <c r="A690" s="17"/>
      <c r="B690" s="17"/>
      <c r="C690" s="17"/>
    </row>
    <row r="691" spans="1:3" ht="15.75" customHeight="1" x14ac:dyDescent="0.25">
      <c r="A691" s="17"/>
      <c r="B691" s="17"/>
      <c r="C691" s="17"/>
    </row>
    <row r="692" spans="1:3" ht="15.75" customHeight="1" x14ac:dyDescent="0.25">
      <c r="A692" s="17"/>
      <c r="B692" s="17"/>
      <c r="C692" s="17"/>
    </row>
    <row r="693" spans="1:3" ht="15.75" customHeight="1" x14ac:dyDescent="0.25">
      <c r="A693" s="17"/>
      <c r="B693" s="17"/>
      <c r="C693" s="17"/>
    </row>
    <row r="694" spans="1:3" ht="15.75" customHeight="1" x14ac:dyDescent="0.25">
      <c r="A694" s="17"/>
      <c r="B694" s="17"/>
      <c r="C694" s="17"/>
    </row>
    <row r="695" spans="1:3" ht="15.75" customHeight="1" x14ac:dyDescent="0.25">
      <c r="A695" s="17"/>
      <c r="B695" s="17"/>
      <c r="C695" s="17"/>
    </row>
    <row r="696" spans="1:3" ht="15.75" customHeight="1" x14ac:dyDescent="0.25">
      <c r="A696" s="17"/>
      <c r="B696" s="17"/>
      <c r="C696" s="17"/>
    </row>
    <row r="697" spans="1:3" ht="15.75" customHeight="1" x14ac:dyDescent="0.25">
      <c r="A697" s="17"/>
      <c r="B697" s="17"/>
      <c r="C697" s="17"/>
    </row>
    <row r="698" spans="1:3" ht="15.75" customHeight="1" x14ac:dyDescent="0.25">
      <c r="A698" s="17"/>
      <c r="B698" s="17"/>
      <c r="C698" s="17"/>
    </row>
    <row r="699" spans="1:3" ht="15.75" customHeight="1" x14ac:dyDescent="0.25">
      <c r="A699" s="17"/>
      <c r="B699" s="17"/>
      <c r="C699" s="17"/>
    </row>
    <row r="700" spans="1:3" ht="15.75" customHeight="1" x14ac:dyDescent="0.25">
      <c r="A700" s="17"/>
      <c r="B700" s="17"/>
      <c r="C700" s="17"/>
    </row>
    <row r="701" spans="1:3" ht="15.75" customHeight="1" x14ac:dyDescent="0.25">
      <c r="A701" s="17"/>
      <c r="B701" s="17"/>
      <c r="C701" s="17"/>
    </row>
    <row r="702" spans="1:3" ht="15.75" customHeight="1" x14ac:dyDescent="0.25">
      <c r="A702" s="17"/>
      <c r="B702" s="17"/>
      <c r="C702" s="17"/>
    </row>
    <row r="703" spans="1:3" ht="15.75" customHeight="1" x14ac:dyDescent="0.25">
      <c r="A703" s="17"/>
      <c r="B703" s="17"/>
      <c r="C703" s="17"/>
    </row>
    <row r="704" spans="1:3" ht="15.75" customHeight="1" x14ac:dyDescent="0.25">
      <c r="A704" s="17"/>
      <c r="B704" s="17"/>
      <c r="C704" s="17"/>
    </row>
    <row r="705" spans="1:3" ht="15.75" customHeight="1" x14ac:dyDescent="0.25">
      <c r="A705" s="17"/>
      <c r="B705" s="17"/>
      <c r="C705" s="17"/>
    </row>
    <row r="706" spans="1:3" ht="15.75" customHeight="1" x14ac:dyDescent="0.25">
      <c r="A706" s="17"/>
      <c r="B706" s="17"/>
      <c r="C706" s="17"/>
    </row>
    <row r="707" spans="1:3" ht="15.75" customHeight="1" x14ac:dyDescent="0.25">
      <c r="A707" s="17"/>
      <c r="B707" s="17"/>
      <c r="C707" s="17"/>
    </row>
    <row r="708" spans="1:3" ht="15.75" customHeight="1" x14ac:dyDescent="0.25">
      <c r="A708" s="17"/>
      <c r="B708" s="17"/>
      <c r="C708" s="17"/>
    </row>
    <row r="709" spans="1:3" ht="15.75" customHeight="1" x14ac:dyDescent="0.25">
      <c r="A709" s="17"/>
      <c r="B709" s="17"/>
      <c r="C709" s="17"/>
    </row>
    <row r="710" spans="1:3" ht="15.75" customHeight="1" x14ac:dyDescent="0.25">
      <c r="A710" s="17"/>
      <c r="B710" s="17"/>
      <c r="C710" s="17"/>
    </row>
    <row r="711" spans="1:3" ht="15.75" customHeight="1" x14ac:dyDescent="0.25">
      <c r="A711" s="17"/>
      <c r="B711" s="17"/>
      <c r="C711" s="17"/>
    </row>
    <row r="712" spans="1:3" ht="15.75" customHeight="1" x14ac:dyDescent="0.25">
      <c r="A712" s="17"/>
      <c r="B712" s="17"/>
      <c r="C712" s="17"/>
    </row>
    <row r="713" spans="1:3" ht="15.75" customHeight="1" x14ac:dyDescent="0.25">
      <c r="A713" s="17"/>
      <c r="B713" s="17"/>
      <c r="C713" s="17"/>
    </row>
    <row r="714" spans="1:3" ht="15.75" customHeight="1" x14ac:dyDescent="0.25">
      <c r="A714" s="17"/>
      <c r="B714" s="17"/>
      <c r="C714" s="17"/>
    </row>
    <row r="715" spans="1:3" ht="15.75" customHeight="1" x14ac:dyDescent="0.25">
      <c r="A715" s="17"/>
      <c r="B715" s="17"/>
      <c r="C715" s="17"/>
    </row>
    <row r="716" spans="1:3" ht="15.75" customHeight="1" x14ac:dyDescent="0.25">
      <c r="A716" s="17"/>
      <c r="B716" s="17"/>
      <c r="C716" s="17"/>
    </row>
    <row r="717" spans="1:3" ht="15.75" customHeight="1" x14ac:dyDescent="0.25">
      <c r="A717" s="17"/>
      <c r="B717" s="17"/>
      <c r="C717" s="17"/>
    </row>
    <row r="718" spans="1:3" ht="15.75" customHeight="1" x14ac:dyDescent="0.25">
      <c r="A718" s="17"/>
      <c r="B718" s="17"/>
      <c r="C718" s="17"/>
    </row>
    <row r="719" spans="1:3" ht="15.75" customHeight="1" x14ac:dyDescent="0.25">
      <c r="A719" s="17"/>
      <c r="B719" s="17"/>
      <c r="C719" s="17"/>
    </row>
    <row r="720" spans="1:3" ht="15.75" customHeight="1" x14ac:dyDescent="0.25">
      <c r="A720" s="17"/>
      <c r="B720" s="17"/>
      <c r="C720" s="17"/>
    </row>
    <row r="721" spans="1:3" ht="15.75" customHeight="1" x14ac:dyDescent="0.25">
      <c r="A721" s="17"/>
      <c r="B721" s="17"/>
      <c r="C721" s="17"/>
    </row>
    <row r="722" spans="1:3" ht="15.75" customHeight="1" x14ac:dyDescent="0.25">
      <c r="A722" s="17"/>
      <c r="B722" s="17"/>
      <c r="C722" s="17"/>
    </row>
    <row r="723" spans="1:3" ht="15.75" customHeight="1" x14ac:dyDescent="0.25">
      <c r="A723" s="17"/>
      <c r="B723" s="17"/>
      <c r="C723" s="17"/>
    </row>
    <row r="724" spans="1:3" ht="15.75" customHeight="1" x14ac:dyDescent="0.25">
      <c r="A724" s="17"/>
      <c r="B724" s="17"/>
      <c r="C724" s="17"/>
    </row>
    <row r="725" spans="1:3" ht="15.75" customHeight="1" x14ac:dyDescent="0.25">
      <c r="A725" s="17"/>
      <c r="B725" s="17"/>
      <c r="C725" s="17"/>
    </row>
    <row r="726" spans="1:3" ht="15.75" customHeight="1" x14ac:dyDescent="0.25">
      <c r="A726" s="17"/>
      <c r="B726" s="17"/>
      <c r="C726" s="17"/>
    </row>
    <row r="727" spans="1:3" ht="15.75" customHeight="1" x14ac:dyDescent="0.25">
      <c r="A727" s="17"/>
      <c r="B727" s="17"/>
      <c r="C727" s="17"/>
    </row>
    <row r="728" spans="1:3" ht="15.75" customHeight="1" x14ac:dyDescent="0.25">
      <c r="A728" s="17"/>
      <c r="B728" s="17"/>
      <c r="C728" s="17"/>
    </row>
    <row r="729" spans="1:3" ht="15.75" customHeight="1" x14ac:dyDescent="0.25">
      <c r="A729" s="17"/>
      <c r="B729" s="17"/>
      <c r="C729" s="17"/>
    </row>
    <row r="730" spans="1:3" ht="15.75" customHeight="1" x14ac:dyDescent="0.25">
      <c r="A730" s="17"/>
      <c r="B730" s="17"/>
      <c r="C730" s="17"/>
    </row>
    <row r="731" spans="1:3" ht="15.75" customHeight="1" x14ac:dyDescent="0.25">
      <c r="A731" s="17"/>
      <c r="B731" s="17"/>
      <c r="C731" s="17"/>
    </row>
    <row r="732" spans="1:3" ht="15.75" customHeight="1" x14ac:dyDescent="0.25">
      <c r="A732" s="17"/>
      <c r="B732" s="17"/>
      <c r="C732" s="17"/>
    </row>
    <row r="733" spans="1:3" ht="15.75" customHeight="1" x14ac:dyDescent="0.25">
      <c r="A733" s="17"/>
      <c r="B733" s="17"/>
      <c r="C733" s="17"/>
    </row>
    <row r="734" spans="1:3" ht="15.75" customHeight="1" x14ac:dyDescent="0.25">
      <c r="A734" s="17"/>
      <c r="B734" s="17"/>
      <c r="C734" s="17"/>
    </row>
    <row r="735" spans="1:3" ht="15.75" customHeight="1" x14ac:dyDescent="0.25">
      <c r="A735" s="17"/>
      <c r="B735" s="17"/>
      <c r="C735" s="17"/>
    </row>
    <row r="736" spans="1:3" ht="15.75" customHeight="1" x14ac:dyDescent="0.25">
      <c r="A736" s="17"/>
      <c r="B736" s="17"/>
      <c r="C736" s="17"/>
    </row>
    <row r="737" spans="1:3" ht="15.75" customHeight="1" x14ac:dyDescent="0.25">
      <c r="A737" s="17"/>
      <c r="B737" s="17"/>
      <c r="C737" s="17"/>
    </row>
    <row r="738" spans="1:3" ht="15.75" customHeight="1" x14ac:dyDescent="0.25">
      <c r="A738" s="17"/>
      <c r="B738" s="17"/>
      <c r="C738" s="17"/>
    </row>
    <row r="739" spans="1:3" ht="15.75" customHeight="1" x14ac:dyDescent="0.25">
      <c r="A739" s="17"/>
      <c r="B739" s="17"/>
      <c r="C739" s="17"/>
    </row>
    <row r="740" spans="1:3" ht="15.75" customHeight="1" x14ac:dyDescent="0.25">
      <c r="A740" s="17"/>
      <c r="B740" s="17"/>
      <c r="C740" s="17"/>
    </row>
    <row r="741" spans="1:3" ht="15.75" customHeight="1" x14ac:dyDescent="0.25">
      <c r="A741" s="17"/>
      <c r="B741" s="17"/>
      <c r="C741" s="17"/>
    </row>
    <row r="742" spans="1:3" ht="15.75" customHeight="1" x14ac:dyDescent="0.25">
      <c r="A742" s="17"/>
      <c r="B742" s="17"/>
      <c r="C742" s="17"/>
    </row>
    <row r="743" spans="1:3" ht="15.75" customHeight="1" x14ac:dyDescent="0.25">
      <c r="A743" s="17"/>
      <c r="B743" s="17"/>
      <c r="C743" s="17"/>
    </row>
    <row r="744" spans="1:3" ht="15.75" customHeight="1" x14ac:dyDescent="0.25">
      <c r="A744" s="17"/>
      <c r="B744" s="17"/>
      <c r="C744" s="17"/>
    </row>
    <row r="745" spans="1:3" ht="15.75" customHeight="1" x14ac:dyDescent="0.25">
      <c r="A745" s="17"/>
      <c r="B745" s="17"/>
      <c r="C745" s="17"/>
    </row>
    <row r="746" spans="1:3" ht="15.75" customHeight="1" x14ac:dyDescent="0.25">
      <c r="A746" s="17"/>
      <c r="B746" s="17"/>
      <c r="C746" s="17"/>
    </row>
    <row r="747" spans="1:3" ht="15.75" customHeight="1" x14ac:dyDescent="0.25">
      <c r="A747" s="17"/>
      <c r="B747" s="17"/>
      <c r="C747" s="17"/>
    </row>
    <row r="748" spans="1:3" ht="15.75" customHeight="1" x14ac:dyDescent="0.25">
      <c r="A748" s="17"/>
      <c r="B748" s="17"/>
      <c r="C748" s="17"/>
    </row>
    <row r="749" spans="1:3" ht="15.75" customHeight="1" x14ac:dyDescent="0.25">
      <c r="A749" s="17"/>
      <c r="B749" s="17"/>
      <c r="C749" s="17"/>
    </row>
    <row r="750" spans="1:3" ht="15.75" customHeight="1" x14ac:dyDescent="0.25">
      <c r="A750" s="17"/>
      <c r="B750" s="17"/>
      <c r="C750" s="17"/>
    </row>
    <row r="751" spans="1:3" ht="15.75" customHeight="1" x14ac:dyDescent="0.25">
      <c r="A751" s="17"/>
      <c r="B751" s="17"/>
      <c r="C751" s="17"/>
    </row>
    <row r="752" spans="1:3" ht="15.75" customHeight="1" x14ac:dyDescent="0.25">
      <c r="A752" s="17"/>
      <c r="B752" s="17"/>
      <c r="C752" s="17"/>
    </row>
    <row r="753" spans="1:3" ht="15.75" customHeight="1" x14ac:dyDescent="0.25">
      <c r="A753" s="17"/>
      <c r="B753" s="17"/>
      <c r="C753" s="17"/>
    </row>
    <row r="754" spans="1:3" ht="15.75" customHeight="1" x14ac:dyDescent="0.25">
      <c r="A754" s="17"/>
      <c r="B754" s="17"/>
      <c r="C754" s="17"/>
    </row>
    <row r="755" spans="1:3" ht="15.75" customHeight="1" x14ac:dyDescent="0.25">
      <c r="A755" s="17"/>
      <c r="B755" s="17"/>
      <c r="C755" s="17"/>
    </row>
    <row r="756" spans="1:3" ht="15.75" customHeight="1" x14ac:dyDescent="0.25">
      <c r="A756" s="17"/>
      <c r="B756" s="17"/>
      <c r="C756" s="17"/>
    </row>
    <row r="757" spans="1:3" ht="15.75" customHeight="1" x14ac:dyDescent="0.25">
      <c r="A757" s="17"/>
      <c r="B757" s="17"/>
      <c r="C757" s="17"/>
    </row>
    <row r="758" spans="1:3" ht="15.75" customHeight="1" x14ac:dyDescent="0.25">
      <c r="A758" s="17"/>
      <c r="B758" s="17"/>
      <c r="C758" s="17"/>
    </row>
    <row r="759" spans="1:3" ht="15.75" customHeight="1" x14ac:dyDescent="0.25">
      <c r="A759" s="17"/>
      <c r="B759" s="17"/>
      <c r="C759" s="17"/>
    </row>
    <row r="760" spans="1:3" ht="15.75" customHeight="1" x14ac:dyDescent="0.25">
      <c r="A760" s="17"/>
      <c r="B760" s="17"/>
      <c r="C760" s="17"/>
    </row>
    <row r="761" spans="1:3" ht="15.75" customHeight="1" x14ac:dyDescent="0.25">
      <c r="A761" s="17"/>
      <c r="B761" s="17"/>
      <c r="C761" s="17"/>
    </row>
    <row r="762" spans="1:3" ht="15.75" customHeight="1" x14ac:dyDescent="0.25">
      <c r="A762" s="17"/>
      <c r="B762" s="17"/>
      <c r="C762" s="17"/>
    </row>
    <row r="763" spans="1:3" ht="15.75" customHeight="1" x14ac:dyDescent="0.25">
      <c r="A763" s="17"/>
      <c r="B763" s="17"/>
      <c r="C763" s="17"/>
    </row>
    <row r="764" spans="1:3" ht="15.75" customHeight="1" x14ac:dyDescent="0.25">
      <c r="A764" s="17"/>
      <c r="B764" s="17"/>
      <c r="C764" s="17"/>
    </row>
    <row r="765" spans="1:3" ht="15.75" customHeight="1" x14ac:dyDescent="0.25">
      <c r="A765" s="17"/>
      <c r="B765" s="17"/>
      <c r="C765" s="17"/>
    </row>
    <row r="766" spans="1:3" ht="15.75" customHeight="1" x14ac:dyDescent="0.25">
      <c r="A766" s="17"/>
      <c r="B766" s="17"/>
      <c r="C766" s="17"/>
    </row>
    <row r="767" spans="1:3" ht="15.75" customHeight="1" x14ac:dyDescent="0.25">
      <c r="A767" s="17"/>
      <c r="B767" s="17"/>
      <c r="C767" s="17"/>
    </row>
    <row r="768" spans="1:3" ht="15.75" customHeight="1" x14ac:dyDescent="0.25">
      <c r="A768" s="17"/>
      <c r="B768" s="17"/>
      <c r="C768" s="17"/>
    </row>
    <row r="769" spans="1:3" ht="15.75" customHeight="1" x14ac:dyDescent="0.25">
      <c r="A769" s="17"/>
      <c r="B769" s="17"/>
      <c r="C769" s="17"/>
    </row>
    <row r="770" spans="1:3" ht="15.75" customHeight="1" x14ac:dyDescent="0.25">
      <c r="A770" s="17"/>
      <c r="B770" s="17"/>
      <c r="C770" s="17"/>
    </row>
    <row r="771" spans="1:3" ht="15.75" customHeight="1" x14ac:dyDescent="0.25">
      <c r="A771" s="17"/>
      <c r="B771" s="17"/>
      <c r="C771" s="17"/>
    </row>
    <row r="772" spans="1:3" ht="15.75" customHeight="1" x14ac:dyDescent="0.25">
      <c r="A772" s="17"/>
      <c r="B772" s="17"/>
      <c r="C772" s="17"/>
    </row>
    <row r="773" spans="1:3" ht="15.75" customHeight="1" x14ac:dyDescent="0.25">
      <c r="A773" s="17"/>
      <c r="B773" s="17"/>
      <c r="C773" s="17"/>
    </row>
    <row r="774" spans="1:3" ht="15.75" customHeight="1" x14ac:dyDescent="0.25">
      <c r="A774" s="17"/>
      <c r="B774" s="17"/>
      <c r="C774" s="17"/>
    </row>
    <row r="775" spans="1:3" ht="15.75" customHeight="1" x14ac:dyDescent="0.25">
      <c r="A775" s="17"/>
      <c r="B775" s="17"/>
      <c r="C775" s="17"/>
    </row>
    <row r="776" spans="1:3" ht="15.75" customHeight="1" x14ac:dyDescent="0.25">
      <c r="A776" s="17"/>
      <c r="B776" s="17"/>
      <c r="C776" s="17"/>
    </row>
    <row r="777" spans="1:3" ht="15.75" customHeight="1" x14ac:dyDescent="0.25">
      <c r="A777" s="17"/>
      <c r="B777" s="17"/>
      <c r="C777" s="17"/>
    </row>
    <row r="778" spans="1:3" ht="15.75" customHeight="1" x14ac:dyDescent="0.25">
      <c r="A778" s="17"/>
      <c r="B778" s="17"/>
      <c r="C778" s="17"/>
    </row>
    <row r="779" spans="1:3" ht="15.75" customHeight="1" x14ac:dyDescent="0.25">
      <c r="A779" s="17"/>
      <c r="B779" s="17"/>
      <c r="C779" s="17"/>
    </row>
    <row r="780" spans="1:3" ht="15.75" customHeight="1" x14ac:dyDescent="0.25">
      <c r="A780" s="17"/>
      <c r="B780" s="17"/>
      <c r="C780" s="17"/>
    </row>
    <row r="781" spans="1:3" ht="15.75" customHeight="1" x14ac:dyDescent="0.25">
      <c r="A781" s="17"/>
      <c r="B781" s="17"/>
      <c r="C781" s="17"/>
    </row>
    <row r="782" spans="1:3" ht="15.75" customHeight="1" x14ac:dyDescent="0.25">
      <c r="A782" s="17"/>
      <c r="B782" s="17"/>
      <c r="C782" s="17"/>
    </row>
    <row r="783" spans="1:3" ht="15.75" customHeight="1" x14ac:dyDescent="0.25">
      <c r="A783" s="17"/>
      <c r="B783" s="17"/>
      <c r="C783" s="17"/>
    </row>
    <row r="784" spans="1:3" ht="15.75" customHeight="1" x14ac:dyDescent="0.25">
      <c r="A784" s="17"/>
      <c r="B784" s="17"/>
      <c r="C784" s="17"/>
    </row>
    <row r="785" spans="1:3" ht="15.75" customHeight="1" x14ac:dyDescent="0.25">
      <c r="A785" s="17"/>
      <c r="B785" s="17"/>
      <c r="C785" s="17"/>
    </row>
    <row r="786" spans="1:3" ht="15.75" customHeight="1" x14ac:dyDescent="0.25">
      <c r="A786" s="17"/>
      <c r="B786" s="17"/>
      <c r="C786" s="17"/>
    </row>
    <row r="787" spans="1:3" ht="15.75" customHeight="1" x14ac:dyDescent="0.25">
      <c r="A787" s="17"/>
      <c r="B787" s="17"/>
      <c r="C787" s="17"/>
    </row>
    <row r="788" spans="1:3" ht="15.75" customHeight="1" x14ac:dyDescent="0.25">
      <c r="A788" s="17"/>
      <c r="B788" s="17"/>
      <c r="C788" s="17"/>
    </row>
    <row r="789" spans="1:3" ht="15.75" customHeight="1" x14ac:dyDescent="0.25">
      <c r="A789" s="17"/>
      <c r="B789" s="17"/>
      <c r="C789" s="17"/>
    </row>
    <row r="790" spans="1:3" ht="15.75" customHeight="1" x14ac:dyDescent="0.25">
      <c r="A790" s="17"/>
      <c r="B790" s="17"/>
      <c r="C790" s="17"/>
    </row>
    <row r="791" spans="1:3" ht="15.75" customHeight="1" x14ac:dyDescent="0.25">
      <c r="A791" s="17"/>
      <c r="B791" s="17"/>
      <c r="C791" s="17"/>
    </row>
    <row r="792" spans="1:3" ht="15.75" customHeight="1" x14ac:dyDescent="0.25">
      <c r="A792" s="17"/>
      <c r="B792" s="17"/>
      <c r="C792" s="17"/>
    </row>
    <row r="793" spans="1:3" ht="15.75" customHeight="1" x14ac:dyDescent="0.25">
      <c r="A793" s="17"/>
      <c r="B793" s="17"/>
      <c r="C793" s="17"/>
    </row>
    <row r="794" spans="1:3" ht="15.75" customHeight="1" x14ac:dyDescent="0.25">
      <c r="A794" s="17"/>
      <c r="B794" s="17"/>
      <c r="C794" s="17"/>
    </row>
    <row r="795" spans="1:3" ht="15.75" customHeight="1" x14ac:dyDescent="0.25">
      <c r="A795" s="17"/>
      <c r="B795" s="17"/>
      <c r="C795" s="17"/>
    </row>
    <row r="796" spans="1:3" ht="15.75" customHeight="1" x14ac:dyDescent="0.25">
      <c r="A796" s="17"/>
      <c r="B796" s="17"/>
      <c r="C796" s="17"/>
    </row>
    <row r="797" spans="1:3" ht="15.75" customHeight="1" x14ac:dyDescent="0.25">
      <c r="A797" s="17"/>
      <c r="B797" s="17"/>
      <c r="C797" s="17"/>
    </row>
    <row r="798" spans="1:3" ht="15.75" customHeight="1" x14ac:dyDescent="0.25">
      <c r="A798" s="17"/>
      <c r="B798" s="17"/>
      <c r="C798" s="17"/>
    </row>
    <row r="799" spans="1:3" ht="15.75" customHeight="1" x14ac:dyDescent="0.25">
      <c r="A799" s="17"/>
      <c r="B799" s="17"/>
      <c r="C799" s="17"/>
    </row>
    <row r="800" spans="1:3" ht="15.75" customHeight="1" x14ac:dyDescent="0.25">
      <c r="A800" s="17"/>
      <c r="B800" s="17"/>
      <c r="C800" s="17"/>
    </row>
    <row r="801" spans="1:3" ht="15.75" customHeight="1" x14ac:dyDescent="0.25">
      <c r="A801" s="17"/>
      <c r="B801" s="17"/>
      <c r="C801" s="17"/>
    </row>
    <row r="802" spans="1:3" ht="15.75" customHeight="1" x14ac:dyDescent="0.25">
      <c r="A802" s="17"/>
      <c r="B802" s="17"/>
      <c r="C802" s="17"/>
    </row>
    <row r="803" spans="1:3" ht="15.75" customHeight="1" x14ac:dyDescent="0.25">
      <c r="A803" s="17"/>
      <c r="B803" s="17"/>
      <c r="C803" s="17"/>
    </row>
    <row r="804" spans="1:3" ht="15.75" customHeight="1" x14ac:dyDescent="0.25">
      <c r="A804" s="17"/>
      <c r="B804" s="17"/>
      <c r="C804" s="17"/>
    </row>
    <row r="805" spans="1:3" ht="15.75" customHeight="1" x14ac:dyDescent="0.25">
      <c r="A805" s="17"/>
      <c r="B805" s="17"/>
      <c r="C805" s="17"/>
    </row>
    <row r="806" spans="1:3" ht="15.75" customHeight="1" x14ac:dyDescent="0.25">
      <c r="A806" s="17"/>
      <c r="B806" s="17"/>
      <c r="C806" s="17"/>
    </row>
    <row r="807" spans="1:3" ht="15.75" customHeight="1" x14ac:dyDescent="0.25">
      <c r="A807" s="17"/>
      <c r="B807" s="17"/>
      <c r="C807" s="17"/>
    </row>
    <row r="808" spans="1:3" ht="15.75" customHeight="1" x14ac:dyDescent="0.25">
      <c r="A808" s="17"/>
      <c r="B808" s="17"/>
      <c r="C808" s="17"/>
    </row>
    <row r="809" spans="1:3" ht="15.75" customHeight="1" x14ac:dyDescent="0.25">
      <c r="A809" s="17"/>
      <c r="B809" s="17"/>
      <c r="C809" s="17"/>
    </row>
    <row r="810" spans="1:3" ht="15.75" customHeight="1" x14ac:dyDescent="0.25">
      <c r="A810" s="17"/>
      <c r="B810" s="17"/>
      <c r="C810" s="17"/>
    </row>
    <row r="811" spans="1:3" ht="15.75" customHeight="1" x14ac:dyDescent="0.25">
      <c r="A811" s="17"/>
      <c r="B811" s="17"/>
      <c r="C811" s="17"/>
    </row>
    <row r="812" spans="1:3" ht="15.75" customHeight="1" x14ac:dyDescent="0.25">
      <c r="A812" s="17"/>
      <c r="B812" s="17"/>
      <c r="C812" s="17"/>
    </row>
    <row r="813" spans="1:3" ht="15.75" customHeight="1" x14ac:dyDescent="0.25">
      <c r="A813" s="17"/>
      <c r="B813" s="17"/>
      <c r="C813" s="17"/>
    </row>
    <row r="814" spans="1:3" ht="15.75" customHeight="1" x14ac:dyDescent="0.25">
      <c r="A814" s="17"/>
      <c r="B814" s="17"/>
      <c r="C814" s="17"/>
    </row>
    <row r="815" spans="1:3" ht="15.75" customHeight="1" x14ac:dyDescent="0.25">
      <c r="A815" s="17"/>
      <c r="B815" s="17"/>
      <c r="C815" s="17"/>
    </row>
    <row r="816" spans="1:3" ht="15.75" customHeight="1" x14ac:dyDescent="0.25">
      <c r="A816" s="17"/>
      <c r="B816" s="17"/>
      <c r="C816" s="17"/>
    </row>
    <row r="817" spans="1:3" ht="15.75" customHeight="1" x14ac:dyDescent="0.25">
      <c r="A817" s="17"/>
      <c r="B817" s="17"/>
      <c r="C817" s="17"/>
    </row>
    <row r="818" spans="1:3" ht="15.75" customHeight="1" x14ac:dyDescent="0.25">
      <c r="A818" s="17"/>
      <c r="B818" s="17"/>
      <c r="C818" s="17"/>
    </row>
    <row r="819" spans="1:3" ht="15.75" customHeight="1" x14ac:dyDescent="0.25">
      <c r="A819" s="17"/>
      <c r="B819" s="17"/>
      <c r="C819" s="17"/>
    </row>
    <row r="820" spans="1:3" ht="15.75" customHeight="1" x14ac:dyDescent="0.25">
      <c r="A820" s="17"/>
      <c r="B820" s="17"/>
      <c r="C820" s="17"/>
    </row>
    <row r="821" spans="1:3" ht="15.75" customHeight="1" x14ac:dyDescent="0.25">
      <c r="A821" s="17"/>
      <c r="B821" s="17"/>
      <c r="C821" s="17"/>
    </row>
    <row r="822" spans="1:3" ht="15.75" customHeight="1" x14ac:dyDescent="0.25">
      <c r="A822" s="17"/>
      <c r="B822" s="17"/>
      <c r="C822" s="17"/>
    </row>
    <row r="823" spans="1:3" ht="15.75" customHeight="1" x14ac:dyDescent="0.25">
      <c r="A823" s="17"/>
      <c r="B823" s="17"/>
      <c r="C823" s="17"/>
    </row>
    <row r="824" spans="1:3" ht="15.75" customHeight="1" x14ac:dyDescent="0.25">
      <c r="A824" s="17"/>
      <c r="B824" s="17"/>
      <c r="C824" s="17"/>
    </row>
    <row r="825" spans="1:3" ht="15.75" customHeight="1" x14ac:dyDescent="0.25">
      <c r="A825" s="17"/>
      <c r="B825" s="17"/>
      <c r="C825" s="17"/>
    </row>
    <row r="826" spans="1:3" ht="15.75" customHeight="1" x14ac:dyDescent="0.25">
      <c r="A826" s="17"/>
      <c r="B826" s="17"/>
      <c r="C826" s="17"/>
    </row>
    <row r="827" spans="1:3" ht="15.75" customHeight="1" x14ac:dyDescent="0.25">
      <c r="A827" s="17"/>
      <c r="B827" s="17"/>
      <c r="C827" s="17"/>
    </row>
    <row r="828" spans="1:3" ht="15.75" customHeight="1" x14ac:dyDescent="0.25">
      <c r="A828" s="17"/>
      <c r="B828" s="17"/>
      <c r="C828" s="17"/>
    </row>
    <row r="829" spans="1:3" ht="15.75" customHeight="1" x14ac:dyDescent="0.25">
      <c r="A829" s="17"/>
      <c r="B829" s="17"/>
      <c r="C829" s="17"/>
    </row>
    <row r="830" spans="1:3" ht="15.75" customHeight="1" x14ac:dyDescent="0.25">
      <c r="A830" s="17"/>
      <c r="B830" s="17"/>
      <c r="C830" s="17"/>
    </row>
    <row r="831" spans="1:3" ht="15.75" customHeight="1" x14ac:dyDescent="0.25">
      <c r="A831" s="17"/>
      <c r="B831" s="17"/>
      <c r="C831" s="17"/>
    </row>
    <row r="832" spans="1:3" ht="15.75" customHeight="1" x14ac:dyDescent="0.25">
      <c r="A832" s="17"/>
      <c r="B832" s="17"/>
      <c r="C832" s="17"/>
    </row>
    <row r="833" spans="1:3" ht="15.75" customHeight="1" x14ac:dyDescent="0.25">
      <c r="A833" s="17"/>
      <c r="B833" s="17"/>
      <c r="C833" s="17"/>
    </row>
    <row r="834" spans="1:3" ht="15.75" customHeight="1" x14ac:dyDescent="0.25">
      <c r="A834" s="17"/>
      <c r="B834" s="17"/>
      <c r="C834" s="17"/>
    </row>
    <row r="835" spans="1:3" ht="15.75" customHeight="1" x14ac:dyDescent="0.25">
      <c r="A835" s="17"/>
      <c r="B835" s="17"/>
      <c r="C835" s="17"/>
    </row>
    <row r="836" spans="1:3" ht="15.75" customHeight="1" x14ac:dyDescent="0.25">
      <c r="A836" s="17"/>
      <c r="B836" s="17"/>
      <c r="C836" s="17"/>
    </row>
    <row r="837" spans="1:3" ht="15.75" customHeight="1" x14ac:dyDescent="0.25">
      <c r="A837" s="17"/>
      <c r="B837" s="17"/>
      <c r="C837" s="17"/>
    </row>
    <row r="838" spans="1:3" ht="15.75" customHeight="1" x14ac:dyDescent="0.25">
      <c r="A838" s="17"/>
      <c r="B838" s="17"/>
      <c r="C838" s="17"/>
    </row>
    <row r="839" spans="1:3" ht="15.75" customHeight="1" x14ac:dyDescent="0.25">
      <c r="A839" s="17"/>
      <c r="B839" s="17"/>
      <c r="C839" s="17"/>
    </row>
    <row r="840" spans="1:3" ht="15.75" customHeight="1" x14ac:dyDescent="0.25">
      <c r="A840" s="17"/>
      <c r="B840" s="17"/>
      <c r="C840" s="17"/>
    </row>
    <row r="841" spans="1:3" ht="15.75" customHeight="1" x14ac:dyDescent="0.25">
      <c r="A841" s="17"/>
      <c r="B841" s="17"/>
      <c r="C841" s="17"/>
    </row>
    <row r="842" spans="1:3" ht="15.75" customHeight="1" x14ac:dyDescent="0.25">
      <c r="A842" s="17"/>
      <c r="B842" s="17"/>
      <c r="C842" s="17"/>
    </row>
    <row r="843" spans="1:3" ht="15.75" customHeight="1" x14ac:dyDescent="0.25">
      <c r="A843" s="17"/>
      <c r="B843" s="17"/>
      <c r="C843" s="17"/>
    </row>
    <row r="844" spans="1:3" ht="15.75" customHeight="1" x14ac:dyDescent="0.25">
      <c r="A844" s="17"/>
      <c r="B844" s="17"/>
      <c r="C844" s="17"/>
    </row>
    <row r="845" spans="1:3" ht="15.75" customHeight="1" x14ac:dyDescent="0.25">
      <c r="A845" s="17"/>
      <c r="B845" s="17"/>
      <c r="C845" s="17"/>
    </row>
    <row r="846" spans="1:3" ht="15.75" customHeight="1" x14ac:dyDescent="0.25">
      <c r="A846" s="17"/>
      <c r="B846" s="17"/>
      <c r="C846" s="17"/>
    </row>
    <row r="847" spans="1:3" ht="15.75" customHeight="1" x14ac:dyDescent="0.25">
      <c r="A847" s="17"/>
      <c r="B847" s="17"/>
      <c r="C847" s="17"/>
    </row>
    <row r="848" spans="1:3" ht="15.75" customHeight="1" x14ac:dyDescent="0.25">
      <c r="A848" s="17"/>
      <c r="B848" s="17"/>
      <c r="C848" s="17"/>
    </row>
    <row r="849" spans="1:3" ht="15.75" customHeight="1" x14ac:dyDescent="0.25">
      <c r="A849" s="17"/>
      <c r="B849" s="17"/>
      <c r="C849" s="17"/>
    </row>
    <row r="850" spans="1:3" ht="15.75" customHeight="1" x14ac:dyDescent="0.25">
      <c r="A850" s="17"/>
      <c r="B850" s="17"/>
      <c r="C850" s="17"/>
    </row>
    <row r="851" spans="1:3" ht="15.75" customHeight="1" x14ac:dyDescent="0.25">
      <c r="A851" s="17"/>
      <c r="B851" s="17"/>
      <c r="C851" s="17"/>
    </row>
    <row r="852" spans="1:3" ht="15.75" customHeight="1" x14ac:dyDescent="0.25">
      <c r="A852" s="17"/>
      <c r="B852" s="17"/>
      <c r="C852" s="17"/>
    </row>
    <row r="853" spans="1:3" ht="15.75" customHeight="1" x14ac:dyDescent="0.25">
      <c r="A853" s="17"/>
      <c r="B853" s="17"/>
      <c r="C853" s="17"/>
    </row>
    <row r="854" spans="1:3" ht="15.75" customHeight="1" x14ac:dyDescent="0.25">
      <c r="A854" s="17"/>
      <c r="B854" s="17"/>
      <c r="C854" s="17"/>
    </row>
    <row r="855" spans="1:3" ht="15.75" customHeight="1" x14ac:dyDescent="0.25">
      <c r="A855" s="17"/>
      <c r="B855" s="17"/>
      <c r="C855" s="17"/>
    </row>
    <row r="856" spans="1:3" ht="15.75" customHeight="1" x14ac:dyDescent="0.25">
      <c r="A856" s="17"/>
      <c r="B856" s="17"/>
      <c r="C856" s="17"/>
    </row>
    <row r="857" spans="1:3" ht="15.75" customHeight="1" x14ac:dyDescent="0.25">
      <c r="A857" s="17"/>
      <c r="B857" s="17"/>
      <c r="C857" s="17"/>
    </row>
    <row r="858" spans="1:3" ht="15.75" customHeight="1" x14ac:dyDescent="0.25">
      <c r="A858" s="17"/>
      <c r="B858" s="17"/>
      <c r="C858" s="17"/>
    </row>
    <row r="859" spans="1:3" ht="15.75" customHeight="1" x14ac:dyDescent="0.25">
      <c r="A859" s="17"/>
      <c r="B859" s="17"/>
      <c r="C859" s="17"/>
    </row>
    <row r="860" spans="1:3" ht="15.75" customHeight="1" x14ac:dyDescent="0.25">
      <c r="A860" s="17"/>
      <c r="B860" s="17"/>
      <c r="C860" s="17"/>
    </row>
    <row r="861" spans="1:3" ht="15.75" customHeight="1" x14ac:dyDescent="0.25">
      <c r="A861" s="17"/>
      <c r="B861" s="17"/>
      <c r="C861" s="17"/>
    </row>
    <row r="862" spans="1:3" ht="15.75" customHeight="1" x14ac:dyDescent="0.25">
      <c r="A862" s="17"/>
      <c r="B862" s="17"/>
      <c r="C862" s="17"/>
    </row>
    <row r="863" spans="1:3" ht="15.75" customHeight="1" x14ac:dyDescent="0.25">
      <c r="A863" s="17"/>
      <c r="B863" s="17"/>
      <c r="C863" s="17"/>
    </row>
    <row r="864" spans="1:3" ht="15.75" customHeight="1" x14ac:dyDescent="0.25">
      <c r="A864" s="17"/>
      <c r="B864" s="17"/>
      <c r="C864" s="17"/>
    </row>
    <row r="865" spans="1:3" ht="15.75" customHeight="1" x14ac:dyDescent="0.25">
      <c r="A865" s="17"/>
      <c r="B865" s="17"/>
      <c r="C865" s="17"/>
    </row>
    <row r="866" spans="1:3" ht="15.75" customHeight="1" x14ac:dyDescent="0.25">
      <c r="A866" s="17"/>
      <c r="B866" s="17"/>
      <c r="C866" s="17"/>
    </row>
    <row r="867" spans="1:3" ht="15.75" customHeight="1" x14ac:dyDescent="0.25">
      <c r="A867" s="17"/>
      <c r="B867" s="17"/>
      <c r="C867" s="17"/>
    </row>
    <row r="868" spans="1:3" ht="15.75" customHeight="1" x14ac:dyDescent="0.25">
      <c r="A868" s="17"/>
      <c r="B868" s="17"/>
      <c r="C868" s="17"/>
    </row>
    <row r="869" spans="1:3" ht="15.75" customHeight="1" x14ac:dyDescent="0.25">
      <c r="A869" s="17"/>
      <c r="B869" s="17"/>
      <c r="C869" s="17"/>
    </row>
    <row r="870" spans="1:3" ht="15.75" customHeight="1" x14ac:dyDescent="0.25">
      <c r="A870" s="17"/>
      <c r="B870" s="17"/>
      <c r="C870" s="17"/>
    </row>
    <row r="871" spans="1:3" ht="15.75" customHeight="1" x14ac:dyDescent="0.25">
      <c r="A871" s="17"/>
      <c r="B871" s="17"/>
      <c r="C871" s="17"/>
    </row>
    <row r="872" spans="1:3" ht="15.75" customHeight="1" x14ac:dyDescent="0.25">
      <c r="A872" s="17"/>
      <c r="B872" s="17"/>
      <c r="C872" s="17"/>
    </row>
    <row r="873" spans="1:3" ht="15.75" customHeight="1" x14ac:dyDescent="0.25">
      <c r="A873" s="17"/>
      <c r="B873" s="17"/>
      <c r="C873" s="17"/>
    </row>
    <row r="874" spans="1:3" ht="15.75" customHeight="1" x14ac:dyDescent="0.25">
      <c r="A874" s="17"/>
      <c r="B874" s="17"/>
      <c r="C874" s="17"/>
    </row>
    <row r="875" spans="1:3" ht="15.75" customHeight="1" x14ac:dyDescent="0.25">
      <c r="A875" s="17"/>
      <c r="B875" s="17"/>
      <c r="C875" s="17"/>
    </row>
    <row r="876" spans="1:3" ht="15.75" customHeight="1" x14ac:dyDescent="0.25">
      <c r="A876" s="17"/>
      <c r="B876" s="17"/>
      <c r="C876" s="17"/>
    </row>
    <row r="877" spans="1:3" ht="15.75" customHeight="1" x14ac:dyDescent="0.25">
      <c r="A877" s="17"/>
      <c r="B877" s="17"/>
      <c r="C877" s="17"/>
    </row>
    <row r="878" spans="1:3" ht="15.75" customHeight="1" x14ac:dyDescent="0.25">
      <c r="A878" s="17"/>
      <c r="B878" s="17"/>
      <c r="C878" s="17"/>
    </row>
    <row r="879" spans="1:3" ht="15.75" customHeight="1" x14ac:dyDescent="0.25">
      <c r="A879" s="17"/>
      <c r="B879" s="17"/>
      <c r="C879" s="17"/>
    </row>
    <row r="880" spans="1:3" ht="15.75" customHeight="1" x14ac:dyDescent="0.25">
      <c r="A880" s="17"/>
      <c r="B880" s="17"/>
      <c r="C880" s="17"/>
    </row>
    <row r="881" spans="1:3" ht="15.75" customHeight="1" x14ac:dyDescent="0.25">
      <c r="A881" s="17"/>
      <c r="B881" s="17"/>
      <c r="C881" s="17"/>
    </row>
    <row r="882" spans="1:3" ht="15.75" customHeight="1" x14ac:dyDescent="0.25">
      <c r="A882" s="17"/>
      <c r="B882" s="17"/>
      <c r="C882" s="17"/>
    </row>
    <row r="883" spans="1:3" ht="15.75" customHeight="1" x14ac:dyDescent="0.25">
      <c r="A883" s="17"/>
      <c r="B883" s="17"/>
      <c r="C883" s="17"/>
    </row>
    <row r="884" spans="1:3" ht="15.75" customHeight="1" x14ac:dyDescent="0.25">
      <c r="A884" s="17"/>
      <c r="B884" s="17"/>
      <c r="C884" s="17"/>
    </row>
    <row r="885" spans="1:3" ht="15.75" customHeight="1" x14ac:dyDescent="0.25">
      <c r="A885" s="17"/>
      <c r="B885" s="17"/>
      <c r="C885" s="17"/>
    </row>
    <row r="886" spans="1:3" ht="15.75" customHeight="1" x14ac:dyDescent="0.25">
      <c r="A886" s="17"/>
      <c r="B886" s="17"/>
      <c r="C886" s="17"/>
    </row>
    <row r="887" spans="1:3" ht="15.75" customHeight="1" x14ac:dyDescent="0.25">
      <c r="A887" s="17"/>
      <c r="B887" s="17"/>
      <c r="C887" s="17"/>
    </row>
    <row r="888" spans="1:3" ht="15.75" customHeight="1" x14ac:dyDescent="0.25">
      <c r="A888" s="17"/>
      <c r="B888" s="17"/>
      <c r="C888" s="17"/>
    </row>
    <row r="889" spans="1:3" ht="15.75" customHeight="1" x14ac:dyDescent="0.25">
      <c r="A889" s="17"/>
      <c r="B889" s="17"/>
      <c r="C889" s="17"/>
    </row>
    <row r="890" spans="1:3" ht="15.75" customHeight="1" x14ac:dyDescent="0.25">
      <c r="A890" s="17"/>
      <c r="B890" s="17"/>
      <c r="C890" s="17"/>
    </row>
    <row r="891" spans="1:3" ht="15.75" customHeight="1" x14ac:dyDescent="0.25">
      <c r="A891" s="17"/>
      <c r="B891" s="17"/>
      <c r="C891" s="17"/>
    </row>
    <row r="892" spans="1:3" ht="15.75" customHeight="1" x14ac:dyDescent="0.25">
      <c r="A892" s="17"/>
      <c r="B892" s="17"/>
      <c r="C892" s="17"/>
    </row>
    <row r="893" spans="1:3" ht="15.75" customHeight="1" x14ac:dyDescent="0.25">
      <c r="A893" s="17"/>
      <c r="B893" s="17"/>
      <c r="C893" s="17"/>
    </row>
    <row r="894" spans="1:3" ht="15.75" customHeight="1" x14ac:dyDescent="0.25">
      <c r="A894" s="17"/>
      <c r="B894" s="17"/>
      <c r="C894" s="17"/>
    </row>
    <row r="895" spans="1:3" ht="15.75" customHeight="1" x14ac:dyDescent="0.25">
      <c r="A895" s="17"/>
      <c r="B895" s="17"/>
      <c r="C895" s="17"/>
    </row>
    <row r="896" spans="1:3" ht="15.75" customHeight="1" x14ac:dyDescent="0.25">
      <c r="A896" s="17"/>
      <c r="B896" s="17"/>
      <c r="C896" s="17"/>
    </row>
    <row r="897" spans="1:3" ht="15.75" customHeight="1" x14ac:dyDescent="0.25">
      <c r="A897" s="17"/>
      <c r="B897" s="17"/>
      <c r="C897" s="17"/>
    </row>
    <row r="898" spans="1:3" ht="15.75" customHeight="1" x14ac:dyDescent="0.25">
      <c r="A898" s="17"/>
      <c r="B898" s="17"/>
      <c r="C898" s="17"/>
    </row>
    <row r="899" spans="1:3" ht="15.75" customHeight="1" x14ac:dyDescent="0.25">
      <c r="A899" s="17"/>
      <c r="B899" s="17"/>
      <c r="C899" s="17"/>
    </row>
    <row r="900" spans="1:3" ht="15.75" customHeight="1" x14ac:dyDescent="0.25">
      <c r="A900" s="17"/>
      <c r="B900" s="17"/>
      <c r="C900" s="17"/>
    </row>
    <row r="901" spans="1:3" ht="15.75" customHeight="1" x14ac:dyDescent="0.25">
      <c r="A901" s="17"/>
      <c r="B901" s="17"/>
      <c r="C901" s="17"/>
    </row>
    <row r="902" spans="1:3" ht="15.75" customHeight="1" x14ac:dyDescent="0.25">
      <c r="A902" s="17"/>
      <c r="B902" s="17"/>
      <c r="C902" s="17"/>
    </row>
    <row r="903" spans="1:3" ht="15.75" customHeight="1" x14ac:dyDescent="0.25">
      <c r="A903" s="17"/>
      <c r="B903" s="17"/>
      <c r="C903" s="17"/>
    </row>
    <row r="904" spans="1:3" ht="15.75" customHeight="1" x14ac:dyDescent="0.25">
      <c r="A904" s="17"/>
      <c r="B904" s="17"/>
      <c r="C904" s="17"/>
    </row>
    <row r="905" spans="1:3" ht="15.75" customHeight="1" x14ac:dyDescent="0.25">
      <c r="A905" s="17"/>
      <c r="B905" s="17"/>
      <c r="C905" s="17"/>
    </row>
    <row r="906" spans="1:3" ht="15.75" customHeight="1" x14ac:dyDescent="0.25">
      <c r="A906" s="17"/>
      <c r="B906" s="17"/>
      <c r="C906" s="17"/>
    </row>
    <row r="907" spans="1:3" ht="15.75" customHeight="1" x14ac:dyDescent="0.25">
      <c r="A907" s="17"/>
      <c r="B907" s="17"/>
      <c r="C907" s="17"/>
    </row>
    <row r="908" spans="1:3" ht="15.75" customHeight="1" x14ac:dyDescent="0.25">
      <c r="A908" s="17"/>
      <c r="B908" s="17"/>
      <c r="C908" s="17"/>
    </row>
    <row r="909" spans="1:3" ht="15.75" customHeight="1" x14ac:dyDescent="0.25">
      <c r="A909" s="17"/>
      <c r="B909" s="17"/>
      <c r="C909" s="17"/>
    </row>
    <row r="910" spans="1:3" ht="15.75" customHeight="1" x14ac:dyDescent="0.25">
      <c r="A910" s="17"/>
      <c r="B910" s="17"/>
      <c r="C910" s="17"/>
    </row>
    <row r="911" spans="1:3" ht="15.75" customHeight="1" x14ac:dyDescent="0.25">
      <c r="A911" s="17"/>
      <c r="B911" s="17"/>
      <c r="C911" s="17"/>
    </row>
    <row r="912" spans="1:3" ht="15.75" customHeight="1" x14ac:dyDescent="0.25">
      <c r="A912" s="17"/>
      <c r="B912" s="17"/>
      <c r="C912" s="17"/>
    </row>
    <row r="913" spans="1:3" ht="15.75" customHeight="1" x14ac:dyDescent="0.25">
      <c r="A913" s="17"/>
      <c r="B913" s="17"/>
      <c r="C913" s="17"/>
    </row>
    <row r="914" spans="1:3" ht="15.75" customHeight="1" x14ac:dyDescent="0.25">
      <c r="A914" s="17"/>
      <c r="B914" s="17"/>
      <c r="C914" s="17"/>
    </row>
    <row r="915" spans="1:3" ht="15.75" customHeight="1" x14ac:dyDescent="0.25">
      <c r="A915" s="17"/>
      <c r="B915" s="17"/>
      <c r="C915" s="17"/>
    </row>
    <row r="916" spans="1:3" ht="15.75" customHeight="1" x14ac:dyDescent="0.25">
      <c r="A916" s="17"/>
      <c r="B916" s="17"/>
      <c r="C916" s="17"/>
    </row>
    <row r="917" spans="1:3" ht="15.75" customHeight="1" x14ac:dyDescent="0.25">
      <c r="A917" s="17"/>
      <c r="B917" s="17"/>
      <c r="C917" s="17"/>
    </row>
    <row r="918" spans="1:3" ht="15.75" customHeight="1" x14ac:dyDescent="0.25">
      <c r="A918" s="17"/>
      <c r="B918" s="17"/>
      <c r="C918" s="17"/>
    </row>
    <row r="919" spans="1:3" ht="15.75" customHeight="1" x14ac:dyDescent="0.25">
      <c r="A919" s="17"/>
      <c r="B919" s="17"/>
      <c r="C919" s="17"/>
    </row>
    <row r="920" spans="1:3" ht="15.75" customHeight="1" x14ac:dyDescent="0.25">
      <c r="A920" s="17"/>
      <c r="B920" s="17"/>
      <c r="C920" s="17"/>
    </row>
    <row r="921" spans="1:3" ht="15.75" customHeight="1" x14ac:dyDescent="0.25">
      <c r="A921" s="17"/>
      <c r="B921" s="17"/>
      <c r="C921" s="17"/>
    </row>
    <row r="922" spans="1:3" ht="15.75" customHeight="1" x14ac:dyDescent="0.25">
      <c r="A922" s="17"/>
      <c r="B922" s="17"/>
      <c r="C922" s="17"/>
    </row>
    <row r="923" spans="1:3" ht="15.75" customHeight="1" x14ac:dyDescent="0.25">
      <c r="A923" s="17"/>
      <c r="B923" s="17"/>
      <c r="C923" s="17"/>
    </row>
    <row r="924" spans="1:3" ht="15.75" customHeight="1" x14ac:dyDescent="0.25">
      <c r="A924" s="17"/>
      <c r="B924" s="17"/>
      <c r="C924" s="17"/>
    </row>
    <row r="925" spans="1:3" ht="15.75" customHeight="1" x14ac:dyDescent="0.25">
      <c r="A925" s="17"/>
      <c r="B925" s="17"/>
      <c r="C925" s="17"/>
    </row>
    <row r="926" spans="1:3" ht="15.75" customHeight="1" x14ac:dyDescent="0.25">
      <c r="A926" s="17"/>
      <c r="B926" s="17"/>
      <c r="C926" s="17"/>
    </row>
    <row r="927" spans="1:3" ht="15.75" customHeight="1" x14ac:dyDescent="0.25">
      <c r="A927" s="17"/>
      <c r="B927" s="17"/>
      <c r="C927" s="17"/>
    </row>
    <row r="928" spans="1:3" ht="15.75" customHeight="1" x14ac:dyDescent="0.25">
      <c r="A928" s="17"/>
      <c r="B928" s="17"/>
      <c r="C928" s="17"/>
    </row>
    <row r="929" spans="1:3" ht="15.75" customHeight="1" x14ac:dyDescent="0.25">
      <c r="A929" s="17"/>
      <c r="B929" s="17"/>
      <c r="C929" s="17"/>
    </row>
    <row r="930" spans="1:3" ht="15.75" customHeight="1" x14ac:dyDescent="0.25">
      <c r="A930" s="17"/>
      <c r="B930" s="17"/>
      <c r="C930" s="17"/>
    </row>
    <row r="931" spans="1:3" ht="15.75" customHeight="1" x14ac:dyDescent="0.25">
      <c r="A931" s="17"/>
      <c r="B931" s="17"/>
      <c r="C931" s="17"/>
    </row>
    <row r="932" spans="1:3" ht="15.75" customHeight="1" x14ac:dyDescent="0.25">
      <c r="A932" s="17"/>
      <c r="B932" s="17"/>
      <c r="C932" s="17"/>
    </row>
    <row r="933" spans="1:3" ht="15.75" customHeight="1" x14ac:dyDescent="0.25">
      <c r="A933" s="17"/>
      <c r="B933" s="17"/>
      <c r="C933" s="17"/>
    </row>
    <row r="934" spans="1:3" ht="15.75" customHeight="1" x14ac:dyDescent="0.25">
      <c r="A934" s="17"/>
      <c r="B934" s="17"/>
      <c r="C934" s="17"/>
    </row>
    <row r="935" spans="1:3" ht="15.75" customHeight="1" x14ac:dyDescent="0.25">
      <c r="A935" s="17"/>
      <c r="B935" s="17"/>
      <c r="C935" s="17"/>
    </row>
    <row r="936" spans="1:3" ht="15.75" customHeight="1" x14ac:dyDescent="0.25">
      <c r="A936" s="17"/>
      <c r="B936" s="17"/>
      <c r="C936" s="17"/>
    </row>
    <row r="937" spans="1:3" ht="15.75" customHeight="1" x14ac:dyDescent="0.25">
      <c r="A937" s="17"/>
      <c r="B937" s="17"/>
      <c r="C937" s="17"/>
    </row>
    <row r="938" spans="1:3" ht="15.75" customHeight="1" x14ac:dyDescent="0.25">
      <c r="A938" s="17"/>
      <c r="B938" s="17"/>
      <c r="C938" s="17"/>
    </row>
    <row r="939" spans="1:3" ht="15.75" customHeight="1" x14ac:dyDescent="0.25">
      <c r="A939" s="17"/>
      <c r="B939" s="17"/>
      <c r="C939" s="17"/>
    </row>
    <row r="940" spans="1:3" ht="15.75" customHeight="1" x14ac:dyDescent="0.25">
      <c r="A940" s="17"/>
      <c r="B940" s="17"/>
      <c r="C940" s="17"/>
    </row>
    <row r="941" spans="1:3" ht="15.75" customHeight="1" x14ac:dyDescent="0.25">
      <c r="A941" s="17"/>
      <c r="B941" s="17"/>
      <c r="C941" s="17"/>
    </row>
    <row r="942" spans="1:3" ht="15.75" customHeight="1" x14ac:dyDescent="0.25">
      <c r="A942" s="17"/>
      <c r="B942" s="17"/>
      <c r="C942" s="17"/>
    </row>
    <row r="943" spans="1:3" ht="15.75" customHeight="1" x14ac:dyDescent="0.25">
      <c r="A943" s="17"/>
      <c r="B943" s="17"/>
      <c r="C943" s="17"/>
    </row>
    <row r="944" spans="1:3" ht="15.75" customHeight="1" x14ac:dyDescent="0.25">
      <c r="A944" s="17"/>
      <c r="B944" s="17"/>
      <c r="C944" s="17"/>
    </row>
    <row r="945" spans="1:3" ht="15.75" customHeight="1" x14ac:dyDescent="0.25">
      <c r="A945" s="17"/>
      <c r="B945" s="17"/>
      <c r="C945" s="17"/>
    </row>
    <row r="946" spans="1:3" ht="15.75" customHeight="1" x14ac:dyDescent="0.25">
      <c r="A946" s="17"/>
      <c r="B946" s="17"/>
      <c r="C946" s="17"/>
    </row>
    <row r="947" spans="1:3" ht="15.75" customHeight="1" x14ac:dyDescent="0.25">
      <c r="A947" s="17"/>
      <c r="B947" s="17"/>
      <c r="C947" s="17"/>
    </row>
    <row r="948" spans="1:3" ht="15.75" customHeight="1" x14ac:dyDescent="0.25">
      <c r="A948" s="17"/>
      <c r="B948" s="17"/>
      <c r="C948" s="17"/>
    </row>
    <row r="949" spans="1:3" ht="15.75" customHeight="1" x14ac:dyDescent="0.25">
      <c r="A949" s="17"/>
      <c r="B949" s="17"/>
      <c r="C949" s="17"/>
    </row>
    <row r="950" spans="1:3" ht="15.75" customHeight="1" x14ac:dyDescent="0.25">
      <c r="A950" s="17"/>
      <c r="B950" s="17"/>
      <c r="C950" s="17"/>
    </row>
    <row r="951" spans="1:3" ht="15.75" customHeight="1" x14ac:dyDescent="0.25">
      <c r="A951" s="17"/>
      <c r="B951" s="17"/>
      <c r="C951" s="17"/>
    </row>
    <row r="952" spans="1:3" ht="15.75" customHeight="1" x14ac:dyDescent="0.25">
      <c r="A952" s="17"/>
      <c r="B952" s="17"/>
      <c r="C952" s="17"/>
    </row>
    <row r="953" spans="1:3" ht="15.75" customHeight="1" x14ac:dyDescent="0.25">
      <c r="A953" s="17"/>
      <c r="B953" s="17"/>
      <c r="C953" s="17"/>
    </row>
    <row r="954" spans="1:3" ht="15.75" customHeight="1" x14ac:dyDescent="0.25">
      <c r="A954" s="17"/>
      <c r="B954" s="17"/>
      <c r="C954" s="17"/>
    </row>
    <row r="955" spans="1:3" ht="15.75" customHeight="1" x14ac:dyDescent="0.25">
      <c r="A955" s="17"/>
      <c r="B955" s="17"/>
      <c r="C955" s="17"/>
    </row>
    <row r="956" spans="1:3" ht="15.75" customHeight="1" x14ac:dyDescent="0.25">
      <c r="A956" s="17"/>
      <c r="B956" s="17"/>
      <c r="C956" s="17"/>
    </row>
    <row r="957" spans="1:3" ht="15.75" customHeight="1" x14ac:dyDescent="0.25">
      <c r="A957" s="17"/>
      <c r="B957" s="17"/>
      <c r="C957" s="17"/>
    </row>
    <row r="958" spans="1:3" ht="15.75" customHeight="1" x14ac:dyDescent="0.25">
      <c r="A958" s="17"/>
      <c r="B958" s="17"/>
      <c r="C958" s="17"/>
    </row>
    <row r="959" spans="1:3" ht="15.75" customHeight="1" x14ac:dyDescent="0.25">
      <c r="A959" s="17"/>
      <c r="B959" s="17"/>
      <c r="C959" s="17"/>
    </row>
    <row r="960" spans="1:3" ht="15.75" customHeight="1" x14ac:dyDescent="0.25">
      <c r="A960" s="17"/>
      <c r="B960" s="17"/>
      <c r="C960" s="17"/>
    </row>
    <row r="961" spans="1:3" ht="15.75" customHeight="1" x14ac:dyDescent="0.25">
      <c r="A961" s="17"/>
      <c r="B961" s="17"/>
      <c r="C961" s="17"/>
    </row>
    <row r="962" spans="1:3" ht="15.75" customHeight="1" x14ac:dyDescent="0.25">
      <c r="A962" s="17"/>
      <c r="B962" s="17"/>
      <c r="C962" s="17"/>
    </row>
    <row r="963" spans="1:3" ht="15.75" customHeight="1" x14ac:dyDescent="0.25">
      <c r="A963" s="17"/>
      <c r="B963" s="17"/>
      <c r="C963" s="17"/>
    </row>
    <row r="964" spans="1:3" ht="15.75" customHeight="1" x14ac:dyDescent="0.25">
      <c r="A964" s="17"/>
      <c r="B964" s="17"/>
      <c r="C964" s="17"/>
    </row>
    <row r="965" spans="1:3" ht="15.75" customHeight="1" x14ac:dyDescent="0.25">
      <c r="A965" s="17"/>
      <c r="B965" s="17"/>
      <c r="C965" s="17"/>
    </row>
    <row r="966" spans="1:3" ht="15.75" customHeight="1" x14ac:dyDescent="0.25">
      <c r="A966" s="17"/>
      <c r="B966" s="17"/>
      <c r="C966" s="17"/>
    </row>
    <row r="967" spans="1:3" ht="15.75" customHeight="1" x14ac:dyDescent="0.25">
      <c r="A967" s="17"/>
      <c r="B967" s="17"/>
      <c r="C967" s="17"/>
    </row>
    <row r="968" spans="1:3" ht="15.75" customHeight="1" x14ac:dyDescent="0.25">
      <c r="A968" s="17"/>
      <c r="B968" s="17"/>
      <c r="C968" s="17"/>
    </row>
    <row r="969" spans="1:3" ht="15.75" customHeight="1" x14ac:dyDescent="0.25">
      <c r="A969" s="17"/>
      <c r="B969" s="17"/>
      <c r="C969" s="17"/>
    </row>
    <row r="970" spans="1:3" ht="15.75" customHeight="1" x14ac:dyDescent="0.25">
      <c r="A970" s="17"/>
      <c r="B970" s="17"/>
      <c r="C970" s="17"/>
    </row>
    <row r="971" spans="1:3" ht="15.75" customHeight="1" x14ac:dyDescent="0.25">
      <c r="A971" s="17"/>
      <c r="B971" s="17"/>
      <c r="C971" s="17"/>
    </row>
    <row r="972" spans="1:3" ht="15.75" customHeight="1" x14ac:dyDescent="0.25">
      <c r="A972" s="17"/>
      <c r="B972" s="17"/>
      <c r="C972" s="17"/>
    </row>
    <row r="973" spans="1:3" ht="15.75" customHeight="1" x14ac:dyDescent="0.25">
      <c r="A973" s="17"/>
      <c r="B973" s="17"/>
      <c r="C973" s="17"/>
    </row>
    <row r="974" spans="1:3" ht="15.75" customHeight="1" x14ac:dyDescent="0.25">
      <c r="A974" s="17"/>
      <c r="B974" s="17"/>
      <c r="C974" s="17"/>
    </row>
    <row r="975" spans="1:3" ht="15.75" customHeight="1" x14ac:dyDescent="0.25">
      <c r="A975" s="17"/>
      <c r="B975" s="17"/>
      <c r="C975" s="17"/>
    </row>
    <row r="976" spans="1:3" ht="15.75" customHeight="1" x14ac:dyDescent="0.25">
      <c r="A976" s="17"/>
      <c r="B976" s="17"/>
      <c r="C976" s="17"/>
    </row>
    <row r="977" spans="1:3" ht="15.75" customHeight="1" x14ac:dyDescent="0.25">
      <c r="A977" s="17"/>
      <c r="B977" s="17"/>
      <c r="C977" s="17"/>
    </row>
    <row r="978" spans="1:3" ht="15.75" customHeight="1" x14ac:dyDescent="0.25">
      <c r="A978" s="17"/>
      <c r="B978" s="17"/>
      <c r="C978" s="17"/>
    </row>
    <row r="979" spans="1:3" ht="15.75" customHeight="1" x14ac:dyDescent="0.25">
      <c r="A979" s="17"/>
      <c r="B979" s="17"/>
      <c r="C979" s="17"/>
    </row>
    <row r="980" spans="1:3" ht="15.75" customHeight="1" x14ac:dyDescent="0.25">
      <c r="A980" s="17"/>
      <c r="B980" s="17"/>
      <c r="C980" s="17"/>
    </row>
    <row r="981" spans="1:3" ht="15.75" customHeight="1" x14ac:dyDescent="0.25">
      <c r="A981" s="17"/>
      <c r="B981" s="17"/>
      <c r="C981" s="17"/>
    </row>
    <row r="982" spans="1:3" ht="15.75" customHeight="1" x14ac:dyDescent="0.25">
      <c r="A982" s="17"/>
      <c r="B982" s="17"/>
      <c r="C982" s="17"/>
    </row>
    <row r="983" spans="1:3" ht="15.75" customHeight="1" x14ac:dyDescent="0.25">
      <c r="A983" s="17"/>
      <c r="B983" s="17"/>
      <c r="C983" s="17"/>
    </row>
    <row r="984" spans="1:3" ht="15.75" customHeight="1" x14ac:dyDescent="0.25">
      <c r="A984" s="17"/>
      <c r="B984" s="17"/>
      <c r="C984" s="17"/>
    </row>
    <row r="985" spans="1:3" ht="15.75" customHeight="1" x14ac:dyDescent="0.25">
      <c r="A985" s="17"/>
      <c r="B985" s="17"/>
      <c r="C985" s="17"/>
    </row>
    <row r="986" spans="1:3" ht="15.75" customHeight="1" x14ac:dyDescent="0.25">
      <c r="A986" s="17"/>
      <c r="B986" s="17"/>
      <c r="C986" s="17"/>
    </row>
    <row r="987" spans="1:3" ht="15.75" customHeight="1" x14ac:dyDescent="0.25">
      <c r="A987" s="17"/>
      <c r="B987" s="17"/>
      <c r="C987" s="17"/>
    </row>
    <row r="988" spans="1:3" ht="15.75" customHeight="1" x14ac:dyDescent="0.25">
      <c r="A988" s="17"/>
      <c r="B988" s="17"/>
      <c r="C988" s="17"/>
    </row>
    <row r="989" spans="1:3" ht="15.75" customHeight="1" x14ac:dyDescent="0.25">
      <c r="A989" s="17"/>
      <c r="B989" s="17"/>
      <c r="C989" s="17"/>
    </row>
    <row r="990" spans="1:3" ht="15.75" customHeight="1" x14ac:dyDescent="0.25">
      <c r="A990" s="17"/>
      <c r="B990" s="17"/>
      <c r="C990" s="17"/>
    </row>
    <row r="991" spans="1:3" ht="15.75" customHeight="1" x14ac:dyDescent="0.25">
      <c r="A991" s="17"/>
      <c r="B991" s="17"/>
      <c r="C991" s="17"/>
    </row>
    <row r="992" spans="1:3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7:C7"/>
    <mergeCell ref="A8:C8"/>
    <mergeCell ref="A9:C9"/>
    <mergeCell ref="A10:C10"/>
    <mergeCell ref="B11:C11"/>
  </mergeCells>
  <pageMargins left="0.75" right="0.75" top="0.7" bottom="0.7" header="0" footer="0"/>
  <pageSetup paperSize="9" fitToHeight="0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0"/>
  <sheetViews>
    <sheetView topLeftCell="A55" workbookViewId="0">
      <selection activeCell="C84" sqref="C84"/>
    </sheetView>
  </sheetViews>
  <sheetFormatPr defaultColWidth="14.42578125" defaultRowHeight="15" customHeight="1" x14ac:dyDescent="0.25"/>
  <cols>
    <col min="1" max="1" width="79.42578125" customWidth="1"/>
    <col min="2" max="2" width="11.7109375" customWidth="1"/>
    <col min="3" max="3" width="37.140625" customWidth="1"/>
    <col min="4" max="4" width="10.5703125" customWidth="1"/>
    <col min="5" max="26" width="8" customWidth="1"/>
  </cols>
  <sheetData>
    <row r="1" spans="1:26" x14ac:dyDescent="0.25">
      <c r="A1" s="45"/>
      <c r="B1" s="45"/>
      <c r="C1" s="45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45"/>
      <c r="B2" s="45"/>
      <c r="C2" s="45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45"/>
      <c r="B3" s="45"/>
      <c r="C3" s="45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45"/>
      <c r="B4" s="45"/>
      <c r="C4" s="45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45"/>
      <c r="B5" s="45"/>
      <c r="C5" s="45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286"/>
      <c r="B6" s="262"/>
      <c r="C6" s="262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287"/>
      <c r="B7" s="262"/>
      <c r="C7" s="262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288"/>
      <c r="B8" s="262"/>
      <c r="C8" s="262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45"/>
      <c r="B9" s="45"/>
      <c r="C9" s="45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34.5" customHeight="1" x14ac:dyDescent="0.25">
      <c r="A10" s="289" t="s">
        <v>81</v>
      </c>
      <c r="B10" s="281"/>
      <c r="C10" s="290"/>
      <c r="D10" s="46"/>
      <c r="E10" s="46"/>
      <c r="F10" s="46"/>
      <c r="G10" s="46"/>
      <c r="H10" s="46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34.5" customHeight="1" x14ac:dyDescent="0.25">
      <c r="A11" s="47" t="s">
        <v>48</v>
      </c>
      <c r="B11" s="285" t="s">
        <v>82</v>
      </c>
      <c r="C11" s="270"/>
      <c r="D11" s="46"/>
      <c r="E11" s="46"/>
      <c r="F11" s="46"/>
      <c r="G11" s="46"/>
      <c r="H11" s="46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45.75" customHeight="1" x14ac:dyDescent="0.25">
      <c r="A12" s="197" t="s">
        <v>83</v>
      </c>
      <c r="B12" s="48" t="s">
        <v>51</v>
      </c>
      <c r="C12" s="48" t="s">
        <v>52</v>
      </c>
    </row>
    <row r="13" spans="1:26" ht="30" customHeight="1" x14ac:dyDescent="0.25">
      <c r="A13" s="50" t="s">
        <v>53</v>
      </c>
      <c r="B13" s="50">
        <v>64</v>
      </c>
      <c r="C13" s="50">
        <v>768</v>
      </c>
      <c r="D13" s="51" t="s">
        <v>245</v>
      </c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</row>
    <row r="14" spans="1:26" x14ac:dyDescent="0.25">
      <c r="A14" s="50" t="s">
        <v>54</v>
      </c>
      <c r="B14" s="50">
        <v>64</v>
      </c>
      <c r="C14" s="50">
        <v>768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</row>
    <row r="15" spans="1:26" ht="45.75" customHeight="1" x14ac:dyDescent="0.25">
      <c r="A15" s="197" t="s">
        <v>55</v>
      </c>
      <c r="B15" s="48" t="s">
        <v>51</v>
      </c>
      <c r="C15" s="48" t="s">
        <v>52</v>
      </c>
    </row>
    <row r="16" spans="1:26" x14ac:dyDescent="0.25">
      <c r="A16" s="50" t="s">
        <v>53</v>
      </c>
      <c r="B16" s="50">
        <v>20</v>
      </c>
      <c r="C16" s="50">
        <f t="shared" ref="C16:C17" si="0">B16*12</f>
        <v>240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</row>
    <row r="17" spans="1:26" x14ac:dyDescent="0.25">
      <c r="A17" s="50" t="s">
        <v>54</v>
      </c>
      <c r="B17" s="52">
        <v>20</v>
      </c>
      <c r="C17" s="52">
        <f t="shared" si="0"/>
        <v>240</v>
      </c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</row>
    <row r="18" spans="1:26" ht="45.75" customHeight="1" x14ac:dyDescent="0.25">
      <c r="A18" s="197" t="s">
        <v>56</v>
      </c>
      <c r="B18" s="48" t="s">
        <v>51</v>
      </c>
      <c r="C18" s="48" t="s">
        <v>57</v>
      </c>
    </row>
    <row r="19" spans="1:26" ht="14.25" customHeight="1" x14ac:dyDescent="0.25">
      <c r="A19" s="49" t="s">
        <v>53</v>
      </c>
      <c r="B19" s="49">
        <v>100</v>
      </c>
      <c r="C19" s="49">
        <f>B19*1</f>
        <v>100</v>
      </c>
    </row>
    <row r="20" spans="1:26" x14ac:dyDescent="0.25">
      <c r="A20" s="50" t="s">
        <v>54</v>
      </c>
      <c r="B20" s="52">
        <f t="shared" ref="B20:C20" si="1">SUM(B19)</f>
        <v>100</v>
      </c>
      <c r="C20" s="52">
        <f t="shared" si="1"/>
        <v>100</v>
      </c>
    </row>
    <row r="21" spans="1:26" ht="15.75" customHeight="1" x14ac:dyDescent="0.25">
      <c r="A21" s="197" t="s">
        <v>58</v>
      </c>
      <c r="B21" s="48" t="s">
        <v>51</v>
      </c>
      <c r="C21" s="48" t="s">
        <v>59</v>
      </c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</row>
    <row r="22" spans="1:26" ht="45.75" customHeight="1" x14ac:dyDescent="0.25">
      <c r="A22" s="49" t="s">
        <v>84</v>
      </c>
      <c r="B22" s="49">
        <v>15</v>
      </c>
      <c r="C22" s="49">
        <f t="shared" ref="C22:C24" si="2">B22*1</f>
        <v>15</v>
      </c>
    </row>
    <row r="23" spans="1:26" ht="14.25" customHeight="1" x14ac:dyDescent="0.25">
      <c r="A23" s="49" t="s">
        <v>53</v>
      </c>
      <c r="B23" s="49">
        <v>5</v>
      </c>
      <c r="C23" s="49">
        <f t="shared" si="2"/>
        <v>5</v>
      </c>
    </row>
    <row r="24" spans="1:26" ht="15.75" customHeight="1" x14ac:dyDescent="0.25">
      <c r="A24" s="49" t="s">
        <v>85</v>
      </c>
      <c r="B24" s="49">
        <v>10</v>
      </c>
      <c r="C24" s="49">
        <f t="shared" si="2"/>
        <v>10</v>
      </c>
    </row>
    <row r="25" spans="1:26" ht="15.75" customHeight="1" x14ac:dyDescent="0.25">
      <c r="A25" s="50" t="s">
        <v>54</v>
      </c>
      <c r="B25" s="52">
        <f t="shared" ref="B25:C25" si="3">SUM(B22:B24)</f>
        <v>30</v>
      </c>
      <c r="C25" s="52">
        <f t="shared" si="3"/>
        <v>30</v>
      </c>
    </row>
    <row r="26" spans="1:26" ht="15.75" customHeight="1" x14ac:dyDescent="0.25">
      <c r="A26" s="197" t="s">
        <v>61</v>
      </c>
      <c r="B26" s="48" t="s">
        <v>51</v>
      </c>
      <c r="C26" s="48" t="s">
        <v>62</v>
      </c>
    </row>
    <row r="27" spans="1:26" ht="30.75" customHeight="1" x14ac:dyDescent="0.25">
      <c r="A27" s="49" t="s">
        <v>84</v>
      </c>
      <c r="B27" s="49">
        <v>20</v>
      </c>
      <c r="C27" s="49">
        <f t="shared" ref="C27:C28" si="4">B27*12</f>
        <v>240</v>
      </c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</row>
    <row r="28" spans="1:26" ht="45.75" customHeight="1" x14ac:dyDescent="0.25">
      <c r="A28" s="49" t="s">
        <v>85</v>
      </c>
      <c r="B28" s="49">
        <v>10</v>
      </c>
      <c r="C28" s="49">
        <f t="shared" si="4"/>
        <v>120</v>
      </c>
    </row>
    <row r="29" spans="1:26" ht="14.25" customHeight="1" x14ac:dyDescent="0.25">
      <c r="A29" s="50" t="s">
        <v>54</v>
      </c>
      <c r="B29" s="52">
        <f t="shared" ref="B29:C29" si="5">SUM(B27:B28)</f>
        <v>30</v>
      </c>
      <c r="C29" s="52">
        <f t="shared" si="5"/>
        <v>360</v>
      </c>
    </row>
    <row r="30" spans="1:26" ht="15.75" customHeight="1" x14ac:dyDescent="0.25">
      <c r="A30" s="197" t="s">
        <v>63</v>
      </c>
      <c r="B30" s="48" t="s">
        <v>51</v>
      </c>
      <c r="C30" s="48" t="s">
        <v>64</v>
      </c>
    </row>
    <row r="31" spans="1:26" ht="40.5" customHeight="1" x14ac:dyDescent="0.25">
      <c r="A31" s="49" t="s">
        <v>53</v>
      </c>
      <c r="B31" s="49">
        <v>40</v>
      </c>
      <c r="C31" s="49">
        <f t="shared" ref="C31:C32" si="6">B31*6</f>
        <v>240</v>
      </c>
    </row>
    <row r="32" spans="1:26" ht="15.75" customHeight="1" x14ac:dyDescent="0.25">
      <c r="A32" s="50" t="s">
        <v>54</v>
      </c>
      <c r="B32" s="52">
        <f>SUM(B31)</f>
        <v>40</v>
      </c>
      <c r="C32" s="52">
        <f t="shared" si="6"/>
        <v>240</v>
      </c>
    </row>
    <row r="33" spans="1:26" ht="30.75" customHeight="1" x14ac:dyDescent="0.25">
      <c r="A33" s="197" t="s">
        <v>65</v>
      </c>
      <c r="B33" s="48" t="s">
        <v>51</v>
      </c>
      <c r="C33" s="48" t="s">
        <v>66</v>
      </c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</row>
    <row r="34" spans="1:26" ht="45.75" customHeight="1" x14ac:dyDescent="0.25">
      <c r="A34" s="49" t="s">
        <v>84</v>
      </c>
      <c r="B34" s="49">
        <v>20</v>
      </c>
      <c r="C34" s="49">
        <f t="shared" ref="C34:C35" si="7">B34*1</f>
        <v>20</v>
      </c>
    </row>
    <row r="35" spans="1:26" ht="14.25" customHeight="1" x14ac:dyDescent="0.25">
      <c r="A35" s="49" t="s">
        <v>53</v>
      </c>
      <c r="B35" s="49">
        <v>20</v>
      </c>
      <c r="C35" s="49">
        <f t="shared" si="7"/>
        <v>20</v>
      </c>
    </row>
    <row r="36" spans="1:26" ht="27.75" customHeight="1" x14ac:dyDescent="0.25">
      <c r="A36" s="50" t="s">
        <v>54</v>
      </c>
      <c r="B36" s="52">
        <f t="shared" ref="B36:C36" si="8">SUM(B34:B35)</f>
        <v>40</v>
      </c>
      <c r="C36" s="52">
        <f t="shared" si="8"/>
        <v>40</v>
      </c>
    </row>
    <row r="37" spans="1:26" ht="15.75" customHeight="1" x14ac:dyDescent="0.25">
      <c r="A37" s="197" t="s">
        <v>67</v>
      </c>
      <c r="B37" s="48" t="s">
        <v>51</v>
      </c>
      <c r="C37" s="48" t="s">
        <v>246</v>
      </c>
    </row>
    <row r="38" spans="1:26" ht="15.75" customHeight="1" x14ac:dyDescent="0.25">
      <c r="A38" s="49" t="s">
        <v>84</v>
      </c>
      <c r="B38" s="49">
        <v>15</v>
      </c>
      <c r="C38" s="49">
        <f>B38*10</f>
        <v>150</v>
      </c>
    </row>
    <row r="39" spans="1:26" ht="15.75" customHeight="1" x14ac:dyDescent="0.25">
      <c r="A39" s="49" t="s">
        <v>53</v>
      </c>
      <c r="B39" s="49">
        <v>5</v>
      </c>
      <c r="C39" s="49">
        <f>B39*10</f>
        <v>50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</row>
    <row r="40" spans="1:26" ht="45.75" customHeight="1" x14ac:dyDescent="0.25">
      <c r="A40" s="49" t="s">
        <v>85</v>
      </c>
      <c r="B40" s="49">
        <v>10</v>
      </c>
      <c r="C40" s="49">
        <f>B40*10</f>
        <v>100</v>
      </c>
    </row>
    <row r="41" spans="1:26" ht="14.25" customHeight="1" x14ac:dyDescent="0.25">
      <c r="A41" s="50" t="s">
        <v>54</v>
      </c>
      <c r="B41" s="50">
        <f>SUM(B38:B40)</f>
        <v>30</v>
      </c>
      <c r="C41" s="52">
        <f>B41*10</f>
        <v>300</v>
      </c>
    </row>
    <row r="42" spans="1:26" ht="15.75" customHeight="1" x14ac:dyDescent="0.25">
      <c r="A42" s="197" t="s">
        <v>68</v>
      </c>
      <c r="B42" s="48" t="s">
        <v>51</v>
      </c>
      <c r="C42" s="48" t="s">
        <v>52</v>
      </c>
    </row>
    <row r="43" spans="1:26" ht="15.75" customHeight="1" x14ac:dyDescent="0.25">
      <c r="A43" s="50" t="s">
        <v>53</v>
      </c>
      <c r="B43" s="50">
        <v>20</v>
      </c>
      <c r="C43" s="50">
        <f t="shared" ref="C43:C44" si="9">B43*12</f>
        <v>240</v>
      </c>
    </row>
    <row r="44" spans="1:26" ht="30" customHeight="1" x14ac:dyDescent="0.25">
      <c r="A44" s="50" t="s">
        <v>54</v>
      </c>
      <c r="B44" s="52">
        <v>20</v>
      </c>
      <c r="C44" s="52">
        <f t="shared" si="9"/>
        <v>240</v>
      </c>
    </row>
    <row r="45" spans="1:26" ht="15.75" customHeight="1" x14ac:dyDescent="0.25">
      <c r="A45" s="197" t="s">
        <v>69</v>
      </c>
      <c r="B45" s="48" t="s">
        <v>51</v>
      </c>
      <c r="C45" s="48" t="s">
        <v>70</v>
      </c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</row>
    <row r="46" spans="1:26" ht="18" customHeight="1" x14ac:dyDescent="0.25">
      <c r="A46" s="49" t="s">
        <v>84</v>
      </c>
      <c r="B46" s="49">
        <v>10</v>
      </c>
      <c r="C46" s="49">
        <f t="shared" ref="C46:C48" si="10">B46*2</f>
        <v>20</v>
      </c>
    </row>
    <row r="47" spans="1:26" ht="14.25" customHeight="1" x14ac:dyDescent="0.25">
      <c r="A47" s="49" t="s">
        <v>53</v>
      </c>
      <c r="B47" s="49">
        <v>6</v>
      </c>
      <c r="C47" s="49">
        <f t="shared" si="10"/>
        <v>12</v>
      </c>
    </row>
    <row r="48" spans="1:26" ht="15.75" customHeight="1" x14ac:dyDescent="0.25">
      <c r="A48" s="49" t="s">
        <v>85</v>
      </c>
      <c r="B48" s="49">
        <v>12</v>
      </c>
      <c r="C48" s="49">
        <f t="shared" si="10"/>
        <v>24</v>
      </c>
    </row>
    <row r="49" spans="1:26" ht="30" customHeight="1" x14ac:dyDescent="0.25">
      <c r="A49" s="50" t="s">
        <v>54</v>
      </c>
      <c r="B49" s="52">
        <f t="shared" ref="B49:C49" si="11">SUM(B46:B48)</f>
        <v>28</v>
      </c>
      <c r="C49" s="52">
        <f t="shared" si="11"/>
        <v>56</v>
      </c>
    </row>
    <row r="50" spans="1:26" ht="15.75" customHeight="1" x14ac:dyDescent="0.25">
      <c r="A50" s="197" t="s">
        <v>86</v>
      </c>
      <c r="B50" s="48" t="s">
        <v>51</v>
      </c>
      <c r="C50" s="48" t="s">
        <v>70</v>
      </c>
    </row>
    <row r="51" spans="1:26" ht="15.75" customHeight="1" x14ac:dyDescent="0.25">
      <c r="A51" s="49" t="s">
        <v>84</v>
      </c>
      <c r="B51" s="49">
        <v>10</v>
      </c>
      <c r="C51" s="49">
        <f t="shared" ref="C51:C53" si="12">B51*2</f>
        <v>20</v>
      </c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</row>
    <row r="52" spans="1:26" ht="20.25" customHeight="1" x14ac:dyDescent="0.25">
      <c r="A52" s="49" t="s">
        <v>53</v>
      </c>
      <c r="B52" s="49">
        <v>6</v>
      </c>
      <c r="C52" s="49">
        <f t="shared" si="12"/>
        <v>12</v>
      </c>
    </row>
    <row r="53" spans="1:26" ht="15.75" customHeight="1" x14ac:dyDescent="0.25">
      <c r="A53" s="49" t="s">
        <v>85</v>
      </c>
      <c r="B53" s="49">
        <v>12</v>
      </c>
      <c r="C53" s="49">
        <f t="shared" si="12"/>
        <v>24</v>
      </c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</row>
    <row r="54" spans="1:26" ht="27.75" customHeight="1" x14ac:dyDescent="0.25">
      <c r="A54" s="50" t="s">
        <v>54</v>
      </c>
      <c r="B54" s="52">
        <f t="shared" ref="B54:C54" si="13">SUM(B51:B53)</f>
        <v>28</v>
      </c>
      <c r="C54" s="52">
        <f t="shared" si="13"/>
        <v>56</v>
      </c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</row>
    <row r="55" spans="1:26" ht="45.75" customHeight="1" x14ac:dyDescent="0.25">
      <c r="A55" s="197" t="s">
        <v>87</v>
      </c>
      <c r="B55" s="48" t="s">
        <v>51</v>
      </c>
      <c r="C55" s="48" t="s">
        <v>70</v>
      </c>
    </row>
    <row r="56" spans="1:26" ht="14.25" customHeight="1" x14ac:dyDescent="0.25">
      <c r="A56" s="49" t="s">
        <v>84</v>
      </c>
      <c r="B56" s="49">
        <v>10</v>
      </c>
      <c r="C56" s="49">
        <f t="shared" ref="C56:C58" si="14">B56*2</f>
        <v>20</v>
      </c>
    </row>
    <row r="57" spans="1:26" ht="15.75" customHeight="1" x14ac:dyDescent="0.25">
      <c r="A57" s="49" t="s">
        <v>53</v>
      </c>
      <c r="B57" s="49">
        <v>6</v>
      </c>
      <c r="C57" s="49">
        <f t="shared" si="14"/>
        <v>12</v>
      </c>
      <c r="F57" s="54"/>
    </row>
    <row r="58" spans="1:26" ht="15.75" customHeight="1" x14ac:dyDescent="0.25">
      <c r="A58" s="49" t="s">
        <v>85</v>
      </c>
      <c r="B58" s="49">
        <v>12</v>
      </c>
      <c r="C58" s="49">
        <f t="shared" si="14"/>
        <v>24</v>
      </c>
    </row>
    <row r="59" spans="1:26" ht="41.25" customHeight="1" x14ac:dyDescent="0.25">
      <c r="A59" s="50" t="s">
        <v>54</v>
      </c>
      <c r="B59" s="52">
        <f t="shared" ref="B59:C59" si="15">SUM(B56:B58)</f>
        <v>28</v>
      </c>
      <c r="C59" s="52">
        <f t="shared" si="15"/>
        <v>56</v>
      </c>
    </row>
    <row r="60" spans="1:26" ht="25.5" customHeight="1" x14ac:dyDescent="0.25">
      <c r="A60" s="197" t="s">
        <v>73</v>
      </c>
      <c r="B60" s="48" t="s">
        <v>51</v>
      </c>
      <c r="C60" s="48" t="s">
        <v>70</v>
      </c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</row>
    <row r="61" spans="1:26" ht="30" customHeight="1" x14ac:dyDescent="0.25">
      <c r="A61" s="49" t="s">
        <v>84</v>
      </c>
      <c r="B61" s="49">
        <v>10</v>
      </c>
      <c r="C61" s="49">
        <f t="shared" ref="C61:C63" si="16">B61*2</f>
        <v>20</v>
      </c>
    </row>
    <row r="62" spans="1:26" ht="14.25" customHeight="1" x14ac:dyDescent="0.25">
      <c r="A62" s="49" t="s">
        <v>53</v>
      </c>
      <c r="B62" s="49">
        <v>6</v>
      </c>
      <c r="C62" s="49">
        <f t="shared" si="16"/>
        <v>12</v>
      </c>
    </row>
    <row r="63" spans="1:26" ht="15.75" customHeight="1" x14ac:dyDescent="0.25">
      <c r="A63" s="49" t="s">
        <v>85</v>
      </c>
      <c r="B63" s="49">
        <v>12</v>
      </c>
      <c r="C63" s="49">
        <f t="shared" si="16"/>
        <v>24</v>
      </c>
    </row>
    <row r="64" spans="1:26" ht="29.25" customHeight="1" x14ac:dyDescent="0.25">
      <c r="A64" s="50" t="s">
        <v>54</v>
      </c>
      <c r="B64" s="52">
        <f t="shared" ref="B64:C64" si="17">SUM(B61:B63)</f>
        <v>28</v>
      </c>
      <c r="C64" s="52">
        <f t="shared" si="17"/>
        <v>56</v>
      </c>
    </row>
    <row r="65" spans="1:26" ht="15.75" customHeight="1" x14ac:dyDescent="0.25">
      <c r="A65" s="197" t="s">
        <v>74</v>
      </c>
      <c r="B65" s="48" t="s">
        <v>51</v>
      </c>
      <c r="C65" s="48" t="s">
        <v>88</v>
      </c>
    </row>
    <row r="66" spans="1:26" ht="15.75" customHeight="1" x14ac:dyDescent="0.25">
      <c r="A66" s="49" t="s">
        <v>84</v>
      </c>
      <c r="B66" s="49">
        <v>10</v>
      </c>
      <c r="C66" s="49">
        <f t="shared" ref="C66:C68" si="18">B66*2</f>
        <v>20</v>
      </c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</row>
    <row r="67" spans="1:26" ht="30" customHeight="1" x14ac:dyDescent="0.25">
      <c r="A67" s="49" t="s">
        <v>53</v>
      </c>
      <c r="B67" s="49">
        <v>6</v>
      </c>
      <c r="C67" s="49">
        <f t="shared" si="18"/>
        <v>12</v>
      </c>
    </row>
    <row r="68" spans="1:26" ht="14.25" customHeight="1" x14ac:dyDescent="0.25">
      <c r="A68" s="49" t="s">
        <v>85</v>
      </c>
      <c r="B68" s="49">
        <v>12</v>
      </c>
      <c r="C68" s="49">
        <f t="shared" si="18"/>
        <v>24</v>
      </c>
    </row>
    <row r="69" spans="1:26" ht="29.25" customHeight="1" x14ac:dyDescent="0.25">
      <c r="A69" s="50" t="s">
        <v>54</v>
      </c>
      <c r="B69" s="52">
        <f t="shared" ref="B69:C69" si="19">SUM(B66:B68)</f>
        <v>28</v>
      </c>
      <c r="C69" s="52">
        <f t="shared" si="19"/>
        <v>56</v>
      </c>
    </row>
    <row r="70" spans="1:26" ht="15.75" customHeight="1" x14ac:dyDescent="0.25">
      <c r="A70" s="197" t="s">
        <v>76</v>
      </c>
      <c r="B70" s="48" t="s">
        <v>51</v>
      </c>
      <c r="C70" s="48" t="s">
        <v>77</v>
      </c>
    </row>
    <row r="71" spans="1:26" ht="15.75" customHeight="1" x14ac:dyDescent="0.25">
      <c r="A71" s="49" t="s">
        <v>84</v>
      </c>
      <c r="B71" s="49">
        <v>12</v>
      </c>
      <c r="C71" s="49">
        <f t="shared" ref="C71:C73" si="20">B71*1</f>
        <v>12</v>
      </c>
    </row>
    <row r="72" spans="1:26" ht="15.75" customHeight="1" x14ac:dyDescent="0.25">
      <c r="A72" s="49" t="s">
        <v>53</v>
      </c>
      <c r="B72" s="49">
        <v>7</v>
      </c>
      <c r="C72" s="49">
        <f t="shared" si="20"/>
        <v>7</v>
      </c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</row>
    <row r="73" spans="1:26" ht="30" customHeight="1" x14ac:dyDescent="0.25">
      <c r="A73" s="49" t="s">
        <v>85</v>
      </c>
      <c r="B73" s="49">
        <v>11</v>
      </c>
      <c r="C73" s="49">
        <f t="shared" si="20"/>
        <v>11</v>
      </c>
    </row>
    <row r="74" spans="1:26" ht="28.5" customHeight="1" x14ac:dyDescent="0.25">
      <c r="A74" s="50" t="s">
        <v>54</v>
      </c>
      <c r="B74" s="52">
        <f t="shared" ref="B74:C74" si="21">SUM(B71:B73)</f>
        <v>30</v>
      </c>
      <c r="C74" s="52">
        <f t="shared" si="21"/>
        <v>30</v>
      </c>
    </row>
    <row r="75" spans="1:26" ht="15.75" customHeight="1" x14ac:dyDescent="0.25">
      <c r="A75" s="197" t="s">
        <v>78</v>
      </c>
      <c r="B75" s="59" t="s">
        <v>51</v>
      </c>
      <c r="C75" s="59" t="s">
        <v>88</v>
      </c>
    </row>
    <row r="76" spans="1:26" ht="15.75" customHeight="1" x14ac:dyDescent="0.25">
      <c r="A76" s="60" t="s">
        <v>84</v>
      </c>
      <c r="B76" s="60">
        <v>12</v>
      </c>
      <c r="C76" s="60">
        <f t="shared" ref="C76:C79" si="22">B76*1</f>
        <v>12</v>
      </c>
    </row>
    <row r="77" spans="1:26" ht="15.75" customHeight="1" x14ac:dyDescent="0.25">
      <c r="A77" s="60" t="s">
        <v>53</v>
      </c>
      <c r="B77" s="60">
        <v>7</v>
      </c>
      <c r="C77" s="60">
        <f t="shared" si="22"/>
        <v>7</v>
      </c>
    </row>
    <row r="78" spans="1:26" ht="15.75" customHeight="1" x14ac:dyDescent="0.25">
      <c r="A78" s="60" t="s">
        <v>85</v>
      </c>
      <c r="B78" s="60">
        <v>11</v>
      </c>
      <c r="C78" s="60">
        <f t="shared" si="22"/>
        <v>11</v>
      </c>
    </row>
    <row r="79" spans="1:26" ht="30" customHeight="1" x14ac:dyDescent="0.25">
      <c r="A79" s="55" t="s">
        <v>54</v>
      </c>
      <c r="B79" s="56">
        <f>SUM(B76:B78)</f>
        <v>30</v>
      </c>
      <c r="C79" s="56">
        <f t="shared" si="22"/>
        <v>30</v>
      </c>
    </row>
    <row r="80" spans="1:26" ht="14.25" customHeight="1" x14ac:dyDescent="0.25">
      <c r="A80" s="197" t="s">
        <v>79</v>
      </c>
      <c r="B80" s="48" t="s">
        <v>51</v>
      </c>
      <c r="C80" s="48" t="s">
        <v>80</v>
      </c>
    </row>
    <row r="81" spans="1:26" ht="15.75" customHeight="1" x14ac:dyDescent="0.25">
      <c r="A81" s="49" t="s">
        <v>53</v>
      </c>
      <c r="B81" s="49">
        <v>100</v>
      </c>
      <c r="C81" s="49">
        <f>B81*1</f>
        <v>100</v>
      </c>
    </row>
    <row r="82" spans="1:26" ht="15.75" customHeight="1" x14ac:dyDescent="0.25">
      <c r="A82" s="50" t="s">
        <v>54</v>
      </c>
      <c r="B82" s="52">
        <f t="shared" ref="B82:C82" si="23">SUM(B81)</f>
        <v>100</v>
      </c>
      <c r="C82" s="52">
        <f t="shared" si="23"/>
        <v>100</v>
      </c>
    </row>
    <row r="83" spans="1:26" ht="15.75" customHeight="1" x14ac:dyDescent="0.25">
      <c r="A83" s="17"/>
      <c r="B83" s="17"/>
      <c r="C83" s="17"/>
    </row>
    <row r="84" spans="1:26" ht="15.75" customHeight="1" x14ac:dyDescent="0.25">
      <c r="A84" s="17"/>
      <c r="B84" s="17"/>
      <c r="C84" s="17">
        <f>SUM(C14,C17,C20,C25,C29,C32,C36,C41,C44,C49,C54,C59,C64,C69,C74,C79,C82)</f>
        <v>2758</v>
      </c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</row>
    <row r="85" spans="1:26" ht="30" customHeight="1" x14ac:dyDescent="0.25">
      <c r="A85" s="17"/>
      <c r="B85" s="17"/>
      <c r="C85" s="17"/>
    </row>
    <row r="86" spans="1:26" ht="14.25" customHeight="1" x14ac:dyDescent="0.25">
      <c r="A86" s="17"/>
      <c r="B86" s="17"/>
      <c r="C86" s="17"/>
    </row>
    <row r="87" spans="1:26" ht="15.75" customHeight="1" x14ac:dyDescent="0.25">
      <c r="A87" s="17"/>
      <c r="B87" s="17"/>
      <c r="C87" s="17"/>
    </row>
    <row r="88" spans="1:26" ht="15.75" customHeight="1" x14ac:dyDescent="0.25">
      <c r="A88" s="17"/>
      <c r="B88" s="17"/>
      <c r="C88" s="17"/>
    </row>
    <row r="89" spans="1:26" ht="48" customHeight="1" x14ac:dyDescent="0.25">
      <c r="A89" s="17"/>
      <c r="B89" s="17"/>
      <c r="C89" s="17"/>
    </row>
    <row r="90" spans="1:26" ht="15.75" customHeight="1" x14ac:dyDescent="0.25">
      <c r="A90" s="17"/>
      <c r="B90" s="17"/>
      <c r="C90" s="17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</row>
    <row r="91" spans="1:26" ht="30" customHeight="1" x14ac:dyDescent="0.25">
      <c r="A91" s="17"/>
      <c r="B91" s="17"/>
      <c r="C91" s="17"/>
    </row>
    <row r="92" spans="1:26" ht="14.25" customHeight="1" x14ac:dyDescent="0.25">
      <c r="A92" s="17"/>
      <c r="B92" s="17"/>
      <c r="C92" s="17"/>
    </row>
    <row r="93" spans="1:26" ht="15.75" customHeight="1" x14ac:dyDescent="0.25">
      <c r="A93" s="17"/>
      <c r="B93" s="17"/>
      <c r="C93" s="17"/>
    </row>
    <row r="94" spans="1:26" ht="39" customHeight="1" x14ac:dyDescent="0.25">
      <c r="A94" s="17"/>
      <c r="B94" s="17"/>
      <c r="C94" s="17"/>
    </row>
    <row r="95" spans="1:26" ht="15.75" customHeight="1" x14ac:dyDescent="0.25">
      <c r="A95" s="17"/>
      <c r="B95" s="17"/>
      <c r="C95" s="17"/>
    </row>
    <row r="96" spans="1:26" ht="15.75" customHeight="1" x14ac:dyDescent="0.25">
      <c r="A96" s="17"/>
      <c r="B96" s="17"/>
      <c r="C96" s="17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</row>
    <row r="97" spans="1:26" ht="30" customHeight="1" x14ac:dyDescent="0.25">
      <c r="A97" s="17"/>
      <c r="B97" s="17"/>
      <c r="C97" s="17"/>
    </row>
    <row r="98" spans="1:26" ht="14.25" customHeight="1" x14ac:dyDescent="0.25">
      <c r="A98" s="17"/>
      <c r="B98" s="17"/>
      <c r="C98" s="17"/>
    </row>
    <row r="99" spans="1:26" ht="27" customHeight="1" x14ac:dyDescent="0.25">
      <c r="A99" s="17"/>
      <c r="B99" s="17"/>
      <c r="C99" s="17"/>
    </row>
    <row r="100" spans="1:26" ht="15.75" customHeight="1" x14ac:dyDescent="0.25">
      <c r="A100" s="17"/>
      <c r="B100" s="17"/>
      <c r="C100" s="17"/>
    </row>
    <row r="101" spans="1:26" ht="15.75" customHeight="1" x14ac:dyDescent="0.25">
      <c r="A101" s="17"/>
      <c r="B101" s="17"/>
      <c r="C101" s="17"/>
    </row>
    <row r="102" spans="1:26" ht="15.75" customHeight="1" x14ac:dyDescent="0.25">
      <c r="A102" s="17"/>
      <c r="B102" s="17"/>
      <c r="C102" s="17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</row>
    <row r="103" spans="1:26" ht="30" customHeight="1" x14ac:dyDescent="0.25">
      <c r="A103" s="17"/>
      <c r="B103" s="17"/>
      <c r="C103" s="17"/>
    </row>
    <row r="104" spans="1:26" ht="14.25" customHeight="1" x14ac:dyDescent="0.25">
      <c r="A104" s="17"/>
      <c r="B104" s="17"/>
      <c r="C104" s="17"/>
    </row>
    <row r="105" spans="1:26" ht="15.75" customHeight="1" x14ac:dyDescent="0.25">
      <c r="A105" s="17"/>
      <c r="B105" s="17"/>
      <c r="C105" s="17"/>
    </row>
    <row r="106" spans="1:26" ht="15.75" customHeight="1" x14ac:dyDescent="0.25">
      <c r="A106" s="17"/>
      <c r="B106" s="17"/>
      <c r="C106" s="17"/>
    </row>
    <row r="107" spans="1:26" ht="15.75" customHeight="1" x14ac:dyDescent="0.25">
      <c r="A107" s="17"/>
      <c r="B107" s="17"/>
      <c r="C107" s="17"/>
    </row>
    <row r="108" spans="1:26" ht="15.75" customHeight="1" x14ac:dyDescent="0.25">
      <c r="A108" s="17"/>
      <c r="B108" s="17"/>
      <c r="C108" s="17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</row>
    <row r="109" spans="1:26" ht="30" customHeight="1" x14ac:dyDescent="0.25">
      <c r="A109" s="17"/>
      <c r="B109" s="17"/>
      <c r="C109" s="17"/>
    </row>
    <row r="110" spans="1:26" ht="14.25" customHeight="1" x14ac:dyDescent="0.25">
      <c r="A110" s="17"/>
      <c r="B110" s="17"/>
      <c r="C110" s="17"/>
    </row>
    <row r="111" spans="1:26" ht="15.75" customHeight="1" x14ac:dyDescent="0.25">
      <c r="A111" s="17"/>
      <c r="B111" s="17"/>
      <c r="C111" s="17"/>
    </row>
    <row r="112" spans="1:26" ht="15.75" customHeight="1" x14ac:dyDescent="0.25">
      <c r="A112" s="17"/>
      <c r="B112" s="17"/>
      <c r="C112" s="17"/>
    </row>
    <row r="113" spans="1:26" ht="15.75" customHeight="1" x14ac:dyDescent="0.25">
      <c r="A113" s="17"/>
      <c r="B113" s="17"/>
      <c r="C113" s="17"/>
    </row>
    <row r="114" spans="1:26" ht="15.75" customHeight="1" x14ac:dyDescent="0.25">
      <c r="A114" s="17"/>
      <c r="B114" s="17"/>
      <c r="C114" s="17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</row>
    <row r="115" spans="1:26" ht="30" customHeight="1" x14ac:dyDescent="0.25">
      <c r="A115" s="17"/>
      <c r="B115" s="17"/>
      <c r="C115" s="17"/>
    </row>
    <row r="116" spans="1:26" ht="14.25" customHeight="1" x14ac:dyDescent="0.25">
      <c r="A116" s="17"/>
      <c r="B116" s="17"/>
      <c r="C116" s="17"/>
    </row>
    <row r="117" spans="1:26" ht="15.75" customHeight="1" x14ac:dyDescent="0.25">
      <c r="A117" s="17"/>
      <c r="B117" s="17"/>
      <c r="C117" s="17"/>
    </row>
    <row r="118" spans="1:26" ht="15.75" customHeight="1" x14ac:dyDescent="0.25">
      <c r="A118" s="17"/>
      <c r="B118" s="17"/>
      <c r="C118" s="17"/>
    </row>
    <row r="119" spans="1:26" ht="15.75" customHeight="1" x14ac:dyDescent="0.25">
      <c r="A119" s="17"/>
      <c r="B119" s="17"/>
      <c r="C119" s="17"/>
    </row>
    <row r="120" spans="1:26" ht="15.75" customHeight="1" x14ac:dyDescent="0.25">
      <c r="A120" s="17"/>
      <c r="B120" s="17"/>
      <c r="C120" s="17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</row>
    <row r="121" spans="1:26" ht="30" customHeight="1" x14ac:dyDescent="0.25">
      <c r="A121" s="17"/>
      <c r="B121" s="17"/>
      <c r="C121" s="17"/>
    </row>
    <row r="122" spans="1:26" ht="14.25" customHeight="1" x14ac:dyDescent="0.25">
      <c r="A122" s="17"/>
      <c r="B122" s="17"/>
      <c r="C122" s="17"/>
    </row>
    <row r="123" spans="1:26" ht="15.75" customHeight="1" x14ac:dyDescent="0.25">
      <c r="A123" s="17"/>
      <c r="B123" s="17"/>
      <c r="C123" s="17"/>
    </row>
    <row r="124" spans="1:26" ht="15.75" customHeight="1" x14ac:dyDescent="0.25">
      <c r="A124" s="17"/>
      <c r="B124" s="17"/>
      <c r="C124" s="17"/>
    </row>
    <row r="125" spans="1:26" ht="15.75" customHeight="1" x14ac:dyDescent="0.25">
      <c r="A125" s="17"/>
      <c r="B125" s="17"/>
      <c r="C125" s="17"/>
    </row>
    <row r="126" spans="1:26" ht="15.75" customHeight="1" x14ac:dyDescent="0.25">
      <c r="A126" s="17"/>
      <c r="B126" s="17"/>
      <c r="C126" s="17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</row>
    <row r="127" spans="1:26" ht="15.75" customHeight="1" x14ac:dyDescent="0.25">
      <c r="A127" s="17"/>
      <c r="B127" s="17"/>
      <c r="C127" s="17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</row>
    <row r="128" spans="1:26" ht="15.75" customHeight="1" x14ac:dyDescent="0.25">
      <c r="A128" s="17"/>
      <c r="B128" s="17"/>
      <c r="C128" s="17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</row>
    <row r="129" spans="1:3" ht="15.75" customHeight="1" x14ac:dyDescent="0.25">
      <c r="A129" s="17"/>
      <c r="B129" s="17"/>
      <c r="C129" s="17"/>
    </row>
    <row r="130" spans="1:3" ht="15.75" customHeight="1" x14ac:dyDescent="0.25">
      <c r="A130" s="17"/>
      <c r="B130" s="17"/>
      <c r="C130" s="17"/>
    </row>
    <row r="131" spans="1:3" ht="15.75" customHeight="1" x14ac:dyDescent="0.25">
      <c r="A131" s="17"/>
      <c r="B131" s="17"/>
      <c r="C131" s="17"/>
    </row>
    <row r="132" spans="1:3" ht="15.75" customHeight="1" x14ac:dyDescent="0.25">
      <c r="A132" s="17"/>
      <c r="B132" s="17"/>
      <c r="C132" s="17"/>
    </row>
    <row r="133" spans="1:3" ht="15.75" customHeight="1" x14ac:dyDescent="0.25">
      <c r="A133" s="17"/>
      <c r="B133" s="17"/>
      <c r="C133" s="17"/>
    </row>
    <row r="134" spans="1:3" ht="15.75" customHeight="1" x14ac:dyDescent="0.25">
      <c r="A134" s="17"/>
      <c r="B134" s="17"/>
      <c r="C134" s="17"/>
    </row>
    <row r="135" spans="1:3" ht="15.75" customHeight="1" x14ac:dyDescent="0.25">
      <c r="A135" s="17"/>
      <c r="B135" s="17"/>
      <c r="C135" s="17"/>
    </row>
    <row r="136" spans="1:3" ht="15.75" customHeight="1" x14ac:dyDescent="0.25">
      <c r="A136" s="17"/>
      <c r="B136" s="17"/>
      <c r="C136" s="17"/>
    </row>
    <row r="137" spans="1:3" ht="15.75" customHeight="1" x14ac:dyDescent="0.25">
      <c r="A137" s="17"/>
      <c r="B137" s="17"/>
      <c r="C137" s="17"/>
    </row>
    <row r="138" spans="1:3" ht="15.75" customHeight="1" x14ac:dyDescent="0.25">
      <c r="A138" s="17"/>
      <c r="B138" s="17"/>
      <c r="C138" s="17"/>
    </row>
    <row r="139" spans="1:3" ht="15.75" customHeight="1" x14ac:dyDescent="0.25">
      <c r="A139" s="17"/>
      <c r="B139" s="17"/>
      <c r="C139" s="17"/>
    </row>
    <row r="140" spans="1:3" ht="15.75" customHeight="1" x14ac:dyDescent="0.25">
      <c r="A140" s="17"/>
      <c r="B140" s="17"/>
      <c r="C140" s="17"/>
    </row>
    <row r="141" spans="1:3" ht="15.75" customHeight="1" x14ac:dyDescent="0.25">
      <c r="A141" s="17"/>
      <c r="B141" s="17"/>
      <c r="C141" s="17"/>
    </row>
    <row r="142" spans="1:3" ht="15.75" customHeight="1" x14ac:dyDescent="0.25">
      <c r="A142" s="17"/>
      <c r="B142" s="17"/>
      <c r="C142" s="17"/>
    </row>
    <row r="143" spans="1:3" ht="15.75" customHeight="1" x14ac:dyDescent="0.25">
      <c r="A143" s="17"/>
      <c r="B143" s="17"/>
      <c r="C143" s="17"/>
    </row>
    <row r="144" spans="1:3" ht="15.75" customHeight="1" x14ac:dyDescent="0.25">
      <c r="A144" s="17"/>
      <c r="B144" s="17"/>
      <c r="C144" s="17"/>
    </row>
    <row r="145" spans="1:3" ht="15.75" customHeight="1" x14ac:dyDescent="0.25">
      <c r="A145" s="17"/>
      <c r="B145" s="17"/>
      <c r="C145" s="17"/>
    </row>
    <row r="146" spans="1:3" ht="15.75" customHeight="1" x14ac:dyDescent="0.25">
      <c r="A146" s="17"/>
      <c r="B146" s="17"/>
      <c r="C146" s="17"/>
    </row>
    <row r="147" spans="1:3" ht="15.75" customHeight="1" x14ac:dyDescent="0.25">
      <c r="A147" s="17"/>
      <c r="B147" s="17"/>
      <c r="C147" s="17"/>
    </row>
    <row r="148" spans="1:3" ht="15.75" customHeight="1" x14ac:dyDescent="0.25">
      <c r="A148" s="17"/>
      <c r="B148" s="17"/>
      <c r="C148" s="17"/>
    </row>
    <row r="149" spans="1:3" ht="15.75" customHeight="1" x14ac:dyDescent="0.25">
      <c r="A149" s="17"/>
      <c r="B149" s="17"/>
      <c r="C149" s="17"/>
    </row>
    <row r="150" spans="1:3" ht="15.75" customHeight="1" x14ac:dyDescent="0.25">
      <c r="A150" s="17"/>
      <c r="B150" s="17"/>
      <c r="C150" s="17"/>
    </row>
    <row r="151" spans="1:3" ht="15.75" customHeight="1" x14ac:dyDescent="0.25">
      <c r="A151" s="17"/>
      <c r="B151" s="17"/>
      <c r="C151" s="17"/>
    </row>
    <row r="152" spans="1:3" ht="15.75" customHeight="1" x14ac:dyDescent="0.25">
      <c r="A152" s="17"/>
      <c r="B152" s="17"/>
      <c r="C152" s="17"/>
    </row>
    <row r="153" spans="1:3" ht="15.75" customHeight="1" x14ac:dyDescent="0.25">
      <c r="A153" s="17"/>
      <c r="B153" s="17"/>
      <c r="C153" s="17"/>
    </row>
    <row r="154" spans="1:3" ht="15.75" customHeight="1" x14ac:dyDescent="0.25">
      <c r="A154" s="17"/>
      <c r="B154" s="17"/>
      <c r="C154" s="17"/>
    </row>
    <row r="155" spans="1:3" ht="15.75" customHeight="1" x14ac:dyDescent="0.25">
      <c r="A155" s="17"/>
      <c r="B155" s="17"/>
      <c r="C155" s="17"/>
    </row>
    <row r="156" spans="1:3" ht="15.75" customHeight="1" x14ac:dyDescent="0.25">
      <c r="A156" s="17"/>
      <c r="B156" s="17"/>
      <c r="C156" s="17"/>
    </row>
    <row r="157" spans="1:3" ht="15.75" customHeight="1" x14ac:dyDescent="0.25">
      <c r="A157" s="17"/>
      <c r="B157" s="17"/>
      <c r="C157" s="17"/>
    </row>
    <row r="158" spans="1:3" ht="15.75" customHeight="1" x14ac:dyDescent="0.25">
      <c r="A158" s="17"/>
      <c r="B158" s="17"/>
      <c r="C158" s="17"/>
    </row>
    <row r="159" spans="1:3" ht="15.75" customHeight="1" x14ac:dyDescent="0.25">
      <c r="A159" s="17"/>
      <c r="B159" s="17"/>
      <c r="C159" s="17"/>
    </row>
    <row r="160" spans="1:3" ht="15.75" customHeight="1" x14ac:dyDescent="0.25">
      <c r="A160" s="17"/>
      <c r="B160" s="17"/>
      <c r="C160" s="17"/>
    </row>
    <row r="161" spans="1:3" ht="15.75" customHeight="1" x14ac:dyDescent="0.25">
      <c r="A161" s="17"/>
      <c r="B161" s="17"/>
      <c r="C161" s="17"/>
    </row>
    <row r="162" spans="1:3" ht="15.75" customHeight="1" x14ac:dyDescent="0.25">
      <c r="A162" s="17"/>
      <c r="B162" s="17"/>
      <c r="C162" s="17"/>
    </row>
    <row r="163" spans="1:3" ht="15.75" customHeight="1" x14ac:dyDescent="0.25">
      <c r="A163" s="17"/>
      <c r="B163" s="17"/>
      <c r="C163" s="17"/>
    </row>
    <row r="164" spans="1:3" ht="15.75" customHeight="1" x14ac:dyDescent="0.25">
      <c r="A164" s="17"/>
      <c r="B164" s="17"/>
      <c r="C164" s="17"/>
    </row>
    <row r="165" spans="1:3" ht="15.75" customHeight="1" x14ac:dyDescent="0.25">
      <c r="A165" s="17"/>
      <c r="B165" s="17"/>
      <c r="C165" s="17"/>
    </row>
    <row r="166" spans="1:3" ht="15.75" customHeight="1" x14ac:dyDescent="0.25">
      <c r="A166" s="17"/>
      <c r="B166" s="17"/>
      <c r="C166" s="17"/>
    </row>
    <row r="167" spans="1:3" ht="15.75" customHeight="1" x14ac:dyDescent="0.25">
      <c r="A167" s="17"/>
      <c r="B167" s="17"/>
      <c r="C167" s="17"/>
    </row>
    <row r="168" spans="1:3" ht="15.75" customHeight="1" x14ac:dyDescent="0.25">
      <c r="A168" s="17"/>
      <c r="B168" s="17"/>
      <c r="C168" s="17"/>
    </row>
    <row r="169" spans="1:3" ht="15.75" customHeight="1" x14ac:dyDescent="0.25">
      <c r="A169" s="17"/>
      <c r="B169" s="17"/>
      <c r="C169" s="17"/>
    </row>
    <row r="170" spans="1:3" ht="15.75" customHeight="1" x14ac:dyDescent="0.25">
      <c r="A170" s="17"/>
      <c r="B170" s="17"/>
      <c r="C170" s="17"/>
    </row>
    <row r="171" spans="1:3" ht="15.75" customHeight="1" x14ac:dyDescent="0.25">
      <c r="A171" s="17"/>
      <c r="B171" s="17"/>
      <c r="C171" s="17"/>
    </row>
    <row r="172" spans="1:3" ht="15.75" customHeight="1" x14ac:dyDescent="0.25">
      <c r="A172" s="17"/>
      <c r="B172" s="17"/>
      <c r="C172" s="17"/>
    </row>
    <row r="173" spans="1:3" ht="15.75" customHeight="1" x14ac:dyDescent="0.25">
      <c r="A173" s="17"/>
      <c r="B173" s="17"/>
      <c r="C173" s="17"/>
    </row>
    <row r="174" spans="1:3" ht="15.75" customHeight="1" x14ac:dyDescent="0.25">
      <c r="A174" s="17"/>
      <c r="B174" s="17"/>
      <c r="C174" s="17"/>
    </row>
    <row r="175" spans="1:3" ht="15.75" customHeight="1" x14ac:dyDescent="0.25">
      <c r="A175" s="17"/>
      <c r="B175" s="17"/>
      <c r="C175" s="17"/>
    </row>
    <row r="176" spans="1:3" ht="15.75" customHeight="1" x14ac:dyDescent="0.25">
      <c r="A176" s="17"/>
      <c r="B176" s="17"/>
      <c r="C176" s="17"/>
    </row>
    <row r="177" spans="1:3" ht="15.75" customHeight="1" x14ac:dyDescent="0.25">
      <c r="A177" s="17"/>
      <c r="B177" s="17"/>
      <c r="C177" s="17"/>
    </row>
    <row r="178" spans="1:3" ht="15.75" customHeight="1" x14ac:dyDescent="0.25">
      <c r="A178" s="17"/>
      <c r="B178" s="17"/>
      <c r="C178" s="17"/>
    </row>
    <row r="179" spans="1:3" ht="15.75" customHeight="1" x14ac:dyDescent="0.25">
      <c r="A179" s="17"/>
      <c r="B179" s="17"/>
      <c r="C179" s="17"/>
    </row>
    <row r="180" spans="1:3" ht="15.75" customHeight="1" x14ac:dyDescent="0.25">
      <c r="A180" s="17"/>
      <c r="B180" s="17"/>
      <c r="C180" s="17"/>
    </row>
    <row r="181" spans="1:3" ht="15.75" customHeight="1" x14ac:dyDescent="0.25">
      <c r="A181" s="17"/>
      <c r="B181" s="17"/>
      <c r="C181" s="17"/>
    </row>
    <row r="182" spans="1:3" ht="15.75" customHeight="1" x14ac:dyDescent="0.25">
      <c r="A182" s="17"/>
      <c r="B182" s="17"/>
      <c r="C182" s="17"/>
    </row>
    <row r="183" spans="1:3" ht="15.75" customHeight="1" x14ac:dyDescent="0.25">
      <c r="A183" s="17"/>
      <c r="B183" s="17"/>
      <c r="C183" s="17"/>
    </row>
    <row r="184" spans="1:3" ht="15.75" customHeight="1" x14ac:dyDescent="0.25">
      <c r="A184" s="17"/>
      <c r="B184" s="17"/>
      <c r="C184" s="17"/>
    </row>
    <row r="185" spans="1:3" ht="15.75" customHeight="1" x14ac:dyDescent="0.25">
      <c r="A185" s="17"/>
      <c r="B185" s="17"/>
      <c r="C185" s="17"/>
    </row>
    <row r="186" spans="1:3" ht="15.75" customHeight="1" x14ac:dyDescent="0.25">
      <c r="A186" s="17"/>
      <c r="B186" s="17"/>
      <c r="C186" s="17"/>
    </row>
    <row r="187" spans="1:3" ht="15.75" customHeight="1" x14ac:dyDescent="0.25">
      <c r="A187" s="17"/>
      <c r="B187" s="17"/>
      <c r="C187" s="17"/>
    </row>
    <row r="188" spans="1:3" ht="15.75" customHeight="1" x14ac:dyDescent="0.25">
      <c r="A188" s="17"/>
      <c r="B188" s="17"/>
      <c r="C188" s="17"/>
    </row>
    <row r="189" spans="1:3" ht="15.75" customHeight="1" x14ac:dyDescent="0.25">
      <c r="A189" s="17"/>
      <c r="B189" s="17"/>
      <c r="C189" s="17"/>
    </row>
    <row r="190" spans="1:3" ht="15.75" customHeight="1" x14ac:dyDescent="0.25">
      <c r="A190" s="17"/>
      <c r="B190" s="17"/>
      <c r="C190" s="17"/>
    </row>
    <row r="191" spans="1:3" ht="15.75" customHeight="1" x14ac:dyDescent="0.25">
      <c r="A191" s="17"/>
      <c r="B191" s="17"/>
      <c r="C191" s="17"/>
    </row>
    <row r="192" spans="1:3" ht="15.75" customHeight="1" x14ac:dyDescent="0.25">
      <c r="A192" s="17"/>
      <c r="B192" s="17"/>
      <c r="C192" s="17"/>
    </row>
    <row r="193" spans="1:3" ht="15.75" customHeight="1" x14ac:dyDescent="0.25">
      <c r="A193" s="17"/>
      <c r="B193" s="17"/>
      <c r="C193" s="17"/>
    </row>
    <row r="194" spans="1:3" ht="15.75" customHeight="1" x14ac:dyDescent="0.25">
      <c r="A194" s="17"/>
      <c r="B194" s="17"/>
      <c r="C194" s="17"/>
    </row>
    <row r="195" spans="1:3" ht="15.75" customHeight="1" x14ac:dyDescent="0.25">
      <c r="A195" s="17"/>
      <c r="B195" s="17"/>
      <c r="C195" s="17"/>
    </row>
    <row r="196" spans="1:3" ht="15.75" customHeight="1" x14ac:dyDescent="0.25">
      <c r="A196" s="17"/>
      <c r="B196" s="17"/>
      <c r="C196" s="17"/>
    </row>
    <row r="197" spans="1:3" ht="15.75" customHeight="1" x14ac:dyDescent="0.25">
      <c r="A197" s="17"/>
      <c r="B197" s="17"/>
      <c r="C197" s="17"/>
    </row>
    <row r="198" spans="1:3" ht="15.75" customHeight="1" x14ac:dyDescent="0.25">
      <c r="A198" s="17"/>
      <c r="B198" s="17"/>
      <c r="C198" s="17"/>
    </row>
    <row r="199" spans="1:3" ht="15.75" customHeight="1" x14ac:dyDescent="0.25">
      <c r="A199" s="17"/>
      <c r="B199" s="17"/>
      <c r="C199" s="17"/>
    </row>
    <row r="200" spans="1:3" ht="15.75" customHeight="1" x14ac:dyDescent="0.25">
      <c r="A200" s="17"/>
      <c r="B200" s="17"/>
      <c r="C200" s="17"/>
    </row>
    <row r="201" spans="1:3" ht="15.75" customHeight="1" x14ac:dyDescent="0.25">
      <c r="A201" s="17"/>
      <c r="B201" s="17"/>
      <c r="C201" s="17"/>
    </row>
    <row r="202" spans="1:3" ht="15.75" customHeight="1" x14ac:dyDescent="0.25">
      <c r="A202" s="17"/>
      <c r="B202" s="17"/>
      <c r="C202" s="17"/>
    </row>
    <row r="203" spans="1:3" ht="15.75" customHeight="1" x14ac:dyDescent="0.25">
      <c r="A203" s="17"/>
      <c r="B203" s="17"/>
      <c r="C203" s="17"/>
    </row>
    <row r="204" spans="1:3" ht="15.75" customHeight="1" x14ac:dyDescent="0.25">
      <c r="A204" s="17"/>
      <c r="B204" s="17"/>
      <c r="C204" s="17"/>
    </row>
    <row r="205" spans="1:3" ht="15.75" customHeight="1" x14ac:dyDescent="0.25">
      <c r="A205" s="17"/>
      <c r="B205" s="17"/>
      <c r="C205" s="17"/>
    </row>
    <row r="206" spans="1:3" ht="15.75" customHeight="1" x14ac:dyDescent="0.25">
      <c r="A206" s="17"/>
      <c r="B206" s="17"/>
      <c r="C206" s="17"/>
    </row>
    <row r="207" spans="1:3" ht="15.75" customHeight="1" x14ac:dyDescent="0.25">
      <c r="A207" s="17"/>
      <c r="B207" s="17"/>
      <c r="C207" s="17"/>
    </row>
    <row r="208" spans="1:3" ht="15.75" customHeight="1" x14ac:dyDescent="0.25">
      <c r="A208" s="17"/>
      <c r="B208" s="17"/>
      <c r="C208" s="17"/>
    </row>
    <row r="209" spans="1:3" ht="15.75" customHeight="1" x14ac:dyDescent="0.25">
      <c r="A209" s="17"/>
      <c r="B209" s="17"/>
      <c r="C209" s="17"/>
    </row>
    <row r="210" spans="1:3" ht="15.75" customHeight="1" x14ac:dyDescent="0.25">
      <c r="A210" s="17"/>
      <c r="B210" s="17"/>
      <c r="C210" s="17"/>
    </row>
    <row r="211" spans="1:3" ht="15.75" customHeight="1" x14ac:dyDescent="0.25">
      <c r="A211" s="17"/>
      <c r="B211" s="17"/>
      <c r="C211" s="17"/>
    </row>
    <row r="212" spans="1:3" ht="15.75" customHeight="1" x14ac:dyDescent="0.25">
      <c r="A212" s="17"/>
      <c r="B212" s="17"/>
      <c r="C212" s="17"/>
    </row>
    <row r="213" spans="1:3" ht="15.75" customHeight="1" x14ac:dyDescent="0.25">
      <c r="A213" s="17"/>
      <c r="B213" s="17"/>
      <c r="C213" s="17"/>
    </row>
    <row r="214" spans="1:3" ht="15.75" customHeight="1" x14ac:dyDescent="0.25">
      <c r="A214" s="17"/>
      <c r="B214" s="17"/>
      <c r="C214" s="17"/>
    </row>
    <row r="215" spans="1:3" ht="15.75" customHeight="1" x14ac:dyDescent="0.25">
      <c r="A215" s="17"/>
      <c r="B215" s="17"/>
      <c r="C215" s="17"/>
    </row>
    <row r="216" spans="1:3" ht="15.75" customHeight="1" x14ac:dyDescent="0.25">
      <c r="A216" s="17"/>
      <c r="B216" s="17"/>
      <c r="C216" s="17"/>
    </row>
    <row r="217" spans="1:3" ht="15.75" customHeight="1" x14ac:dyDescent="0.25">
      <c r="A217" s="17"/>
      <c r="B217" s="17"/>
      <c r="C217" s="17"/>
    </row>
    <row r="218" spans="1:3" ht="15.75" customHeight="1" x14ac:dyDescent="0.25">
      <c r="A218" s="17"/>
      <c r="B218" s="17"/>
      <c r="C218" s="17"/>
    </row>
    <row r="219" spans="1:3" ht="15.75" customHeight="1" x14ac:dyDescent="0.25">
      <c r="A219" s="17"/>
      <c r="B219" s="17"/>
      <c r="C219" s="17"/>
    </row>
    <row r="220" spans="1:3" ht="15.75" customHeight="1" x14ac:dyDescent="0.25">
      <c r="A220" s="17"/>
      <c r="B220" s="17"/>
      <c r="C220" s="17"/>
    </row>
    <row r="221" spans="1:3" ht="15.75" customHeight="1" x14ac:dyDescent="0.25">
      <c r="A221" s="17"/>
      <c r="B221" s="17"/>
      <c r="C221" s="17"/>
    </row>
    <row r="222" spans="1:3" ht="15.75" customHeight="1" x14ac:dyDescent="0.25">
      <c r="A222" s="17"/>
      <c r="B222" s="17"/>
      <c r="C222" s="17"/>
    </row>
    <row r="223" spans="1:3" ht="15.75" customHeight="1" x14ac:dyDescent="0.25">
      <c r="A223" s="17"/>
      <c r="B223" s="17"/>
      <c r="C223" s="17"/>
    </row>
    <row r="224" spans="1:3" ht="15.75" customHeight="1" x14ac:dyDescent="0.25">
      <c r="A224" s="17"/>
      <c r="B224" s="17"/>
      <c r="C224" s="17"/>
    </row>
    <row r="225" spans="1:3" ht="15.75" customHeight="1" x14ac:dyDescent="0.25">
      <c r="A225" s="17"/>
      <c r="B225" s="17"/>
      <c r="C225" s="17"/>
    </row>
    <row r="226" spans="1:3" ht="15.75" customHeight="1" x14ac:dyDescent="0.25">
      <c r="A226" s="17"/>
      <c r="B226" s="17"/>
      <c r="C226" s="17"/>
    </row>
    <row r="227" spans="1:3" ht="15.75" customHeight="1" x14ac:dyDescent="0.25">
      <c r="A227" s="17"/>
      <c r="B227" s="17"/>
      <c r="C227" s="17"/>
    </row>
    <row r="228" spans="1:3" ht="15.75" customHeight="1" x14ac:dyDescent="0.25">
      <c r="A228" s="17"/>
      <c r="B228" s="17"/>
      <c r="C228" s="17"/>
    </row>
    <row r="229" spans="1:3" ht="15.75" customHeight="1" x14ac:dyDescent="0.25">
      <c r="A229" s="17"/>
      <c r="B229" s="17"/>
      <c r="C229" s="17"/>
    </row>
    <row r="230" spans="1:3" ht="15.75" customHeight="1" x14ac:dyDescent="0.25">
      <c r="A230" s="17"/>
      <c r="B230" s="17"/>
      <c r="C230" s="17"/>
    </row>
    <row r="231" spans="1:3" ht="15.75" customHeight="1" x14ac:dyDescent="0.25">
      <c r="A231" s="17"/>
      <c r="B231" s="17"/>
      <c r="C231" s="17"/>
    </row>
    <row r="232" spans="1:3" ht="15.75" customHeight="1" x14ac:dyDescent="0.25">
      <c r="A232" s="17"/>
      <c r="B232" s="17"/>
      <c r="C232" s="17"/>
    </row>
    <row r="233" spans="1:3" ht="15.75" customHeight="1" x14ac:dyDescent="0.25">
      <c r="A233" s="17"/>
      <c r="B233" s="17"/>
      <c r="C233" s="17"/>
    </row>
    <row r="234" spans="1:3" ht="15.75" customHeight="1" x14ac:dyDescent="0.25">
      <c r="A234" s="17"/>
      <c r="B234" s="17"/>
      <c r="C234" s="17"/>
    </row>
    <row r="235" spans="1:3" ht="15.75" customHeight="1" x14ac:dyDescent="0.25">
      <c r="A235" s="17"/>
      <c r="B235" s="17"/>
      <c r="C235" s="17"/>
    </row>
    <row r="236" spans="1:3" ht="15.75" customHeight="1" x14ac:dyDescent="0.25">
      <c r="A236" s="17"/>
      <c r="B236" s="17"/>
      <c r="C236" s="17"/>
    </row>
    <row r="237" spans="1:3" ht="15.75" customHeight="1" x14ac:dyDescent="0.25">
      <c r="A237" s="17"/>
      <c r="B237" s="17"/>
      <c r="C237" s="17"/>
    </row>
    <row r="238" spans="1:3" ht="15.75" customHeight="1" x14ac:dyDescent="0.25">
      <c r="A238" s="17"/>
      <c r="B238" s="17"/>
      <c r="C238" s="17"/>
    </row>
    <row r="239" spans="1:3" ht="15.75" customHeight="1" x14ac:dyDescent="0.25">
      <c r="A239" s="17"/>
      <c r="B239" s="17"/>
      <c r="C239" s="17"/>
    </row>
    <row r="240" spans="1:3" ht="15.75" customHeight="1" x14ac:dyDescent="0.25">
      <c r="A240" s="17"/>
      <c r="B240" s="17"/>
      <c r="C240" s="17"/>
    </row>
    <row r="241" spans="1:3" ht="15.75" customHeight="1" x14ac:dyDescent="0.25">
      <c r="A241" s="17"/>
      <c r="B241" s="17"/>
      <c r="C241" s="17"/>
    </row>
    <row r="242" spans="1:3" ht="15.75" customHeight="1" x14ac:dyDescent="0.25">
      <c r="A242" s="17"/>
      <c r="B242" s="17"/>
      <c r="C242" s="17"/>
    </row>
    <row r="243" spans="1:3" ht="15.75" customHeight="1" x14ac:dyDescent="0.25">
      <c r="A243" s="17"/>
      <c r="B243" s="17"/>
      <c r="C243" s="17"/>
    </row>
    <row r="244" spans="1:3" ht="15.75" customHeight="1" x14ac:dyDescent="0.25">
      <c r="A244" s="17"/>
      <c r="B244" s="17"/>
      <c r="C244" s="17"/>
    </row>
    <row r="245" spans="1:3" ht="15.75" customHeight="1" x14ac:dyDescent="0.25">
      <c r="A245" s="17"/>
      <c r="B245" s="17"/>
      <c r="C245" s="17"/>
    </row>
    <row r="246" spans="1:3" ht="15.75" customHeight="1" x14ac:dyDescent="0.25">
      <c r="A246" s="17"/>
      <c r="B246" s="17"/>
      <c r="C246" s="17"/>
    </row>
    <row r="247" spans="1:3" ht="15.75" customHeight="1" x14ac:dyDescent="0.25">
      <c r="A247" s="17"/>
      <c r="B247" s="17"/>
      <c r="C247" s="17"/>
    </row>
    <row r="248" spans="1:3" ht="15.75" customHeight="1" x14ac:dyDescent="0.25">
      <c r="A248" s="17"/>
      <c r="B248" s="17"/>
      <c r="C248" s="17"/>
    </row>
    <row r="249" spans="1:3" ht="15.75" customHeight="1" x14ac:dyDescent="0.25">
      <c r="A249" s="17"/>
      <c r="B249" s="17"/>
      <c r="C249" s="17"/>
    </row>
    <row r="250" spans="1:3" ht="15.75" customHeight="1" x14ac:dyDescent="0.25">
      <c r="A250" s="17"/>
      <c r="B250" s="17"/>
      <c r="C250" s="17"/>
    </row>
    <row r="251" spans="1:3" ht="15.75" customHeight="1" x14ac:dyDescent="0.25">
      <c r="A251" s="17"/>
      <c r="B251" s="17"/>
      <c r="C251" s="17"/>
    </row>
    <row r="252" spans="1:3" ht="15.75" customHeight="1" x14ac:dyDescent="0.25">
      <c r="A252" s="17"/>
      <c r="B252" s="17"/>
      <c r="C252" s="17"/>
    </row>
    <row r="253" spans="1:3" ht="15.75" customHeight="1" x14ac:dyDescent="0.25">
      <c r="A253" s="17"/>
      <c r="B253" s="17"/>
      <c r="C253" s="17"/>
    </row>
    <row r="254" spans="1:3" ht="15.75" customHeight="1" x14ac:dyDescent="0.25">
      <c r="A254" s="17"/>
      <c r="B254" s="17"/>
      <c r="C254" s="17"/>
    </row>
    <row r="255" spans="1:3" ht="15.75" customHeight="1" x14ac:dyDescent="0.25">
      <c r="A255" s="17"/>
      <c r="B255" s="17"/>
      <c r="C255" s="17"/>
    </row>
    <row r="256" spans="1:3" ht="15.75" customHeight="1" x14ac:dyDescent="0.25">
      <c r="A256" s="17"/>
      <c r="B256" s="17"/>
      <c r="C256" s="17"/>
    </row>
    <row r="257" spans="1:3" ht="15.75" customHeight="1" x14ac:dyDescent="0.25">
      <c r="A257" s="17"/>
      <c r="B257" s="17"/>
      <c r="C257" s="17"/>
    </row>
    <row r="258" spans="1:3" ht="15.75" customHeight="1" x14ac:dyDescent="0.25">
      <c r="A258" s="17"/>
      <c r="B258" s="17"/>
      <c r="C258" s="17"/>
    </row>
    <row r="259" spans="1:3" ht="15.75" customHeight="1" x14ac:dyDescent="0.25">
      <c r="A259" s="17"/>
      <c r="B259" s="17"/>
      <c r="C259" s="17"/>
    </row>
    <row r="260" spans="1:3" ht="15.75" customHeight="1" x14ac:dyDescent="0.25">
      <c r="A260" s="17"/>
      <c r="B260" s="17"/>
      <c r="C260" s="17"/>
    </row>
    <row r="261" spans="1:3" ht="15.75" customHeight="1" x14ac:dyDescent="0.25">
      <c r="A261" s="17"/>
      <c r="B261" s="17"/>
      <c r="C261" s="17"/>
    </row>
    <row r="262" spans="1:3" ht="15.75" customHeight="1" x14ac:dyDescent="0.25">
      <c r="A262" s="17"/>
      <c r="B262" s="17"/>
      <c r="C262" s="17"/>
    </row>
    <row r="263" spans="1:3" ht="15.75" customHeight="1" x14ac:dyDescent="0.25">
      <c r="A263" s="17"/>
      <c r="B263" s="17"/>
      <c r="C263" s="17"/>
    </row>
    <row r="264" spans="1:3" ht="15.75" customHeight="1" x14ac:dyDescent="0.25">
      <c r="A264" s="17"/>
      <c r="B264" s="17"/>
      <c r="C264" s="17"/>
    </row>
    <row r="265" spans="1:3" ht="15.75" customHeight="1" x14ac:dyDescent="0.25">
      <c r="A265" s="17"/>
      <c r="B265" s="17"/>
      <c r="C265" s="17"/>
    </row>
    <row r="266" spans="1:3" ht="15.75" customHeight="1" x14ac:dyDescent="0.25">
      <c r="A266" s="17"/>
      <c r="B266" s="17"/>
      <c r="C266" s="17"/>
    </row>
    <row r="267" spans="1:3" ht="15.75" customHeight="1" x14ac:dyDescent="0.25">
      <c r="A267" s="17"/>
      <c r="B267" s="17"/>
      <c r="C267" s="17"/>
    </row>
    <row r="268" spans="1:3" ht="15.75" customHeight="1" x14ac:dyDescent="0.25">
      <c r="A268" s="17"/>
      <c r="B268" s="17"/>
      <c r="C268" s="17"/>
    </row>
    <row r="269" spans="1:3" ht="15.75" customHeight="1" x14ac:dyDescent="0.25">
      <c r="A269" s="17"/>
      <c r="B269" s="17"/>
      <c r="C269" s="17"/>
    </row>
    <row r="270" spans="1:3" ht="15.75" customHeight="1" x14ac:dyDescent="0.25">
      <c r="A270" s="17"/>
      <c r="B270" s="17"/>
      <c r="C270" s="17"/>
    </row>
    <row r="271" spans="1:3" ht="15.75" customHeight="1" x14ac:dyDescent="0.25">
      <c r="A271" s="17"/>
      <c r="B271" s="17"/>
      <c r="C271" s="17"/>
    </row>
    <row r="272" spans="1:3" ht="15.75" customHeight="1" x14ac:dyDescent="0.25">
      <c r="A272" s="17"/>
      <c r="B272" s="17"/>
      <c r="C272" s="17"/>
    </row>
    <row r="273" spans="1:3" ht="15.75" customHeight="1" x14ac:dyDescent="0.25">
      <c r="A273" s="17"/>
      <c r="B273" s="17"/>
      <c r="C273" s="17"/>
    </row>
    <row r="274" spans="1:3" ht="15.75" customHeight="1" x14ac:dyDescent="0.25">
      <c r="A274" s="17"/>
      <c r="B274" s="17"/>
      <c r="C274" s="17"/>
    </row>
    <row r="275" spans="1:3" ht="15.75" customHeight="1" x14ac:dyDescent="0.25">
      <c r="A275" s="17"/>
      <c r="B275" s="17"/>
      <c r="C275" s="17"/>
    </row>
    <row r="276" spans="1:3" ht="15.75" customHeight="1" x14ac:dyDescent="0.25">
      <c r="A276" s="17"/>
      <c r="B276" s="17"/>
      <c r="C276" s="17"/>
    </row>
    <row r="277" spans="1:3" ht="15.75" customHeight="1" x14ac:dyDescent="0.25">
      <c r="A277" s="17"/>
      <c r="B277" s="17"/>
      <c r="C277" s="17"/>
    </row>
    <row r="278" spans="1:3" ht="15.75" customHeight="1" x14ac:dyDescent="0.25">
      <c r="A278" s="17"/>
      <c r="B278" s="17"/>
      <c r="C278" s="17"/>
    </row>
    <row r="279" spans="1:3" ht="15.75" customHeight="1" x14ac:dyDescent="0.25">
      <c r="A279" s="17"/>
      <c r="B279" s="17"/>
      <c r="C279" s="17"/>
    </row>
    <row r="280" spans="1:3" ht="15.75" customHeight="1" x14ac:dyDescent="0.25">
      <c r="A280" s="17"/>
      <c r="B280" s="17"/>
      <c r="C280" s="17"/>
    </row>
    <row r="281" spans="1:3" ht="15.75" customHeight="1" x14ac:dyDescent="0.25">
      <c r="A281" s="17"/>
      <c r="B281" s="17"/>
      <c r="C281" s="17"/>
    </row>
    <row r="282" spans="1:3" ht="15.75" customHeight="1" x14ac:dyDescent="0.25">
      <c r="A282" s="17"/>
      <c r="B282" s="17"/>
      <c r="C282" s="17"/>
    </row>
    <row r="283" spans="1:3" ht="15.75" customHeight="1" x14ac:dyDescent="0.25">
      <c r="A283" s="17"/>
      <c r="B283" s="17"/>
      <c r="C283" s="17"/>
    </row>
    <row r="284" spans="1:3" ht="15.75" customHeight="1" x14ac:dyDescent="0.25">
      <c r="A284" s="17"/>
      <c r="B284" s="17"/>
      <c r="C284" s="17"/>
    </row>
    <row r="285" spans="1:3" ht="15.75" customHeight="1" x14ac:dyDescent="0.25">
      <c r="A285" s="17"/>
      <c r="B285" s="17"/>
      <c r="C285" s="17"/>
    </row>
    <row r="286" spans="1:3" ht="15.75" customHeight="1" x14ac:dyDescent="0.25">
      <c r="A286" s="17"/>
      <c r="B286" s="17"/>
      <c r="C286" s="17"/>
    </row>
    <row r="287" spans="1:3" ht="15.75" customHeight="1" x14ac:dyDescent="0.25">
      <c r="A287" s="17"/>
      <c r="B287" s="17"/>
      <c r="C287" s="17"/>
    </row>
    <row r="288" spans="1:3" ht="15.75" customHeight="1" x14ac:dyDescent="0.25">
      <c r="A288" s="17"/>
      <c r="B288" s="17"/>
      <c r="C288" s="17"/>
    </row>
    <row r="289" spans="1:3" ht="15.75" customHeight="1" x14ac:dyDescent="0.25">
      <c r="A289" s="17"/>
      <c r="B289" s="17"/>
      <c r="C289" s="17"/>
    </row>
    <row r="290" spans="1:3" ht="15.75" customHeight="1" x14ac:dyDescent="0.25">
      <c r="A290" s="17"/>
      <c r="B290" s="17"/>
      <c r="C290" s="17"/>
    </row>
    <row r="291" spans="1:3" ht="15.75" customHeight="1" x14ac:dyDescent="0.25">
      <c r="A291" s="17"/>
      <c r="B291" s="17"/>
      <c r="C291" s="17"/>
    </row>
    <row r="292" spans="1:3" ht="15.75" customHeight="1" x14ac:dyDescent="0.25">
      <c r="A292" s="17"/>
      <c r="B292" s="17"/>
      <c r="C292" s="17"/>
    </row>
    <row r="293" spans="1:3" ht="15.75" customHeight="1" x14ac:dyDescent="0.25">
      <c r="A293" s="17"/>
      <c r="B293" s="17"/>
      <c r="C293" s="17"/>
    </row>
    <row r="294" spans="1:3" ht="15.75" customHeight="1" x14ac:dyDescent="0.25">
      <c r="A294" s="17"/>
      <c r="B294" s="17"/>
      <c r="C294" s="17"/>
    </row>
    <row r="295" spans="1:3" ht="15.75" customHeight="1" x14ac:dyDescent="0.25">
      <c r="A295" s="17"/>
      <c r="B295" s="17"/>
      <c r="C295" s="17"/>
    </row>
    <row r="296" spans="1:3" ht="15.75" customHeight="1" x14ac:dyDescent="0.25">
      <c r="A296" s="17"/>
      <c r="B296" s="17"/>
      <c r="C296" s="17"/>
    </row>
    <row r="297" spans="1:3" ht="15.75" customHeight="1" x14ac:dyDescent="0.25">
      <c r="A297" s="17"/>
      <c r="B297" s="17"/>
      <c r="C297" s="17"/>
    </row>
    <row r="298" spans="1:3" ht="15.75" customHeight="1" x14ac:dyDescent="0.25">
      <c r="A298" s="17"/>
      <c r="B298" s="17"/>
      <c r="C298" s="17"/>
    </row>
    <row r="299" spans="1:3" ht="15.75" customHeight="1" x14ac:dyDescent="0.25">
      <c r="A299" s="17"/>
      <c r="B299" s="17"/>
      <c r="C299" s="17"/>
    </row>
    <row r="300" spans="1:3" ht="15.75" customHeight="1" x14ac:dyDescent="0.25">
      <c r="A300" s="17"/>
      <c r="B300" s="17"/>
      <c r="C300" s="17"/>
    </row>
    <row r="301" spans="1:3" ht="15.75" customHeight="1" x14ac:dyDescent="0.25">
      <c r="A301" s="17"/>
      <c r="B301" s="17"/>
      <c r="C301" s="17"/>
    </row>
    <row r="302" spans="1:3" ht="15.75" customHeight="1" x14ac:dyDescent="0.25">
      <c r="A302" s="17"/>
      <c r="B302" s="17"/>
      <c r="C302" s="17"/>
    </row>
    <row r="303" spans="1:3" ht="15.75" customHeight="1" x14ac:dyDescent="0.25">
      <c r="A303" s="17"/>
      <c r="B303" s="17"/>
      <c r="C303" s="17"/>
    </row>
    <row r="304" spans="1:3" ht="15.75" customHeight="1" x14ac:dyDescent="0.25">
      <c r="A304" s="17"/>
      <c r="B304" s="17"/>
      <c r="C304" s="17"/>
    </row>
    <row r="305" spans="1:3" ht="15.75" customHeight="1" x14ac:dyDescent="0.25">
      <c r="A305" s="17"/>
      <c r="B305" s="17"/>
      <c r="C305" s="17"/>
    </row>
    <row r="306" spans="1:3" ht="15.75" customHeight="1" x14ac:dyDescent="0.25">
      <c r="A306" s="17"/>
      <c r="B306" s="17"/>
      <c r="C306" s="17"/>
    </row>
    <row r="307" spans="1:3" ht="15.75" customHeight="1" x14ac:dyDescent="0.25">
      <c r="A307" s="17"/>
      <c r="B307" s="17"/>
      <c r="C307" s="17"/>
    </row>
    <row r="308" spans="1:3" ht="15.75" customHeight="1" x14ac:dyDescent="0.25">
      <c r="A308" s="17"/>
      <c r="B308" s="17"/>
      <c r="C308" s="17"/>
    </row>
    <row r="309" spans="1:3" ht="15.75" customHeight="1" x14ac:dyDescent="0.25">
      <c r="A309" s="17"/>
      <c r="B309" s="17"/>
      <c r="C309" s="17"/>
    </row>
    <row r="310" spans="1:3" ht="15.75" customHeight="1" x14ac:dyDescent="0.25">
      <c r="A310" s="17"/>
      <c r="B310" s="17"/>
      <c r="C310" s="17"/>
    </row>
    <row r="311" spans="1:3" ht="15.75" customHeight="1" x14ac:dyDescent="0.25">
      <c r="A311" s="17"/>
      <c r="B311" s="17"/>
      <c r="C311" s="17"/>
    </row>
    <row r="312" spans="1:3" ht="15.75" customHeight="1" x14ac:dyDescent="0.25">
      <c r="A312" s="17"/>
      <c r="B312" s="17"/>
      <c r="C312" s="17"/>
    </row>
    <row r="313" spans="1:3" ht="15.75" customHeight="1" x14ac:dyDescent="0.25">
      <c r="A313" s="17"/>
      <c r="B313" s="17"/>
      <c r="C313" s="17"/>
    </row>
    <row r="314" spans="1:3" ht="15.75" customHeight="1" x14ac:dyDescent="0.25">
      <c r="A314" s="17"/>
      <c r="B314" s="17"/>
      <c r="C314" s="17"/>
    </row>
    <row r="315" spans="1:3" ht="15.75" customHeight="1" x14ac:dyDescent="0.25">
      <c r="A315" s="17"/>
      <c r="B315" s="17"/>
      <c r="C315" s="17"/>
    </row>
    <row r="316" spans="1:3" ht="15.75" customHeight="1" x14ac:dyDescent="0.25">
      <c r="A316" s="17"/>
      <c r="B316" s="17"/>
      <c r="C316" s="17"/>
    </row>
    <row r="317" spans="1:3" ht="15.75" customHeight="1" x14ac:dyDescent="0.25">
      <c r="A317" s="17"/>
      <c r="B317" s="17"/>
      <c r="C317" s="17"/>
    </row>
    <row r="318" spans="1:3" ht="15.75" customHeight="1" x14ac:dyDescent="0.25">
      <c r="A318" s="17"/>
      <c r="B318" s="17"/>
      <c r="C318" s="17"/>
    </row>
    <row r="319" spans="1:3" ht="15.75" customHeight="1" x14ac:dyDescent="0.25">
      <c r="A319" s="17"/>
      <c r="B319" s="17"/>
      <c r="C319" s="17"/>
    </row>
    <row r="320" spans="1:3" ht="15.75" customHeight="1" x14ac:dyDescent="0.25">
      <c r="A320" s="17"/>
      <c r="B320" s="17"/>
      <c r="C320" s="17"/>
    </row>
    <row r="321" spans="1:3" ht="15.75" customHeight="1" x14ac:dyDescent="0.25">
      <c r="A321" s="17"/>
      <c r="B321" s="17"/>
      <c r="C321" s="17"/>
    </row>
    <row r="322" spans="1:3" ht="15.75" customHeight="1" x14ac:dyDescent="0.25">
      <c r="A322" s="17"/>
      <c r="B322" s="17"/>
      <c r="C322" s="17"/>
    </row>
    <row r="323" spans="1:3" ht="15.75" customHeight="1" x14ac:dyDescent="0.25">
      <c r="A323" s="17"/>
      <c r="B323" s="17"/>
      <c r="C323" s="17"/>
    </row>
    <row r="324" spans="1:3" ht="15.75" customHeight="1" x14ac:dyDescent="0.25">
      <c r="A324" s="17"/>
      <c r="B324" s="17"/>
      <c r="C324" s="17"/>
    </row>
    <row r="325" spans="1:3" ht="15.75" customHeight="1" x14ac:dyDescent="0.25">
      <c r="A325" s="17"/>
      <c r="B325" s="17"/>
      <c r="C325" s="17"/>
    </row>
    <row r="326" spans="1:3" ht="15.75" customHeight="1" x14ac:dyDescent="0.25">
      <c r="A326" s="17"/>
      <c r="B326" s="17"/>
      <c r="C326" s="17"/>
    </row>
    <row r="327" spans="1:3" ht="15.75" customHeight="1" x14ac:dyDescent="0.25">
      <c r="A327" s="17"/>
      <c r="B327" s="17"/>
      <c r="C327" s="17"/>
    </row>
    <row r="328" spans="1:3" ht="15.75" customHeight="1" x14ac:dyDescent="0.25">
      <c r="A328" s="17"/>
      <c r="B328" s="17"/>
      <c r="C328" s="17"/>
    </row>
    <row r="329" spans="1:3" ht="15.75" customHeight="1" x14ac:dyDescent="0.25">
      <c r="A329" s="17"/>
      <c r="B329" s="17"/>
      <c r="C329" s="17"/>
    </row>
    <row r="330" spans="1:3" ht="15.75" customHeight="1" x14ac:dyDescent="0.25">
      <c r="A330" s="17"/>
      <c r="B330" s="17"/>
      <c r="C330" s="17"/>
    </row>
    <row r="331" spans="1:3" ht="15.75" customHeight="1" x14ac:dyDescent="0.25">
      <c r="A331" s="17"/>
      <c r="B331" s="17"/>
      <c r="C331" s="17"/>
    </row>
    <row r="332" spans="1:3" ht="15.75" customHeight="1" x14ac:dyDescent="0.25">
      <c r="A332" s="17"/>
      <c r="B332" s="17"/>
      <c r="C332" s="17"/>
    </row>
    <row r="333" spans="1:3" ht="15.75" customHeight="1" x14ac:dyDescent="0.25">
      <c r="A333" s="17"/>
      <c r="B333" s="17"/>
      <c r="C333" s="17"/>
    </row>
    <row r="334" spans="1:3" ht="15.75" customHeight="1" x14ac:dyDescent="0.25">
      <c r="A334" s="17"/>
      <c r="B334" s="17"/>
      <c r="C334" s="17"/>
    </row>
    <row r="335" spans="1:3" ht="15.75" customHeight="1" x14ac:dyDescent="0.25">
      <c r="A335" s="17"/>
      <c r="B335" s="17"/>
      <c r="C335" s="17"/>
    </row>
    <row r="336" spans="1:3" ht="15.75" customHeight="1" x14ac:dyDescent="0.25">
      <c r="A336" s="17"/>
      <c r="B336" s="17"/>
      <c r="C336" s="17"/>
    </row>
    <row r="337" spans="1:3" ht="15.75" customHeight="1" x14ac:dyDescent="0.25">
      <c r="A337" s="17"/>
      <c r="B337" s="17"/>
      <c r="C337" s="17"/>
    </row>
    <row r="338" spans="1:3" ht="15.75" customHeight="1" x14ac:dyDescent="0.25">
      <c r="A338" s="17"/>
      <c r="B338" s="17"/>
      <c r="C338" s="17"/>
    </row>
    <row r="339" spans="1:3" ht="15.75" customHeight="1" x14ac:dyDescent="0.25">
      <c r="A339" s="17"/>
      <c r="B339" s="17"/>
      <c r="C339" s="17"/>
    </row>
    <row r="340" spans="1:3" ht="15.75" customHeight="1" x14ac:dyDescent="0.25">
      <c r="A340" s="17"/>
      <c r="B340" s="17"/>
      <c r="C340" s="17"/>
    </row>
    <row r="341" spans="1:3" ht="15.75" customHeight="1" x14ac:dyDescent="0.25">
      <c r="A341" s="17"/>
      <c r="B341" s="17"/>
      <c r="C341" s="17"/>
    </row>
    <row r="342" spans="1:3" ht="15.75" customHeight="1" x14ac:dyDescent="0.25">
      <c r="A342" s="17"/>
      <c r="B342" s="17"/>
      <c r="C342" s="17"/>
    </row>
    <row r="343" spans="1:3" ht="15.75" customHeight="1" x14ac:dyDescent="0.25">
      <c r="A343" s="17"/>
      <c r="B343" s="17"/>
      <c r="C343" s="17"/>
    </row>
    <row r="344" spans="1:3" ht="15.75" customHeight="1" x14ac:dyDescent="0.25">
      <c r="A344" s="17"/>
      <c r="B344" s="17"/>
      <c r="C344" s="17"/>
    </row>
    <row r="345" spans="1:3" ht="15.75" customHeight="1" x14ac:dyDescent="0.25">
      <c r="A345" s="17"/>
      <c r="B345" s="17"/>
      <c r="C345" s="17"/>
    </row>
    <row r="346" spans="1:3" ht="15.75" customHeight="1" x14ac:dyDescent="0.25">
      <c r="A346" s="17"/>
      <c r="B346" s="17"/>
      <c r="C346" s="17"/>
    </row>
    <row r="347" spans="1:3" ht="15.75" customHeight="1" x14ac:dyDescent="0.25">
      <c r="A347" s="17"/>
      <c r="B347" s="17"/>
      <c r="C347" s="17"/>
    </row>
    <row r="348" spans="1:3" ht="15.75" customHeight="1" x14ac:dyDescent="0.25">
      <c r="A348" s="17"/>
      <c r="B348" s="17"/>
      <c r="C348" s="17"/>
    </row>
    <row r="349" spans="1:3" ht="15.75" customHeight="1" x14ac:dyDescent="0.25">
      <c r="A349" s="17"/>
      <c r="B349" s="17"/>
      <c r="C349" s="17"/>
    </row>
    <row r="350" spans="1:3" ht="15.75" customHeight="1" x14ac:dyDescent="0.25">
      <c r="A350" s="17"/>
      <c r="B350" s="17"/>
      <c r="C350" s="17"/>
    </row>
    <row r="351" spans="1:3" ht="15.75" customHeight="1" x14ac:dyDescent="0.25">
      <c r="A351" s="17"/>
      <c r="B351" s="17"/>
      <c r="C351" s="17"/>
    </row>
    <row r="352" spans="1:3" ht="15.75" customHeight="1" x14ac:dyDescent="0.25">
      <c r="A352" s="17"/>
      <c r="B352" s="17"/>
      <c r="C352" s="17"/>
    </row>
    <row r="353" spans="1:3" ht="15.75" customHeight="1" x14ac:dyDescent="0.25">
      <c r="A353" s="17"/>
      <c r="B353" s="17"/>
      <c r="C353" s="17"/>
    </row>
    <row r="354" spans="1:3" ht="15.75" customHeight="1" x14ac:dyDescent="0.25">
      <c r="A354" s="17"/>
      <c r="B354" s="17"/>
      <c r="C354" s="17"/>
    </row>
    <row r="355" spans="1:3" ht="15.75" customHeight="1" x14ac:dyDescent="0.25">
      <c r="A355" s="17"/>
      <c r="B355" s="17"/>
      <c r="C355" s="17"/>
    </row>
    <row r="356" spans="1:3" ht="15.75" customHeight="1" x14ac:dyDescent="0.25">
      <c r="A356" s="17"/>
      <c r="B356" s="17"/>
      <c r="C356" s="17"/>
    </row>
    <row r="357" spans="1:3" ht="15.75" customHeight="1" x14ac:dyDescent="0.25">
      <c r="A357" s="17"/>
      <c r="B357" s="17"/>
      <c r="C357" s="17"/>
    </row>
    <row r="358" spans="1:3" ht="15.75" customHeight="1" x14ac:dyDescent="0.25">
      <c r="A358" s="17"/>
      <c r="B358" s="17"/>
      <c r="C358" s="17"/>
    </row>
    <row r="359" spans="1:3" ht="15.75" customHeight="1" x14ac:dyDescent="0.25">
      <c r="A359" s="17"/>
      <c r="B359" s="17"/>
      <c r="C359" s="17"/>
    </row>
    <row r="360" spans="1:3" ht="15.75" customHeight="1" x14ac:dyDescent="0.25">
      <c r="A360" s="17"/>
      <c r="B360" s="17"/>
      <c r="C360" s="17"/>
    </row>
    <row r="361" spans="1:3" ht="15.75" customHeight="1" x14ac:dyDescent="0.25">
      <c r="A361" s="17"/>
      <c r="B361" s="17"/>
      <c r="C361" s="17"/>
    </row>
    <row r="362" spans="1:3" ht="15.75" customHeight="1" x14ac:dyDescent="0.25">
      <c r="A362" s="17"/>
      <c r="B362" s="17"/>
      <c r="C362" s="17"/>
    </row>
    <row r="363" spans="1:3" ht="15.75" customHeight="1" x14ac:dyDescent="0.25">
      <c r="A363" s="17"/>
      <c r="B363" s="17"/>
      <c r="C363" s="17"/>
    </row>
    <row r="364" spans="1:3" ht="15.75" customHeight="1" x14ac:dyDescent="0.25">
      <c r="A364" s="17"/>
      <c r="B364" s="17"/>
      <c r="C364" s="17"/>
    </row>
    <row r="365" spans="1:3" ht="15.75" customHeight="1" x14ac:dyDescent="0.25">
      <c r="A365" s="17"/>
      <c r="B365" s="17"/>
      <c r="C365" s="17"/>
    </row>
    <row r="366" spans="1:3" ht="15.75" customHeight="1" x14ac:dyDescent="0.25">
      <c r="A366" s="17"/>
      <c r="B366" s="17"/>
      <c r="C366" s="17"/>
    </row>
    <row r="367" spans="1:3" ht="15.75" customHeight="1" x14ac:dyDescent="0.25">
      <c r="A367" s="17"/>
      <c r="B367" s="17"/>
      <c r="C367" s="17"/>
    </row>
    <row r="368" spans="1:3" ht="15.75" customHeight="1" x14ac:dyDescent="0.25">
      <c r="A368" s="17"/>
      <c r="B368" s="17"/>
      <c r="C368" s="17"/>
    </row>
    <row r="369" spans="1:3" ht="15.75" customHeight="1" x14ac:dyDescent="0.25">
      <c r="A369" s="17"/>
      <c r="B369" s="17"/>
      <c r="C369" s="17"/>
    </row>
    <row r="370" spans="1:3" ht="15.75" customHeight="1" x14ac:dyDescent="0.25">
      <c r="A370" s="17"/>
      <c r="B370" s="17"/>
      <c r="C370" s="17"/>
    </row>
    <row r="371" spans="1:3" ht="15.75" customHeight="1" x14ac:dyDescent="0.25">
      <c r="A371" s="17"/>
      <c r="B371" s="17"/>
      <c r="C371" s="17"/>
    </row>
    <row r="372" spans="1:3" ht="15.75" customHeight="1" x14ac:dyDescent="0.25">
      <c r="A372" s="17"/>
      <c r="B372" s="17"/>
      <c r="C372" s="17"/>
    </row>
    <row r="373" spans="1:3" ht="15.75" customHeight="1" x14ac:dyDescent="0.25">
      <c r="A373" s="17"/>
      <c r="B373" s="17"/>
      <c r="C373" s="17"/>
    </row>
    <row r="374" spans="1:3" ht="15.75" customHeight="1" x14ac:dyDescent="0.25">
      <c r="A374" s="17"/>
      <c r="B374" s="17"/>
      <c r="C374" s="17"/>
    </row>
    <row r="375" spans="1:3" ht="15.75" customHeight="1" x14ac:dyDescent="0.25">
      <c r="A375" s="17"/>
      <c r="B375" s="17"/>
      <c r="C375" s="17"/>
    </row>
    <row r="376" spans="1:3" ht="15.75" customHeight="1" x14ac:dyDescent="0.25">
      <c r="A376" s="17"/>
      <c r="B376" s="17"/>
      <c r="C376" s="17"/>
    </row>
    <row r="377" spans="1:3" ht="15.75" customHeight="1" x14ac:dyDescent="0.25">
      <c r="A377" s="17"/>
      <c r="B377" s="17"/>
      <c r="C377" s="17"/>
    </row>
    <row r="378" spans="1:3" ht="15.75" customHeight="1" x14ac:dyDescent="0.25">
      <c r="A378" s="17"/>
      <c r="B378" s="17"/>
      <c r="C378" s="17"/>
    </row>
    <row r="379" spans="1:3" ht="15.75" customHeight="1" x14ac:dyDescent="0.25">
      <c r="A379" s="17"/>
      <c r="B379" s="17"/>
      <c r="C379" s="17"/>
    </row>
    <row r="380" spans="1:3" ht="15.75" customHeight="1" x14ac:dyDescent="0.25">
      <c r="A380" s="17"/>
      <c r="B380" s="17"/>
      <c r="C380" s="17"/>
    </row>
    <row r="381" spans="1:3" ht="15.75" customHeight="1" x14ac:dyDescent="0.25">
      <c r="A381" s="17"/>
      <c r="B381" s="17"/>
      <c r="C381" s="17"/>
    </row>
    <row r="382" spans="1:3" ht="15.75" customHeight="1" x14ac:dyDescent="0.25">
      <c r="A382" s="17"/>
      <c r="B382" s="17"/>
      <c r="C382" s="17"/>
    </row>
    <row r="383" spans="1:3" ht="15.75" customHeight="1" x14ac:dyDescent="0.25">
      <c r="A383" s="17"/>
      <c r="B383" s="17"/>
      <c r="C383" s="17"/>
    </row>
    <row r="384" spans="1:3" ht="15.75" customHeight="1" x14ac:dyDescent="0.25">
      <c r="A384" s="17"/>
      <c r="B384" s="17"/>
      <c r="C384" s="17"/>
    </row>
    <row r="385" spans="1:3" ht="15.75" customHeight="1" x14ac:dyDescent="0.25">
      <c r="A385" s="17"/>
      <c r="B385" s="17"/>
      <c r="C385" s="17"/>
    </row>
    <row r="386" spans="1:3" ht="15.75" customHeight="1" x14ac:dyDescent="0.25">
      <c r="A386" s="17"/>
      <c r="B386" s="17"/>
      <c r="C386" s="17"/>
    </row>
    <row r="387" spans="1:3" ht="15.75" customHeight="1" x14ac:dyDescent="0.25">
      <c r="A387" s="17"/>
      <c r="B387" s="17"/>
      <c r="C387" s="17"/>
    </row>
    <row r="388" spans="1:3" ht="15.75" customHeight="1" x14ac:dyDescent="0.25">
      <c r="A388" s="17"/>
      <c r="B388" s="17"/>
      <c r="C388" s="17"/>
    </row>
    <row r="389" spans="1:3" ht="15.75" customHeight="1" x14ac:dyDescent="0.25">
      <c r="A389" s="17"/>
      <c r="B389" s="17"/>
      <c r="C389" s="17"/>
    </row>
    <row r="390" spans="1:3" ht="15.75" customHeight="1" x14ac:dyDescent="0.25">
      <c r="A390" s="17"/>
      <c r="B390" s="17"/>
      <c r="C390" s="17"/>
    </row>
    <row r="391" spans="1:3" ht="15.75" customHeight="1" x14ac:dyDescent="0.25">
      <c r="A391" s="17"/>
      <c r="B391" s="17"/>
      <c r="C391" s="17"/>
    </row>
    <row r="392" spans="1:3" ht="15.75" customHeight="1" x14ac:dyDescent="0.25">
      <c r="A392" s="17"/>
      <c r="B392" s="17"/>
      <c r="C392" s="17"/>
    </row>
    <row r="393" spans="1:3" ht="15.75" customHeight="1" x14ac:dyDescent="0.25">
      <c r="A393" s="17"/>
      <c r="B393" s="17"/>
      <c r="C393" s="17"/>
    </row>
    <row r="394" spans="1:3" ht="15.75" customHeight="1" x14ac:dyDescent="0.25">
      <c r="A394" s="17"/>
      <c r="B394" s="17"/>
      <c r="C394" s="17"/>
    </row>
    <row r="395" spans="1:3" ht="15.75" customHeight="1" x14ac:dyDescent="0.25">
      <c r="A395" s="17"/>
      <c r="B395" s="17"/>
      <c r="C395" s="17"/>
    </row>
    <row r="396" spans="1:3" ht="15.75" customHeight="1" x14ac:dyDescent="0.25">
      <c r="A396" s="17"/>
      <c r="B396" s="17"/>
      <c r="C396" s="17"/>
    </row>
    <row r="397" spans="1:3" ht="15.75" customHeight="1" x14ac:dyDescent="0.25">
      <c r="A397" s="17"/>
      <c r="B397" s="17"/>
      <c r="C397" s="17"/>
    </row>
    <row r="398" spans="1:3" ht="15.75" customHeight="1" x14ac:dyDescent="0.25">
      <c r="A398" s="17"/>
      <c r="B398" s="17"/>
      <c r="C398" s="17"/>
    </row>
    <row r="399" spans="1:3" ht="15.75" customHeight="1" x14ac:dyDescent="0.25">
      <c r="A399" s="17"/>
      <c r="B399" s="17"/>
      <c r="C399" s="17"/>
    </row>
    <row r="400" spans="1:3" ht="15.75" customHeight="1" x14ac:dyDescent="0.25">
      <c r="A400" s="17"/>
      <c r="B400" s="17"/>
      <c r="C400" s="17"/>
    </row>
    <row r="401" spans="1:3" ht="15.75" customHeight="1" x14ac:dyDescent="0.25">
      <c r="A401" s="17"/>
      <c r="B401" s="17"/>
      <c r="C401" s="17"/>
    </row>
    <row r="402" spans="1:3" ht="15.75" customHeight="1" x14ac:dyDescent="0.25">
      <c r="A402" s="17"/>
      <c r="B402" s="17"/>
      <c r="C402" s="17"/>
    </row>
    <row r="403" spans="1:3" ht="15.75" customHeight="1" x14ac:dyDescent="0.25">
      <c r="A403" s="17"/>
      <c r="B403" s="17"/>
      <c r="C403" s="17"/>
    </row>
    <row r="404" spans="1:3" ht="15.75" customHeight="1" x14ac:dyDescent="0.25">
      <c r="A404" s="17"/>
      <c r="B404" s="17"/>
      <c r="C404" s="17"/>
    </row>
    <row r="405" spans="1:3" ht="15.75" customHeight="1" x14ac:dyDescent="0.25">
      <c r="A405" s="17"/>
      <c r="B405" s="17"/>
      <c r="C405" s="17"/>
    </row>
    <row r="406" spans="1:3" ht="15.75" customHeight="1" x14ac:dyDescent="0.25">
      <c r="A406" s="17"/>
      <c r="B406" s="17"/>
      <c r="C406" s="17"/>
    </row>
    <row r="407" spans="1:3" ht="15.75" customHeight="1" x14ac:dyDescent="0.25">
      <c r="A407" s="17"/>
      <c r="B407" s="17"/>
      <c r="C407" s="17"/>
    </row>
    <row r="408" spans="1:3" ht="15.75" customHeight="1" x14ac:dyDescent="0.25">
      <c r="A408" s="17"/>
      <c r="B408" s="17"/>
      <c r="C408" s="17"/>
    </row>
    <row r="409" spans="1:3" ht="15.75" customHeight="1" x14ac:dyDescent="0.25">
      <c r="A409" s="17"/>
      <c r="B409" s="17"/>
      <c r="C409" s="17"/>
    </row>
    <row r="410" spans="1:3" ht="15.75" customHeight="1" x14ac:dyDescent="0.25">
      <c r="A410" s="17"/>
      <c r="B410" s="17"/>
      <c r="C410" s="17"/>
    </row>
    <row r="411" spans="1:3" ht="15.75" customHeight="1" x14ac:dyDescent="0.25">
      <c r="A411" s="17"/>
      <c r="B411" s="17"/>
      <c r="C411" s="17"/>
    </row>
    <row r="412" spans="1:3" ht="15.75" customHeight="1" x14ac:dyDescent="0.25">
      <c r="A412" s="17"/>
      <c r="B412" s="17"/>
      <c r="C412" s="17"/>
    </row>
    <row r="413" spans="1:3" ht="15.75" customHeight="1" x14ac:dyDescent="0.25">
      <c r="A413" s="17"/>
      <c r="B413" s="17"/>
      <c r="C413" s="17"/>
    </row>
    <row r="414" spans="1:3" ht="15.75" customHeight="1" x14ac:dyDescent="0.25">
      <c r="A414" s="17"/>
      <c r="B414" s="17"/>
      <c r="C414" s="17"/>
    </row>
    <row r="415" spans="1:3" ht="15.75" customHeight="1" x14ac:dyDescent="0.25">
      <c r="A415" s="17"/>
      <c r="B415" s="17"/>
      <c r="C415" s="17"/>
    </row>
    <row r="416" spans="1:3" ht="15.75" customHeight="1" x14ac:dyDescent="0.25">
      <c r="A416" s="17"/>
      <c r="B416" s="17"/>
      <c r="C416" s="17"/>
    </row>
    <row r="417" spans="1:3" ht="15.75" customHeight="1" x14ac:dyDescent="0.25">
      <c r="A417" s="17"/>
      <c r="B417" s="17"/>
      <c r="C417" s="17"/>
    </row>
    <row r="418" spans="1:3" ht="15.75" customHeight="1" x14ac:dyDescent="0.25">
      <c r="A418" s="17"/>
      <c r="B418" s="17"/>
      <c r="C418" s="17"/>
    </row>
    <row r="419" spans="1:3" ht="15.75" customHeight="1" x14ac:dyDescent="0.25">
      <c r="A419" s="17"/>
      <c r="B419" s="17"/>
      <c r="C419" s="17"/>
    </row>
    <row r="420" spans="1:3" ht="15.75" customHeight="1" x14ac:dyDescent="0.25">
      <c r="A420" s="17"/>
      <c r="B420" s="17"/>
      <c r="C420" s="17"/>
    </row>
    <row r="421" spans="1:3" ht="15.75" customHeight="1" x14ac:dyDescent="0.25">
      <c r="A421" s="17"/>
      <c r="B421" s="17"/>
      <c r="C421" s="17"/>
    </row>
    <row r="422" spans="1:3" ht="15.75" customHeight="1" x14ac:dyDescent="0.25">
      <c r="A422" s="17"/>
      <c r="B422" s="17"/>
      <c r="C422" s="17"/>
    </row>
    <row r="423" spans="1:3" ht="15.75" customHeight="1" x14ac:dyDescent="0.25">
      <c r="A423" s="17"/>
      <c r="B423" s="17"/>
      <c r="C423" s="17"/>
    </row>
    <row r="424" spans="1:3" ht="15.75" customHeight="1" x14ac:dyDescent="0.25">
      <c r="A424" s="17"/>
      <c r="B424" s="17"/>
      <c r="C424" s="17"/>
    </row>
    <row r="425" spans="1:3" ht="15.75" customHeight="1" x14ac:dyDescent="0.25">
      <c r="A425" s="17"/>
      <c r="B425" s="17"/>
      <c r="C425" s="17"/>
    </row>
    <row r="426" spans="1:3" ht="15.75" customHeight="1" x14ac:dyDescent="0.25">
      <c r="A426" s="17"/>
      <c r="B426" s="17"/>
      <c r="C426" s="17"/>
    </row>
    <row r="427" spans="1:3" ht="15.75" customHeight="1" x14ac:dyDescent="0.25">
      <c r="A427" s="17"/>
      <c r="B427" s="17"/>
      <c r="C427" s="17"/>
    </row>
    <row r="428" spans="1:3" ht="15.75" customHeight="1" x14ac:dyDescent="0.25">
      <c r="A428" s="17"/>
      <c r="B428" s="17"/>
      <c r="C428" s="17"/>
    </row>
    <row r="429" spans="1:3" ht="15.75" customHeight="1" x14ac:dyDescent="0.25">
      <c r="A429" s="17"/>
      <c r="B429" s="17"/>
      <c r="C429" s="17"/>
    </row>
    <row r="430" spans="1:3" ht="15.75" customHeight="1" x14ac:dyDescent="0.25">
      <c r="A430" s="17"/>
      <c r="B430" s="17"/>
      <c r="C430" s="17"/>
    </row>
    <row r="431" spans="1:3" ht="15.75" customHeight="1" x14ac:dyDescent="0.25">
      <c r="A431" s="17"/>
      <c r="B431" s="17"/>
      <c r="C431" s="17"/>
    </row>
    <row r="432" spans="1:3" ht="15.75" customHeight="1" x14ac:dyDescent="0.25">
      <c r="A432" s="17"/>
      <c r="B432" s="17"/>
      <c r="C432" s="17"/>
    </row>
    <row r="433" spans="1:3" ht="15.75" customHeight="1" x14ac:dyDescent="0.25">
      <c r="A433" s="17"/>
      <c r="B433" s="17"/>
      <c r="C433" s="17"/>
    </row>
    <row r="434" spans="1:3" ht="15.75" customHeight="1" x14ac:dyDescent="0.25">
      <c r="A434" s="17"/>
      <c r="B434" s="17"/>
      <c r="C434" s="17"/>
    </row>
    <row r="435" spans="1:3" ht="15.75" customHeight="1" x14ac:dyDescent="0.25">
      <c r="A435" s="17"/>
      <c r="B435" s="17"/>
      <c r="C435" s="17"/>
    </row>
    <row r="436" spans="1:3" ht="15.75" customHeight="1" x14ac:dyDescent="0.25">
      <c r="A436" s="17"/>
      <c r="B436" s="17"/>
      <c r="C436" s="17"/>
    </row>
    <row r="437" spans="1:3" ht="15.75" customHeight="1" x14ac:dyDescent="0.25">
      <c r="A437" s="17"/>
      <c r="B437" s="17"/>
      <c r="C437" s="17"/>
    </row>
    <row r="438" spans="1:3" ht="15.75" customHeight="1" x14ac:dyDescent="0.25">
      <c r="A438" s="17"/>
      <c r="B438" s="17"/>
      <c r="C438" s="17"/>
    </row>
    <row r="439" spans="1:3" ht="15.75" customHeight="1" x14ac:dyDescent="0.25">
      <c r="A439" s="17"/>
      <c r="B439" s="17"/>
      <c r="C439" s="17"/>
    </row>
    <row r="440" spans="1:3" ht="15.75" customHeight="1" x14ac:dyDescent="0.25">
      <c r="A440" s="17"/>
      <c r="B440" s="17"/>
      <c r="C440" s="17"/>
    </row>
    <row r="441" spans="1:3" ht="15.75" customHeight="1" x14ac:dyDescent="0.25">
      <c r="A441" s="17"/>
      <c r="B441" s="17"/>
      <c r="C441" s="17"/>
    </row>
    <row r="442" spans="1:3" ht="15.75" customHeight="1" x14ac:dyDescent="0.25">
      <c r="A442" s="17"/>
      <c r="B442" s="17"/>
      <c r="C442" s="17"/>
    </row>
    <row r="443" spans="1:3" ht="15.75" customHeight="1" x14ac:dyDescent="0.25">
      <c r="A443" s="17"/>
      <c r="B443" s="17"/>
      <c r="C443" s="17"/>
    </row>
    <row r="444" spans="1:3" ht="15.75" customHeight="1" x14ac:dyDescent="0.25">
      <c r="A444" s="17"/>
      <c r="B444" s="17"/>
      <c r="C444" s="17"/>
    </row>
    <row r="445" spans="1:3" ht="15.75" customHeight="1" x14ac:dyDescent="0.25">
      <c r="A445" s="17"/>
      <c r="B445" s="17"/>
      <c r="C445" s="17"/>
    </row>
    <row r="446" spans="1:3" ht="15.75" customHeight="1" x14ac:dyDescent="0.25">
      <c r="A446" s="17"/>
      <c r="B446" s="17"/>
      <c r="C446" s="17"/>
    </row>
    <row r="447" spans="1:3" ht="15.75" customHeight="1" x14ac:dyDescent="0.25">
      <c r="A447" s="17"/>
      <c r="B447" s="17"/>
      <c r="C447" s="17"/>
    </row>
    <row r="448" spans="1:3" ht="15.75" customHeight="1" x14ac:dyDescent="0.25">
      <c r="A448" s="17"/>
      <c r="B448" s="17"/>
      <c r="C448" s="17"/>
    </row>
    <row r="449" spans="1:3" ht="15.75" customHeight="1" x14ac:dyDescent="0.25">
      <c r="A449" s="17"/>
      <c r="B449" s="17"/>
      <c r="C449" s="17"/>
    </row>
    <row r="450" spans="1:3" ht="15.75" customHeight="1" x14ac:dyDescent="0.25">
      <c r="A450" s="17"/>
      <c r="B450" s="17"/>
      <c r="C450" s="17"/>
    </row>
    <row r="451" spans="1:3" ht="15.75" customHeight="1" x14ac:dyDescent="0.25">
      <c r="A451" s="17"/>
      <c r="B451" s="17"/>
      <c r="C451" s="17"/>
    </row>
    <row r="452" spans="1:3" ht="15.75" customHeight="1" x14ac:dyDescent="0.25">
      <c r="A452" s="17"/>
      <c r="B452" s="17"/>
      <c r="C452" s="17"/>
    </row>
    <row r="453" spans="1:3" ht="15.75" customHeight="1" x14ac:dyDescent="0.25">
      <c r="A453" s="17"/>
      <c r="B453" s="17"/>
      <c r="C453" s="17"/>
    </row>
    <row r="454" spans="1:3" ht="15.75" customHeight="1" x14ac:dyDescent="0.25">
      <c r="A454" s="17"/>
      <c r="B454" s="17"/>
      <c r="C454" s="17"/>
    </row>
    <row r="455" spans="1:3" ht="15.75" customHeight="1" x14ac:dyDescent="0.25">
      <c r="A455" s="17"/>
      <c r="B455" s="17"/>
      <c r="C455" s="17"/>
    </row>
    <row r="456" spans="1:3" ht="15.75" customHeight="1" x14ac:dyDescent="0.25">
      <c r="A456" s="17"/>
      <c r="B456" s="17"/>
      <c r="C456" s="17"/>
    </row>
    <row r="457" spans="1:3" ht="15.75" customHeight="1" x14ac:dyDescent="0.25">
      <c r="A457" s="17"/>
      <c r="B457" s="17"/>
      <c r="C457" s="17"/>
    </row>
    <row r="458" spans="1:3" ht="15.75" customHeight="1" x14ac:dyDescent="0.25">
      <c r="A458" s="17"/>
      <c r="B458" s="17"/>
      <c r="C458" s="17"/>
    </row>
    <row r="459" spans="1:3" ht="15.75" customHeight="1" x14ac:dyDescent="0.25">
      <c r="A459" s="17"/>
      <c r="B459" s="17"/>
      <c r="C459" s="17"/>
    </row>
    <row r="460" spans="1:3" ht="15.75" customHeight="1" x14ac:dyDescent="0.25">
      <c r="A460" s="17"/>
      <c r="B460" s="17"/>
      <c r="C460" s="17"/>
    </row>
    <row r="461" spans="1:3" ht="15.75" customHeight="1" x14ac:dyDescent="0.25">
      <c r="A461" s="17"/>
      <c r="B461" s="17"/>
      <c r="C461" s="17"/>
    </row>
    <row r="462" spans="1:3" ht="15.75" customHeight="1" x14ac:dyDescent="0.25">
      <c r="A462" s="17"/>
      <c r="B462" s="17"/>
      <c r="C462" s="17"/>
    </row>
    <row r="463" spans="1:3" ht="15.75" customHeight="1" x14ac:dyDescent="0.25">
      <c r="A463" s="17"/>
      <c r="B463" s="17"/>
      <c r="C463" s="17"/>
    </row>
    <row r="464" spans="1:3" ht="15.75" customHeight="1" x14ac:dyDescent="0.25">
      <c r="A464" s="17"/>
      <c r="B464" s="17"/>
      <c r="C464" s="17"/>
    </row>
    <row r="465" spans="1:3" ht="15.75" customHeight="1" x14ac:dyDescent="0.25">
      <c r="A465" s="17"/>
      <c r="B465" s="17"/>
      <c r="C465" s="17"/>
    </row>
    <row r="466" spans="1:3" ht="15.75" customHeight="1" x14ac:dyDescent="0.25">
      <c r="A466" s="17"/>
      <c r="B466" s="17"/>
      <c r="C466" s="17"/>
    </row>
    <row r="467" spans="1:3" ht="15.75" customHeight="1" x14ac:dyDescent="0.25">
      <c r="A467" s="17"/>
      <c r="B467" s="17"/>
      <c r="C467" s="17"/>
    </row>
    <row r="468" spans="1:3" ht="15.75" customHeight="1" x14ac:dyDescent="0.25">
      <c r="A468" s="17"/>
      <c r="B468" s="17"/>
      <c r="C468" s="17"/>
    </row>
    <row r="469" spans="1:3" ht="15.75" customHeight="1" x14ac:dyDescent="0.25">
      <c r="A469" s="17"/>
      <c r="B469" s="17"/>
      <c r="C469" s="17"/>
    </row>
    <row r="470" spans="1:3" ht="15.75" customHeight="1" x14ac:dyDescent="0.25">
      <c r="A470" s="17"/>
      <c r="B470" s="17"/>
      <c r="C470" s="17"/>
    </row>
    <row r="471" spans="1:3" ht="15.75" customHeight="1" x14ac:dyDescent="0.25">
      <c r="A471" s="17"/>
      <c r="B471" s="17"/>
      <c r="C471" s="17"/>
    </row>
    <row r="472" spans="1:3" ht="15.75" customHeight="1" x14ac:dyDescent="0.25">
      <c r="A472" s="17"/>
      <c r="B472" s="17"/>
      <c r="C472" s="17"/>
    </row>
    <row r="473" spans="1:3" ht="15.75" customHeight="1" x14ac:dyDescent="0.25">
      <c r="A473" s="17"/>
      <c r="B473" s="17"/>
      <c r="C473" s="17"/>
    </row>
    <row r="474" spans="1:3" ht="15.75" customHeight="1" x14ac:dyDescent="0.25">
      <c r="A474" s="17"/>
      <c r="B474" s="17"/>
      <c r="C474" s="17"/>
    </row>
    <row r="475" spans="1:3" ht="15.75" customHeight="1" x14ac:dyDescent="0.25">
      <c r="A475" s="17"/>
      <c r="B475" s="17"/>
      <c r="C475" s="17"/>
    </row>
    <row r="476" spans="1:3" ht="15.75" customHeight="1" x14ac:dyDescent="0.25">
      <c r="A476" s="17"/>
      <c r="B476" s="17"/>
      <c r="C476" s="17"/>
    </row>
    <row r="477" spans="1:3" ht="15.75" customHeight="1" x14ac:dyDescent="0.25">
      <c r="A477" s="17"/>
      <c r="B477" s="17"/>
      <c r="C477" s="17"/>
    </row>
    <row r="478" spans="1:3" ht="15.75" customHeight="1" x14ac:dyDescent="0.25">
      <c r="A478" s="17"/>
      <c r="B478" s="17"/>
      <c r="C478" s="17"/>
    </row>
    <row r="479" spans="1:3" ht="15.75" customHeight="1" x14ac:dyDescent="0.25">
      <c r="A479" s="17"/>
      <c r="B479" s="17"/>
      <c r="C479" s="17"/>
    </row>
    <row r="480" spans="1:3" ht="15.75" customHeight="1" x14ac:dyDescent="0.25">
      <c r="A480" s="17"/>
      <c r="B480" s="17"/>
      <c r="C480" s="17"/>
    </row>
    <row r="481" spans="1:3" ht="15.75" customHeight="1" x14ac:dyDescent="0.25">
      <c r="A481" s="17"/>
      <c r="B481" s="17"/>
      <c r="C481" s="17"/>
    </row>
    <row r="482" spans="1:3" ht="15.75" customHeight="1" x14ac:dyDescent="0.25">
      <c r="A482" s="17"/>
      <c r="B482" s="17"/>
      <c r="C482" s="17"/>
    </row>
    <row r="483" spans="1:3" ht="15.75" customHeight="1" x14ac:dyDescent="0.25">
      <c r="A483" s="17"/>
      <c r="B483" s="17"/>
      <c r="C483" s="17"/>
    </row>
    <row r="484" spans="1:3" ht="15.75" customHeight="1" x14ac:dyDescent="0.25">
      <c r="A484" s="17"/>
      <c r="B484" s="17"/>
      <c r="C484" s="17"/>
    </row>
    <row r="485" spans="1:3" ht="15.75" customHeight="1" x14ac:dyDescent="0.25">
      <c r="A485" s="17"/>
      <c r="B485" s="17"/>
      <c r="C485" s="17"/>
    </row>
    <row r="486" spans="1:3" ht="15.75" customHeight="1" x14ac:dyDescent="0.25">
      <c r="A486" s="17"/>
      <c r="B486" s="17"/>
      <c r="C486" s="17"/>
    </row>
    <row r="487" spans="1:3" ht="15.75" customHeight="1" x14ac:dyDescent="0.25">
      <c r="A487" s="17"/>
      <c r="B487" s="17"/>
      <c r="C487" s="17"/>
    </row>
    <row r="488" spans="1:3" ht="15.75" customHeight="1" x14ac:dyDescent="0.25">
      <c r="A488" s="17"/>
      <c r="B488" s="17"/>
      <c r="C488" s="17"/>
    </row>
    <row r="489" spans="1:3" ht="15.75" customHeight="1" x14ac:dyDescent="0.25">
      <c r="A489" s="17"/>
      <c r="B489" s="17"/>
      <c r="C489" s="17"/>
    </row>
    <row r="490" spans="1:3" ht="15.75" customHeight="1" x14ac:dyDescent="0.25">
      <c r="A490" s="17"/>
      <c r="B490" s="17"/>
      <c r="C490" s="17"/>
    </row>
    <row r="491" spans="1:3" ht="15.75" customHeight="1" x14ac:dyDescent="0.25">
      <c r="A491" s="17"/>
      <c r="B491" s="17"/>
      <c r="C491" s="17"/>
    </row>
    <row r="492" spans="1:3" ht="15.75" customHeight="1" x14ac:dyDescent="0.25">
      <c r="A492" s="17"/>
      <c r="B492" s="17"/>
      <c r="C492" s="17"/>
    </row>
    <row r="493" spans="1:3" ht="15.75" customHeight="1" x14ac:dyDescent="0.25">
      <c r="A493" s="17"/>
      <c r="B493" s="17"/>
      <c r="C493" s="17"/>
    </row>
    <row r="494" spans="1:3" ht="15.75" customHeight="1" x14ac:dyDescent="0.25">
      <c r="A494" s="17"/>
      <c r="B494" s="17"/>
      <c r="C494" s="17"/>
    </row>
    <row r="495" spans="1:3" ht="15.75" customHeight="1" x14ac:dyDescent="0.25">
      <c r="A495" s="17"/>
      <c r="B495" s="17"/>
      <c r="C495" s="17"/>
    </row>
    <row r="496" spans="1:3" ht="15.75" customHeight="1" x14ac:dyDescent="0.25">
      <c r="A496" s="17"/>
      <c r="B496" s="17"/>
      <c r="C496" s="17"/>
    </row>
    <row r="497" spans="1:3" ht="15.75" customHeight="1" x14ac:dyDescent="0.25">
      <c r="A497" s="17"/>
      <c r="B497" s="17"/>
      <c r="C497" s="17"/>
    </row>
    <row r="498" spans="1:3" ht="15.75" customHeight="1" x14ac:dyDescent="0.25">
      <c r="A498" s="17"/>
      <c r="B498" s="17"/>
      <c r="C498" s="17"/>
    </row>
    <row r="499" spans="1:3" ht="15.75" customHeight="1" x14ac:dyDescent="0.25">
      <c r="A499" s="17"/>
      <c r="B499" s="17"/>
      <c r="C499" s="17"/>
    </row>
    <row r="500" spans="1:3" ht="15.75" customHeight="1" x14ac:dyDescent="0.25">
      <c r="A500" s="17"/>
      <c r="B500" s="17"/>
      <c r="C500" s="17"/>
    </row>
    <row r="501" spans="1:3" ht="15.75" customHeight="1" x14ac:dyDescent="0.25">
      <c r="A501" s="17"/>
      <c r="B501" s="17"/>
      <c r="C501" s="17"/>
    </row>
    <row r="502" spans="1:3" ht="15.75" customHeight="1" x14ac:dyDescent="0.25">
      <c r="A502" s="17"/>
      <c r="B502" s="17"/>
      <c r="C502" s="17"/>
    </row>
    <row r="503" spans="1:3" ht="15.75" customHeight="1" x14ac:dyDescent="0.25">
      <c r="A503" s="17"/>
      <c r="B503" s="17"/>
      <c r="C503" s="17"/>
    </row>
    <row r="504" spans="1:3" ht="15.75" customHeight="1" x14ac:dyDescent="0.25">
      <c r="A504" s="17"/>
      <c r="B504" s="17"/>
      <c r="C504" s="17"/>
    </row>
    <row r="505" spans="1:3" ht="15.75" customHeight="1" x14ac:dyDescent="0.25">
      <c r="A505" s="17"/>
      <c r="B505" s="17"/>
      <c r="C505" s="17"/>
    </row>
    <row r="506" spans="1:3" ht="15.75" customHeight="1" x14ac:dyDescent="0.25">
      <c r="A506" s="17"/>
      <c r="B506" s="17"/>
      <c r="C506" s="17"/>
    </row>
    <row r="507" spans="1:3" ht="15.75" customHeight="1" x14ac:dyDescent="0.25">
      <c r="A507" s="17"/>
      <c r="B507" s="17"/>
      <c r="C507" s="17"/>
    </row>
    <row r="508" spans="1:3" ht="15.75" customHeight="1" x14ac:dyDescent="0.25">
      <c r="A508" s="17"/>
      <c r="B508" s="17"/>
      <c r="C508" s="17"/>
    </row>
    <row r="509" spans="1:3" ht="15.75" customHeight="1" x14ac:dyDescent="0.25">
      <c r="A509" s="17"/>
      <c r="B509" s="17"/>
      <c r="C509" s="17"/>
    </row>
    <row r="510" spans="1:3" ht="15.75" customHeight="1" x14ac:dyDescent="0.25">
      <c r="A510" s="17"/>
      <c r="B510" s="17"/>
      <c r="C510" s="17"/>
    </row>
    <row r="511" spans="1:3" ht="15.75" customHeight="1" x14ac:dyDescent="0.25">
      <c r="A511" s="17"/>
      <c r="B511" s="17"/>
      <c r="C511" s="17"/>
    </row>
    <row r="512" spans="1:3" ht="15.75" customHeight="1" x14ac:dyDescent="0.25">
      <c r="A512" s="17"/>
      <c r="B512" s="17"/>
      <c r="C512" s="17"/>
    </row>
    <row r="513" spans="1:3" ht="15.75" customHeight="1" x14ac:dyDescent="0.25">
      <c r="A513" s="17"/>
      <c r="B513" s="17"/>
      <c r="C513" s="17"/>
    </row>
    <row r="514" spans="1:3" ht="15.75" customHeight="1" x14ac:dyDescent="0.25">
      <c r="A514" s="17"/>
      <c r="B514" s="17"/>
      <c r="C514" s="17"/>
    </row>
    <row r="515" spans="1:3" ht="15.75" customHeight="1" x14ac:dyDescent="0.25">
      <c r="A515" s="17"/>
      <c r="B515" s="17"/>
      <c r="C515" s="17"/>
    </row>
    <row r="516" spans="1:3" ht="15.75" customHeight="1" x14ac:dyDescent="0.25">
      <c r="A516" s="17"/>
      <c r="B516" s="17"/>
      <c r="C516" s="17"/>
    </row>
    <row r="517" spans="1:3" ht="15.75" customHeight="1" x14ac:dyDescent="0.25">
      <c r="A517" s="17"/>
      <c r="B517" s="17"/>
      <c r="C517" s="17"/>
    </row>
    <row r="518" spans="1:3" ht="15.75" customHeight="1" x14ac:dyDescent="0.25">
      <c r="A518" s="17"/>
      <c r="B518" s="17"/>
      <c r="C518" s="17"/>
    </row>
    <row r="519" spans="1:3" ht="15.75" customHeight="1" x14ac:dyDescent="0.25">
      <c r="A519" s="17"/>
      <c r="B519" s="17"/>
      <c r="C519" s="17"/>
    </row>
    <row r="520" spans="1:3" ht="15.75" customHeight="1" x14ac:dyDescent="0.25">
      <c r="A520" s="17"/>
      <c r="B520" s="17"/>
      <c r="C520" s="17"/>
    </row>
    <row r="521" spans="1:3" ht="15.75" customHeight="1" x14ac:dyDescent="0.25">
      <c r="A521" s="17"/>
      <c r="B521" s="17"/>
      <c r="C521" s="17"/>
    </row>
    <row r="522" spans="1:3" ht="15.75" customHeight="1" x14ac:dyDescent="0.25">
      <c r="A522" s="17"/>
      <c r="B522" s="17"/>
      <c r="C522" s="17"/>
    </row>
    <row r="523" spans="1:3" ht="15.75" customHeight="1" x14ac:dyDescent="0.25">
      <c r="A523" s="17"/>
      <c r="B523" s="17"/>
      <c r="C523" s="17"/>
    </row>
    <row r="524" spans="1:3" ht="15.75" customHeight="1" x14ac:dyDescent="0.25">
      <c r="A524" s="17"/>
      <c r="B524" s="17"/>
      <c r="C524" s="17"/>
    </row>
    <row r="525" spans="1:3" ht="15.75" customHeight="1" x14ac:dyDescent="0.25">
      <c r="A525" s="17"/>
      <c r="B525" s="17"/>
      <c r="C525" s="17"/>
    </row>
    <row r="526" spans="1:3" ht="15.75" customHeight="1" x14ac:dyDescent="0.25">
      <c r="A526" s="17"/>
      <c r="B526" s="17"/>
      <c r="C526" s="17"/>
    </row>
    <row r="527" spans="1:3" ht="15.75" customHeight="1" x14ac:dyDescent="0.25">
      <c r="A527" s="17"/>
      <c r="B527" s="17"/>
      <c r="C527" s="17"/>
    </row>
    <row r="528" spans="1:3" ht="15.75" customHeight="1" x14ac:dyDescent="0.25">
      <c r="A528" s="17"/>
      <c r="B528" s="17"/>
      <c r="C528" s="17"/>
    </row>
    <row r="529" spans="1:3" ht="15.75" customHeight="1" x14ac:dyDescent="0.25">
      <c r="A529" s="17"/>
      <c r="B529" s="17"/>
      <c r="C529" s="17"/>
    </row>
    <row r="530" spans="1:3" ht="15.75" customHeight="1" x14ac:dyDescent="0.25">
      <c r="A530" s="17"/>
      <c r="B530" s="17"/>
      <c r="C530" s="17"/>
    </row>
    <row r="531" spans="1:3" ht="15.75" customHeight="1" x14ac:dyDescent="0.25">
      <c r="A531" s="17"/>
      <c r="B531" s="17"/>
      <c r="C531" s="17"/>
    </row>
    <row r="532" spans="1:3" ht="15.75" customHeight="1" x14ac:dyDescent="0.25">
      <c r="A532" s="17"/>
      <c r="B532" s="17"/>
      <c r="C532" s="17"/>
    </row>
    <row r="533" spans="1:3" ht="15.75" customHeight="1" x14ac:dyDescent="0.25">
      <c r="A533" s="17"/>
      <c r="B533" s="17"/>
      <c r="C533" s="17"/>
    </row>
    <row r="534" spans="1:3" ht="15.75" customHeight="1" x14ac:dyDescent="0.25">
      <c r="A534" s="17"/>
      <c r="B534" s="17"/>
      <c r="C534" s="17"/>
    </row>
    <row r="535" spans="1:3" ht="15.75" customHeight="1" x14ac:dyDescent="0.25">
      <c r="A535" s="17"/>
      <c r="B535" s="17"/>
      <c r="C535" s="17"/>
    </row>
    <row r="536" spans="1:3" ht="15.75" customHeight="1" x14ac:dyDescent="0.25">
      <c r="A536" s="17"/>
      <c r="B536" s="17"/>
      <c r="C536" s="17"/>
    </row>
    <row r="537" spans="1:3" ht="15.75" customHeight="1" x14ac:dyDescent="0.25">
      <c r="A537" s="17"/>
      <c r="B537" s="17"/>
      <c r="C537" s="17"/>
    </row>
    <row r="538" spans="1:3" ht="15.75" customHeight="1" x14ac:dyDescent="0.25">
      <c r="A538" s="17"/>
      <c r="B538" s="17"/>
      <c r="C538" s="17"/>
    </row>
    <row r="539" spans="1:3" ht="15.75" customHeight="1" x14ac:dyDescent="0.25">
      <c r="A539" s="17"/>
      <c r="B539" s="17"/>
      <c r="C539" s="17"/>
    </row>
    <row r="540" spans="1:3" ht="15.75" customHeight="1" x14ac:dyDescent="0.25">
      <c r="A540" s="17"/>
      <c r="B540" s="17"/>
      <c r="C540" s="17"/>
    </row>
    <row r="541" spans="1:3" ht="15.75" customHeight="1" x14ac:dyDescent="0.25">
      <c r="A541" s="17"/>
      <c r="B541" s="17"/>
      <c r="C541" s="17"/>
    </row>
    <row r="542" spans="1:3" ht="15.75" customHeight="1" x14ac:dyDescent="0.25">
      <c r="A542" s="17"/>
      <c r="B542" s="17"/>
      <c r="C542" s="17"/>
    </row>
    <row r="543" spans="1:3" ht="15.75" customHeight="1" x14ac:dyDescent="0.25">
      <c r="A543" s="17"/>
      <c r="B543" s="17"/>
      <c r="C543" s="17"/>
    </row>
    <row r="544" spans="1:3" ht="15.75" customHeight="1" x14ac:dyDescent="0.25">
      <c r="A544" s="17"/>
      <c r="B544" s="17"/>
      <c r="C544" s="17"/>
    </row>
    <row r="545" spans="1:3" ht="15.75" customHeight="1" x14ac:dyDescent="0.25">
      <c r="A545" s="17"/>
      <c r="B545" s="17"/>
      <c r="C545" s="17"/>
    </row>
    <row r="546" spans="1:3" ht="15.75" customHeight="1" x14ac:dyDescent="0.25">
      <c r="A546" s="17"/>
      <c r="B546" s="17"/>
      <c r="C546" s="17"/>
    </row>
    <row r="547" spans="1:3" ht="15.75" customHeight="1" x14ac:dyDescent="0.25">
      <c r="A547" s="17"/>
      <c r="B547" s="17"/>
      <c r="C547" s="17"/>
    </row>
    <row r="548" spans="1:3" ht="15.75" customHeight="1" x14ac:dyDescent="0.25">
      <c r="A548" s="17"/>
      <c r="B548" s="17"/>
      <c r="C548" s="17"/>
    </row>
    <row r="549" spans="1:3" ht="15.75" customHeight="1" x14ac:dyDescent="0.25">
      <c r="A549" s="17"/>
      <c r="B549" s="17"/>
      <c r="C549" s="17"/>
    </row>
    <row r="550" spans="1:3" ht="15.75" customHeight="1" x14ac:dyDescent="0.25">
      <c r="A550" s="17"/>
      <c r="B550" s="17"/>
      <c r="C550" s="17"/>
    </row>
    <row r="551" spans="1:3" ht="15.75" customHeight="1" x14ac:dyDescent="0.25">
      <c r="A551" s="17"/>
      <c r="B551" s="17"/>
      <c r="C551" s="17"/>
    </row>
    <row r="552" spans="1:3" ht="15.75" customHeight="1" x14ac:dyDescent="0.25">
      <c r="A552" s="17"/>
      <c r="B552" s="17"/>
      <c r="C552" s="17"/>
    </row>
    <row r="553" spans="1:3" ht="15.75" customHeight="1" x14ac:dyDescent="0.25">
      <c r="A553" s="17"/>
      <c r="B553" s="17"/>
      <c r="C553" s="17"/>
    </row>
    <row r="554" spans="1:3" ht="15.75" customHeight="1" x14ac:dyDescent="0.25">
      <c r="A554" s="17"/>
      <c r="B554" s="17"/>
      <c r="C554" s="17"/>
    </row>
    <row r="555" spans="1:3" ht="15.75" customHeight="1" x14ac:dyDescent="0.25">
      <c r="A555" s="17"/>
      <c r="B555" s="17"/>
      <c r="C555" s="17"/>
    </row>
    <row r="556" spans="1:3" ht="15.75" customHeight="1" x14ac:dyDescent="0.25">
      <c r="A556" s="17"/>
      <c r="B556" s="17"/>
      <c r="C556" s="17"/>
    </row>
    <row r="557" spans="1:3" ht="15.75" customHeight="1" x14ac:dyDescent="0.25">
      <c r="A557" s="17"/>
      <c r="B557" s="17"/>
      <c r="C557" s="17"/>
    </row>
    <row r="558" spans="1:3" ht="15.75" customHeight="1" x14ac:dyDescent="0.25">
      <c r="A558" s="17"/>
      <c r="B558" s="17"/>
      <c r="C558" s="17"/>
    </row>
    <row r="559" spans="1:3" ht="15.75" customHeight="1" x14ac:dyDescent="0.25">
      <c r="A559" s="17"/>
      <c r="B559" s="17"/>
      <c r="C559" s="17"/>
    </row>
    <row r="560" spans="1:3" ht="15.75" customHeight="1" x14ac:dyDescent="0.25">
      <c r="A560" s="17"/>
      <c r="B560" s="17"/>
      <c r="C560" s="17"/>
    </row>
    <row r="561" spans="1:3" ht="15.75" customHeight="1" x14ac:dyDescent="0.25">
      <c r="A561" s="17"/>
      <c r="B561" s="17"/>
      <c r="C561" s="17"/>
    </row>
    <row r="562" spans="1:3" ht="15.75" customHeight="1" x14ac:dyDescent="0.25">
      <c r="A562" s="17"/>
      <c r="B562" s="17"/>
      <c r="C562" s="17"/>
    </row>
    <row r="563" spans="1:3" ht="15.75" customHeight="1" x14ac:dyDescent="0.25">
      <c r="A563" s="17"/>
      <c r="B563" s="17"/>
      <c r="C563" s="17"/>
    </row>
    <row r="564" spans="1:3" ht="15.75" customHeight="1" x14ac:dyDescent="0.25">
      <c r="A564" s="17"/>
      <c r="B564" s="17"/>
      <c r="C564" s="17"/>
    </row>
    <row r="565" spans="1:3" ht="15.75" customHeight="1" x14ac:dyDescent="0.25">
      <c r="A565" s="17"/>
      <c r="B565" s="17"/>
      <c r="C565" s="17"/>
    </row>
    <row r="566" spans="1:3" ht="15.75" customHeight="1" x14ac:dyDescent="0.25">
      <c r="A566" s="17"/>
      <c r="B566" s="17"/>
      <c r="C566" s="17"/>
    </row>
    <row r="567" spans="1:3" ht="15.75" customHeight="1" x14ac:dyDescent="0.25">
      <c r="A567" s="17"/>
      <c r="B567" s="17"/>
      <c r="C567" s="17"/>
    </row>
    <row r="568" spans="1:3" ht="15.75" customHeight="1" x14ac:dyDescent="0.25">
      <c r="A568" s="17"/>
      <c r="B568" s="17"/>
      <c r="C568" s="17"/>
    </row>
    <row r="569" spans="1:3" ht="15.75" customHeight="1" x14ac:dyDescent="0.25">
      <c r="A569" s="17"/>
      <c r="B569" s="17"/>
      <c r="C569" s="17"/>
    </row>
    <row r="570" spans="1:3" ht="15.75" customHeight="1" x14ac:dyDescent="0.25">
      <c r="A570" s="17"/>
      <c r="B570" s="17"/>
      <c r="C570" s="17"/>
    </row>
    <row r="571" spans="1:3" ht="15.75" customHeight="1" x14ac:dyDescent="0.25">
      <c r="A571" s="17"/>
      <c r="B571" s="17"/>
      <c r="C571" s="17"/>
    </row>
    <row r="572" spans="1:3" ht="15.75" customHeight="1" x14ac:dyDescent="0.25">
      <c r="A572" s="17"/>
      <c r="B572" s="17"/>
      <c r="C572" s="17"/>
    </row>
    <row r="573" spans="1:3" ht="15.75" customHeight="1" x14ac:dyDescent="0.25">
      <c r="A573" s="17"/>
      <c r="B573" s="17"/>
      <c r="C573" s="17"/>
    </row>
    <row r="574" spans="1:3" ht="15.75" customHeight="1" x14ac:dyDescent="0.25">
      <c r="A574" s="17"/>
      <c r="B574" s="17"/>
      <c r="C574" s="17"/>
    </row>
    <row r="575" spans="1:3" ht="15.75" customHeight="1" x14ac:dyDescent="0.25">
      <c r="A575" s="17"/>
      <c r="B575" s="17"/>
      <c r="C575" s="17"/>
    </row>
    <row r="576" spans="1:3" ht="15.75" customHeight="1" x14ac:dyDescent="0.25">
      <c r="A576" s="17"/>
      <c r="B576" s="17"/>
      <c r="C576" s="17"/>
    </row>
    <row r="577" spans="1:3" ht="15.75" customHeight="1" x14ac:dyDescent="0.25">
      <c r="A577" s="17"/>
      <c r="B577" s="17"/>
      <c r="C577" s="17"/>
    </row>
    <row r="578" spans="1:3" ht="15.75" customHeight="1" x14ac:dyDescent="0.25">
      <c r="A578" s="17"/>
      <c r="B578" s="17"/>
      <c r="C578" s="17"/>
    </row>
    <row r="579" spans="1:3" ht="15.75" customHeight="1" x14ac:dyDescent="0.25">
      <c r="A579" s="17"/>
      <c r="B579" s="17"/>
      <c r="C579" s="17"/>
    </row>
    <row r="580" spans="1:3" ht="15.75" customHeight="1" x14ac:dyDescent="0.25">
      <c r="A580" s="17"/>
      <c r="B580" s="17"/>
      <c r="C580" s="17"/>
    </row>
    <row r="581" spans="1:3" ht="15.75" customHeight="1" x14ac:dyDescent="0.25">
      <c r="A581" s="17"/>
      <c r="B581" s="17"/>
      <c r="C581" s="17"/>
    </row>
    <row r="582" spans="1:3" ht="15.75" customHeight="1" x14ac:dyDescent="0.25">
      <c r="A582" s="17"/>
      <c r="B582" s="17"/>
      <c r="C582" s="17"/>
    </row>
    <row r="583" spans="1:3" ht="15.75" customHeight="1" x14ac:dyDescent="0.25">
      <c r="A583" s="17"/>
      <c r="B583" s="17"/>
      <c r="C583" s="17"/>
    </row>
    <row r="584" spans="1:3" ht="15.75" customHeight="1" x14ac:dyDescent="0.25">
      <c r="A584" s="17"/>
      <c r="B584" s="17"/>
      <c r="C584" s="17"/>
    </row>
    <row r="585" spans="1:3" ht="15.75" customHeight="1" x14ac:dyDescent="0.25">
      <c r="A585" s="17"/>
      <c r="B585" s="17"/>
      <c r="C585" s="17"/>
    </row>
    <row r="586" spans="1:3" ht="15.75" customHeight="1" x14ac:dyDescent="0.25">
      <c r="A586" s="17"/>
      <c r="B586" s="17"/>
      <c r="C586" s="17"/>
    </row>
    <row r="587" spans="1:3" ht="15.75" customHeight="1" x14ac:dyDescent="0.25">
      <c r="A587" s="17"/>
      <c r="B587" s="17"/>
      <c r="C587" s="17"/>
    </row>
    <row r="588" spans="1:3" ht="15.75" customHeight="1" x14ac:dyDescent="0.25">
      <c r="A588" s="17"/>
      <c r="B588" s="17"/>
      <c r="C588" s="17"/>
    </row>
    <row r="589" spans="1:3" ht="15.75" customHeight="1" x14ac:dyDescent="0.25">
      <c r="A589" s="17"/>
      <c r="B589" s="17"/>
      <c r="C589" s="17"/>
    </row>
    <row r="590" spans="1:3" ht="15.75" customHeight="1" x14ac:dyDescent="0.25">
      <c r="A590" s="17"/>
      <c r="B590" s="17"/>
      <c r="C590" s="17"/>
    </row>
    <row r="591" spans="1:3" ht="15.75" customHeight="1" x14ac:dyDescent="0.25">
      <c r="A591" s="17"/>
      <c r="B591" s="17"/>
      <c r="C591" s="17"/>
    </row>
    <row r="592" spans="1:3" ht="15.75" customHeight="1" x14ac:dyDescent="0.25">
      <c r="A592" s="17"/>
      <c r="B592" s="17"/>
      <c r="C592" s="17"/>
    </row>
    <row r="593" spans="1:3" ht="15.75" customHeight="1" x14ac:dyDescent="0.25">
      <c r="A593" s="17"/>
      <c r="B593" s="17"/>
      <c r="C593" s="17"/>
    </row>
    <row r="594" spans="1:3" ht="15.75" customHeight="1" x14ac:dyDescent="0.25">
      <c r="A594" s="17"/>
      <c r="B594" s="17"/>
      <c r="C594" s="17"/>
    </row>
    <row r="595" spans="1:3" ht="15.75" customHeight="1" x14ac:dyDescent="0.25">
      <c r="A595" s="17"/>
      <c r="B595" s="17"/>
      <c r="C595" s="17"/>
    </row>
    <row r="596" spans="1:3" ht="15.75" customHeight="1" x14ac:dyDescent="0.25">
      <c r="A596" s="17"/>
      <c r="B596" s="17"/>
      <c r="C596" s="17"/>
    </row>
    <row r="597" spans="1:3" ht="15.75" customHeight="1" x14ac:dyDescent="0.25">
      <c r="A597" s="17"/>
      <c r="B597" s="17"/>
      <c r="C597" s="17"/>
    </row>
    <row r="598" spans="1:3" ht="15.75" customHeight="1" x14ac:dyDescent="0.25">
      <c r="A598" s="17"/>
      <c r="B598" s="17"/>
      <c r="C598" s="17"/>
    </row>
    <row r="599" spans="1:3" ht="15.75" customHeight="1" x14ac:dyDescent="0.25">
      <c r="A599" s="17"/>
      <c r="B599" s="17"/>
      <c r="C599" s="17"/>
    </row>
    <row r="600" spans="1:3" ht="15.75" customHeight="1" x14ac:dyDescent="0.25">
      <c r="A600" s="17"/>
      <c r="B600" s="17"/>
      <c r="C600" s="17"/>
    </row>
    <row r="601" spans="1:3" ht="15.75" customHeight="1" x14ac:dyDescent="0.25">
      <c r="A601" s="17"/>
      <c r="B601" s="17"/>
      <c r="C601" s="17"/>
    </row>
    <row r="602" spans="1:3" ht="15.75" customHeight="1" x14ac:dyDescent="0.25">
      <c r="A602" s="17"/>
      <c r="B602" s="17"/>
      <c r="C602" s="17"/>
    </row>
    <row r="603" spans="1:3" ht="15.75" customHeight="1" x14ac:dyDescent="0.25">
      <c r="A603" s="17"/>
      <c r="B603" s="17"/>
      <c r="C603" s="17"/>
    </row>
    <row r="604" spans="1:3" ht="15.75" customHeight="1" x14ac:dyDescent="0.25">
      <c r="A604" s="17"/>
      <c r="B604" s="17"/>
      <c r="C604" s="17"/>
    </row>
    <row r="605" spans="1:3" ht="15.75" customHeight="1" x14ac:dyDescent="0.25">
      <c r="A605" s="17"/>
      <c r="B605" s="17"/>
      <c r="C605" s="17"/>
    </row>
    <row r="606" spans="1:3" ht="15.75" customHeight="1" x14ac:dyDescent="0.25">
      <c r="A606" s="17"/>
      <c r="B606" s="17"/>
      <c r="C606" s="17"/>
    </row>
    <row r="607" spans="1:3" ht="15.75" customHeight="1" x14ac:dyDescent="0.25">
      <c r="A607" s="17"/>
      <c r="B607" s="17"/>
      <c r="C607" s="17"/>
    </row>
    <row r="608" spans="1:3" ht="15.75" customHeight="1" x14ac:dyDescent="0.25">
      <c r="A608" s="17"/>
      <c r="B608" s="17"/>
      <c r="C608" s="17"/>
    </row>
    <row r="609" spans="1:3" ht="15.75" customHeight="1" x14ac:dyDescent="0.25">
      <c r="A609" s="17"/>
      <c r="B609" s="17"/>
      <c r="C609" s="17"/>
    </row>
    <row r="610" spans="1:3" ht="15.75" customHeight="1" x14ac:dyDescent="0.25">
      <c r="A610" s="17"/>
      <c r="B610" s="17"/>
      <c r="C610" s="17"/>
    </row>
    <row r="611" spans="1:3" ht="15.75" customHeight="1" x14ac:dyDescent="0.25">
      <c r="A611" s="17"/>
      <c r="B611" s="17"/>
      <c r="C611" s="17"/>
    </row>
    <row r="612" spans="1:3" ht="15.75" customHeight="1" x14ac:dyDescent="0.25">
      <c r="A612" s="17"/>
      <c r="B612" s="17"/>
      <c r="C612" s="17"/>
    </row>
    <row r="613" spans="1:3" ht="15.75" customHeight="1" x14ac:dyDescent="0.25">
      <c r="A613" s="17"/>
      <c r="B613" s="17"/>
      <c r="C613" s="17"/>
    </row>
    <row r="614" spans="1:3" ht="15.75" customHeight="1" x14ac:dyDescent="0.25">
      <c r="A614" s="17"/>
      <c r="B614" s="17"/>
      <c r="C614" s="17"/>
    </row>
    <row r="615" spans="1:3" ht="15.75" customHeight="1" x14ac:dyDescent="0.25">
      <c r="A615" s="17"/>
      <c r="B615" s="17"/>
      <c r="C615" s="17"/>
    </row>
    <row r="616" spans="1:3" ht="15.75" customHeight="1" x14ac:dyDescent="0.25">
      <c r="A616" s="17"/>
      <c r="B616" s="17"/>
      <c r="C616" s="17"/>
    </row>
    <row r="617" spans="1:3" ht="15.75" customHeight="1" x14ac:dyDescent="0.25">
      <c r="A617" s="17"/>
      <c r="B617" s="17"/>
      <c r="C617" s="17"/>
    </row>
    <row r="618" spans="1:3" ht="15.75" customHeight="1" x14ac:dyDescent="0.25">
      <c r="A618" s="17"/>
      <c r="B618" s="17"/>
      <c r="C618" s="17"/>
    </row>
    <row r="619" spans="1:3" ht="15.75" customHeight="1" x14ac:dyDescent="0.25">
      <c r="A619" s="17"/>
      <c r="B619" s="17"/>
      <c r="C619" s="17"/>
    </row>
    <row r="620" spans="1:3" ht="15.75" customHeight="1" x14ac:dyDescent="0.25">
      <c r="A620" s="17"/>
      <c r="B620" s="17"/>
      <c r="C620" s="17"/>
    </row>
    <row r="621" spans="1:3" ht="15.75" customHeight="1" x14ac:dyDescent="0.25">
      <c r="A621" s="17"/>
      <c r="B621" s="17"/>
      <c r="C621" s="17"/>
    </row>
    <row r="622" spans="1:3" ht="15.75" customHeight="1" x14ac:dyDescent="0.25">
      <c r="A622" s="17"/>
      <c r="B622" s="17"/>
      <c r="C622" s="17"/>
    </row>
    <row r="623" spans="1:3" ht="15.75" customHeight="1" x14ac:dyDescent="0.25">
      <c r="A623" s="17"/>
      <c r="B623" s="17"/>
      <c r="C623" s="17"/>
    </row>
    <row r="624" spans="1:3" ht="15.75" customHeight="1" x14ac:dyDescent="0.25">
      <c r="A624" s="17"/>
      <c r="B624" s="17"/>
      <c r="C624" s="17"/>
    </row>
    <row r="625" spans="1:3" ht="15.75" customHeight="1" x14ac:dyDescent="0.25">
      <c r="A625" s="17"/>
      <c r="B625" s="17"/>
      <c r="C625" s="17"/>
    </row>
    <row r="626" spans="1:3" ht="15.75" customHeight="1" x14ac:dyDescent="0.25">
      <c r="A626" s="17"/>
      <c r="B626" s="17"/>
      <c r="C626" s="17"/>
    </row>
    <row r="627" spans="1:3" ht="15.75" customHeight="1" x14ac:dyDescent="0.25">
      <c r="A627" s="17"/>
      <c r="B627" s="17"/>
      <c r="C627" s="17"/>
    </row>
    <row r="628" spans="1:3" ht="15.75" customHeight="1" x14ac:dyDescent="0.25">
      <c r="A628" s="17"/>
      <c r="B628" s="17"/>
      <c r="C628" s="17"/>
    </row>
    <row r="629" spans="1:3" ht="15.75" customHeight="1" x14ac:dyDescent="0.25">
      <c r="A629" s="17"/>
      <c r="B629" s="17"/>
      <c r="C629" s="17"/>
    </row>
    <row r="630" spans="1:3" ht="15.75" customHeight="1" x14ac:dyDescent="0.25">
      <c r="A630" s="17"/>
      <c r="B630" s="17"/>
      <c r="C630" s="17"/>
    </row>
    <row r="631" spans="1:3" ht="15.75" customHeight="1" x14ac:dyDescent="0.25">
      <c r="A631" s="17"/>
      <c r="B631" s="17"/>
      <c r="C631" s="17"/>
    </row>
    <row r="632" spans="1:3" ht="15.75" customHeight="1" x14ac:dyDescent="0.25">
      <c r="A632" s="17"/>
      <c r="B632" s="17"/>
      <c r="C632" s="17"/>
    </row>
    <row r="633" spans="1:3" ht="15.75" customHeight="1" x14ac:dyDescent="0.25">
      <c r="A633" s="17"/>
      <c r="B633" s="17"/>
      <c r="C633" s="17"/>
    </row>
    <row r="634" spans="1:3" ht="15.75" customHeight="1" x14ac:dyDescent="0.25">
      <c r="A634" s="17"/>
      <c r="B634" s="17"/>
      <c r="C634" s="17"/>
    </row>
    <row r="635" spans="1:3" ht="15.75" customHeight="1" x14ac:dyDescent="0.25">
      <c r="A635" s="17"/>
      <c r="B635" s="17"/>
      <c r="C635" s="17"/>
    </row>
    <row r="636" spans="1:3" ht="15.75" customHeight="1" x14ac:dyDescent="0.25">
      <c r="A636" s="17"/>
      <c r="B636" s="17"/>
      <c r="C636" s="17"/>
    </row>
    <row r="637" spans="1:3" ht="15.75" customHeight="1" x14ac:dyDescent="0.25">
      <c r="A637" s="17"/>
      <c r="B637" s="17"/>
      <c r="C637" s="17"/>
    </row>
    <row r="638" spans="1:3" ht="15.75" customHeight="1" x14ac:dyDescent="0.25">
      <c r="A638" s="17"/>
      <c r="B638" s="17"/>
      <c r="C638" s="17"/>
    </row>
    <row r="639" spans="1:3" ht="15.75" customHeight="1" x14ac:dyDescent="0.25">
      <c r="A639" s="17"/>
      <c r="B639" s="17"/>
      <c r="C639" s="17"/>
    </row>
    <row r="640" spans="1:3" ht="15.75" customHeight="1" x14ac:dyDescent="0.25">
      <c r="A640" s="17"/>
      <c r="B640" s="17"/>
      <c r="C640" s="17"/>
    </row>
    <row r="641" spans="1:3" ht="15.75" customHeight="1" x14ac:dyDescent="0.25">
      <c r="A641" s="17"/>
      <c r="B641" s="17"/>
      <c r="C641" s="17"/>
    </row>
    <row r="642" spans="1:3" ht="15.75" customHeight="1" x14ac:dyDescent="0.25">
      <c r="A642" s="17"/>
      <c r="B642" s="17"/>
      <c r="C642" s="17"/>
    </row>
    <row r="643" spans="1:3" ht="15.75" customHeight="1" x14ac:dyDescent="0.25">
      <c r="A643" s="17"/>
      <c r="B643" s="17"/>
      <c r="C643" s="17"/>
    </row>
    <row r="644" spans="1:3" ht="15.75" customHeight="1" x14ac:dyDescent="0.25">
      <c r="A644" s="17"/>
      <c r="B644" s="17"/>
      <c r="C644" s="17"/>
    </row>
    <row r="645" spans="1:3" ht="15.75" customHeight="1" x14ac:dyDescent="0.25">
      <c r="A645" s="17"/>
      <c r="B645" s="17"/>
      <c r="C645" s="17"/>
    </row>
    <row r="646" spans="1:3" ht="15.75" customHeight="1" x14ac:dyDescent="0.25">
      <c r="A646" s="17"/>
      <c r="B646" s="17"/>
      <c r="C646" s="17"/>
    </row>
    <row r="647" spans="1:3" ht="15.75" customHeight="1" x14ac:dyDescent="0.25">
      <c r="A647" s="17"/>
      <c r="B647" s="17"/>
      <c r="C647" s="17"/>
    </row>
    <row r="648" spans="1:3" ht="15.75" customHeight="1" x14ac:dyDescent="0.25">
      <c r="A648" s="17"/>
      <c r="B648" s="17"/>
      <c r="C648" s="17"/>
    </row>
    <row r="649" spans="1:3" ht="15.75" customHeight="1" x14ac:dyDescent="0.25">
      <c r="A649" s="17"/>
      <c r="B649" s="17"/>
      <c r="C649" s="17"/>
    </row>
    <row r="650" spans="1:3" ht="15.75" customHeight="1" x14ac:dyDescent="0.25">
      <c r="A650" s="17"/>
      <c r="B650" s="17"/>
      <c r="C650" s="17"/>
    </row>
    <row r="651" spans="1:3" ht="15.75" customHeight="1" x14ac:dyDescent="0.25">
      <c r="A651" s="17"/>
      <c r="B651" s="17"/>
      <c r="C651" s="17"/>
    </row>
    <row r="652" spans="1:3" ht="15.75" customHeight="1" x14ac:dyDescent="0.25">
      <c r="A652" s="17"/>
      <c r="B652" s="17"/>
      <c r="C652" s="17"/>
    </row>
    <row r="653" spans="1:3" ht="15.75" customHeight="1" x14ac:dyDescent="0.25">
      <c r="A653" s="17"/>
      <c r="B653" s="17"/>
      <c r="C653" s="17"/>
    </row>
    <row r="654" spans="1:3" ht="15.75" customHeight="1" x14ac:dyDescent="0.25">
      <c r="A654" s="17"/>
      <c r="B654" s="17"/>
      <c r="C654" s="17"/>
    </row>
    <row r="655" spans="1:3" ht="15.75" customHeight="1" x14ac:dyDescent="0.25">
      <c r="A655" s="17"/>
      <c r="B655" s="17"/>
      <c r="C655" s="17"/>
    </row>
    <row r="656" spans="1:3" ht="15.75" customHeight="1" x14ac:dyDescent="0.25">
      <c r="A656" s="17"/>
      <c r="B656" s="17"/>
      <c r="C656" s="17"/>
    </row>
    <row r="657" spans="1:3" ht="15.75" customHeight="1" x14ac:dyDescent="0.25">
      <c r="A657" s="17"/>
      <c r="B657" s="17"/>
      <c r="C657" s="17"/>
    </row>
    <row r="658" spans="1:3" ht="15.75" customHeight="1" x14ac:dyDescent="0.25">
      <c r="A658" s="17"/>
      <c r="B658" s="17"/>
      <c r="C658" s="17"/>
    </row>
    <row r="659" spans="1:3" ht="15.75" customHeight="1" x14ac:dyDescent="0.25">
      <c r="A659" s="17"/>
      <c r="B659" s="17"/>
      <c r="C659" s="17"/>
    </row>
    <row r="660" spans="1:3" ht="15.75" customHeight="1" x14ac:dyDescent="0.25">
      <c r="A660" s="17"/>
      <c r="B660" s="17"/>
      <c r="C660" s="17"/>
    </row>
    <row r="661" spans="1:3" ht="15.75" customHeight="1" x14ac:dyDescent="0.25">
      <c r="A661" s="17"/>
      <c r="B661" s="17"/>
      <c r="C661" s="17"/>
    </row>
    <row r="662" spans="1:3" ht="15.75" customHeight="1" x14ac:dyDescent="0.25">
      <c r="A662" s="17"/>
      <c r="B662" s="17"/>
      <c r="C662" s="17"/>
    </row>
    <row r="663" spans="1:3" ht="15.75" customHeight="1" x14ac:dyDescent="0.25">
      <c r="A663" s="17"/>
      <c r="B663" s="17"/>
      <c r="C663" s="17"/>
    </row>
    <row r="664" spans="1:3" ht="15.75" customHeight="1" x14ac:dyDescent="0.25">
      <c r="A664" s="17"/>
      <c r="B664" s="17"/>
      <c r="C664" s="17"/>
    </row>
    <row r="665" spans="1:3" ht="15.75" customHeight="1" x14ac:dyDescent="0.25">
      <c r="A665" s="17"/>
      <c r="B665" s="17"/>
      <c r="C665" s="17"/>
    </row>
    <row r="666" spans="1:3" ht="15.75" customHeight="1" x14ac:dyDescent="0.25">
      <c r="A666" s="17"/>
      <c r="B666" s="17"/>
      <c r="C666" s="17"/>
    </row>
    <row r="667" spans="1:3" ht="15.75" customHeight="1" x14ac:dyDescent="0.25">
      <c r="A667" s="17"/>
      <c r="B667" s="17"/>
      <c r="C667" s="17"/>
    </row>
    <row r="668" spans="1:3" ht="15.75" customHeight="1" x14ac:dyDescent="0.25">
      <c r="A668" s="17"/>
      <c r="B668" s="17"/>
      <c r="C668" s="17"/>
    </row>
    <row r="669" spans="1:3" ht="15.75" customHeight="1" x14ac:dyDescent="0.25">
      <c r="A669" s="17"/>
      <c r="B669" s="17"/>
      <c r="C669" s="17"/>
    </row>
    <row r="670" spans="1:3" ht="15.75" customHeight="1" x14ac:dyDescent="0.25">
      <c r="A670" s="17"/>
      <c r="B670" s="17"/>
      <c r="C670" s="17"/>
    </row>
    <row r="671" spans="1:3" ht="15.75" customHeight="1" x14ac:dyDescent="0.25">
      <c r="A671" s="17"/>
      <c r="B671" s="17"/>
      <c r="C671" s="17"/>
    </row>
    <row r="672" spans="1:3" ht="15.75" customHeight="1" x14ac:dyDescent="0.25">
      <c r="A672" s="17"/>
      <c r="B672" s="17"/>
      <c r="C672" s="17"/>
    </row>
    <row r="673" spans="1:3" ht="15.75" customHeight="1" x14ac:dyDescent="0.25">
      <c r="A673" s="17"/>
      <c r="B673" s="17"/>
      <c r="C673" s="17"/>
    </row>
    <row r="674" spans="1:3" ht="15.75" customHeight="1" x14ac:dyDescent="0.25">
      <c r="A674" s="17"/>
      <c r="B674" s="17"/>
      <c r="C674" s="17"/>
    </row>
    <row r="675" spans="1:3" ht="15.75" customHeight="1" x14ac:dyDescent="0.25">
      <c r="A675" s="17"/>
      <c r="B675" s="17"/>
      <c r="C675" s="17"/>
    </row>
    <row r="676" spans="1:3" ht="15.75" customHeight="1" x14ac:dyDescent="0.25">
      <c r="A676" s="17"/>
      <c r="B676" s="17"/>
      <c r="C676" s="17"/>
    </row>
    <row r="677" spans="1:3" ht="15.75" customHeight="1" x14ac:dyDescent="0.25">
      <c r="A677" s="17"/>
      <c r="B677" s="17"/>
      <c r="C677" s="17"/>
    </row>
    <row r="678" spans="1:3" ht="15.75" customHeight="1" x14ac:dyDescent="0.25">
      <c r="A678" s="17"/>
      <c r="B678" s="17"/>
      <c r="C678" s="17"/>
    </row>
    <row r="679" spans="1:3" ht="15.75" customHeight="1" x14ac:dyDescent="0.25">
      <c r="A679" s="17"/>
      <c r="B679" s="17"/>
      <c r="C679" s="17"/>
    </row>
    <row r="680" spans="1:3" ht="15.75" customHeight="1" x14ac:dyDescent="0.25">
      <c r="A680" s="17"/>
      <c r="B680" s="17"/>
      <c r="C680" s="17"/>
    </row>
    <row r="681" spans="1:3" ht="15.75" customHeight="1" x14ac:dyDescent="0.25">
      <c r="A681" s="17"/>
      <c r="B681" s="17"/>
      <c r="C681" s="17"/>
    </row>
    <row r="682" spans="1:3" ht="15.75" customHeight="1" x14ac:dyDescent="0.25">
      <c r="A682" s="17"/>
      <c r="B682" s="17"/>
      <c r="C682" s="17"/>
    </row>
    <row r="683" spans="1:3" ht="15.75" customHeight="1" x14ac:dyDescent="0.25">
      <c r="A683" s="17"/>
      <c r="B683" s="17"/>
      <c r="C683" s="17"/>
    </row>
    <row r="684" spans="1:3" ht="15.75" customHeight="1" x14ac:dyDescent="0.25">
      <c r="A684" s="17"/>
      <c r="B684" s="17"/>
      <c r="C684" s="17"/>
    </row>
    <row r="685" spans="1:3" ht="15.75" customHeight="1" x14ac:dyDescent="0.25">
      <c r="A685" s="17"/>
      <c r="B685" s="17"/>
      <c r="C685" s="17"/>
    </row>
    <row r="686" spans="1:3" ht="15.75" customHeight="1" x14ac:dyDescent="0.25">
      <c r="A686" s="17"/>
      <c r="B686" s="17"/>
      <c r="C686" s="17"/>
    </row>
    <row r="687" spans="1:3" ht="15.75" customHeight="1" x14ac:dyDescent="0.25">
      <c r="A687" s="17"/>
      <c r="B687" s="17"/>
      <c r="C687" s="17"/>
    </row>
    <row r="688" spans="1:3" ht="15.75" customHeight="1" x14ac:dyDescent="0.25">
      <c r="A688" s="17"/>
      <c r="B688" s="17"/>
      <c r="C688" s="17"/>
    </row>
    <row r="689" spans="1:3" ht="15.75" customHeight="1" x14ac:dyDescent="0.25">
      <c r="A689" s="17"/>
      <c r="B689" s="17"/>
      <c r="C689" s="17"/>
    </row>
    <row r="690" spans="1:3" ht="15.75" customHeight="1" x14ac:dyDescent="0.25">
      <c r="A690" s="17"/>
      <c r="B690" s="17"/>
      <c r="C690" s="17"/>
    </row>
    <row r="691" spans="1:3" ht="15.75" customHeight="1" x14ac:dyDescent="0.25">
      <c r="A691" s="17"/>
      <c r="B691" s="17"/>
      <c r="C691" s="17"/>
    </row>
    <row r="692" spans="1:3" ht="15.75" customHeight="1" x14ac:dyDescent="0.25">
      <c r="A692" s="17"/>
      <c r="B692" s="17"/>
      <c r="C692" s="17"/>
    </row>
    <row r="693" spans="1:3" ht="15.75" customHeight="1" x14ac:dyDescent="0.25">
      <c r="A693" s="17"/>
      <c r="B693" s="17"/>
      <c r="C693" s="17"/>
    </row>
    <row r="694" spans="1:3" ht="15.75" customHeight="1" x14ac:dyDescent="0.25">
      <c r="A694" s="17"/>
      <c r="B694" s="17"/>
      <c r="C694" s="17"/>
    </row>
    <row r="695" spans="1:3" ht="15.75" customHeight="1" x14ac:dyDescent="0.25">
      <c r="A695" s="17"/>
      <c r="B695" s="17"/>
      <c r="C695" s="17"/>
    </row>
    <row r="696" spans="1:3" ht="15.75" customHeight="1" x14ac:dyDescent="0.25">
      <c r="A696" s="17"/>
      <c r="B696" s="17"/>
      <c r="C696" s="17"/>
    </row>
    <row r="697" spans="1:3" ht="15.75" customHeight="1" x14ac:dyDescent="0.25">
      <c r="A697" s="17"/>
      <c r="B697" s="17"/>
      <c r="C697" s="17"/>
    </row>
    <row r="698" spans="1:3" ht="15.75" customHeight="1" x14ac:dyDescent="0.25">
      <c r="A698" s="17"/>
      <c r="B698" s="17"/>
      <c r="C698" s="17"/>
    </row>
    <row r="699" spans="1:3" ht="15.75" customHeight="1" x14ac:dyDescent="0.25">
      <c r="A699" s="17"/>
      <c r="B699" s="17"/>
      <c r="C699" s="17"/>
    </row>
    <row r="700" spans="1:3" ht="15.75" customHeight="1" x14ac:dyDescent="0.25">
      <c r="A700" s="17"/>
      <c r="B700" s="17"/>
      <c r="C700" s="17"/>
    </row>
    <row r="701" spans="1:3" ht="15.75" customHeight="1" x14ac:dyDescent="0.25">
      <c r="A701" s="17"/>
      <c r="B701" s="17"/>
      <c r="C701" s="17"/>
    </row>
    <row r="702" spans="1:3" ht="15.75" customHeight="1" x14ac:dyDescent="0.25">
      <c r="A702" s="17"/>
      <c r="B702" s="17"/>
      <c r="C702" s="17"/>
    </row>
    <row r="703" spans="1:3" ht="15.75" customHeight="1" x14ac:dyDescent="0.25">
      <c r="A703" s="17"/>
      <c r="B703" s="17"/>
      <c r="C703" s="17"/>
    </row>
    <row r="704" spans="1:3" ht="15.75" customHeight="1" x14ac:dyDescent="0.25">
      <c r="A704" s="17"/>
      <c r="B704" s="17"/>
      <c r="C704" s="17"/>
    </row>
    <row r="705" spans="1:3" ht="15.75" customHeight="1" x14ac:dyDescent="0.25">
      <c r="A705" s="17"/>
      <c r="B705" s="17"/>
      <c r="C705" s="17"/>
    </row>
    <row r="706" spans="1:3" ht="15.75" customHeight="1" x14ac:dyDescent="0.25">
      <c r="A706" s="17"/>
      <c r="B706" s="17"/>
      <c r="C706" s="17"/>
    </row>
    <row r="707" spans="1:3" ht="15.75" customHeight="1" x14ac:dyDescent="0.25">
      <c r="A707" s="17"/>
      <c r="B707" s="17"/>
      <c r="C707" s="17"/>
    </row>
    <row r="708" spans="1:3" ht="15.75" customHeight="1" x14ac:dyDescent="0.25">
      <c r="A708" s="17"/>
      <c r="B708" s="17"/>
      <c r="C708" s="17"/>
    </row>
    <row r="709" spans="1:3" ht="15.75" customHeight="1" x14ac:dyDescent="0.25">
      <c r="A709" s="17"/>
      <c r="B709" s="17"/>
      <c r="C709" s="17"/>
    </row>
    <row r="710" spans="1:3" ht="15.75" customHeight="1" x14ac:dyDescent="0.25">
      <c r="A710" s="17"/>
      <c r="B710" s="17"/>
      <c r="C710" s="17"/>
    </row>
    <row r="711" spans="1:3" ht="15.75" customHeight="1" x14ac:dyDescent="0.25">
      <c r="A711" s="17"/>
      <c r="B711" s="17"/>
      <c r="C711" s="17"/>
    </row>
    <row r="712" spans="1:3" ht="15.75" customHeight="1" x14ac:dyDescent="0.25">
      <c r="A712" s="17"/>
      <c r="B712" s="17"/>
      <c r="C712" s="17"/>
    </row>
    <row r="713" spans="1:3" ht="15.75" customHeight="1" x14ac:dyDescent="0.25">
      <c r="A713" s="17"/>
      <c r="B713" s="17"/>
      <c r="C713" s="17"/>
    </row>
    <row r="714" spans="1:3" ht="15.75" customHeight="1" x14ac:dyDescent="0.25">
      <c r="A714" s="17"/>
      <c r="B714" s="17"/>
      <c r="C714" s="17"/>
    </row>
    <row r="715" spans="1:3" ht="15.75" customHeight="1" x14ac:dyDescent="0.25">
      <c r="A715" s="17"/>
      <c r="B715" s="17"/>
      <c r="C715" s="17"/>
    </row>
    <row r="716" spans="1:3" ht="15.75" customHeight="1" x14ac:dyDescent="0.25">
      <c r="A716" s="17"/>
      <c r="B716" s="17"/>
      <c r="C716" s="17"/>
    </row>
    <row r="717" spans="1:3" ht="15.75" customHeight="1" x14ac:dyDescent="0.25">
      <c r="A717" s="17"/>
      <c r="B717" s="17"/>
      <c r="C717" s="17"/>
    </row>
    <row r="718" spans="1:3" ht="15.75" customHeight="1" x14ac:dyDescent="0.25">
      <c r="A718" s="17"/>
      <c r="B718" s="17"/>
      <c r="C718" s="17"/>
    </row>
    <row r="719" spans="1:3" ht="15.75" customHeight="1" x14ac:dyDescent="0.25">
      <c r="A719" s="17"/>
      <c r="B719" s="17"/>
      <c r="C719" s="17"/>
    </row>
    <row r="720" spans="1:3" ht="15.75" customHeight="1" x14ac:dyDescent="0.25">
      <c r="A720" s="17"/>
      <c r="B720" s="17"/>
      <c r="C720" s="17"/>
    </row>
    <row r="721" spans="1:3" ht="15.75" customHeight="1" x14ac:dyDescent="0.25">
      <c r="A721" s="17"/>
      <c r="B721" s="17"/>
      <c r="C721" s="17"/>
    </row>
    <row r="722" spans="1:3" ht="15.75" customHeight="1" x14ac:dyDescent="0.25">
      <c r="A722" s="17"/>
      <c r="B722" s="17"/>
      <c r="C722" s="17"/>
    </row>
    <row r="723" spans="1:3" ht="15.75" customHeight="1" x14ac:dyDescent="0.25">
      <c r="A723" s="17"/>
      <c r="B723" s="17"/>
      <c r="C723" s="17"/>
    </row>
    <row r="724" spans="1:3" ht="15.75" customHeight="1" x14ac:dyDescent="0.25">
      <c r="A724" s="17"/>
      <c r="B724" s="17"/>
      <c r="C724" s="17"/>
    </row>
    <row r="725" spans="1:3" ht="15.75" customHeight="1" x14ac:dyDescent="0.25">
      <c r="A725" s="17"/>
      <c r="B725" s="17"/>
      <c r="C725" s="17"/>
    </row>
    <row r="726" spans="1:3" ht="15.75" customHeight="1" x14ac:dyDescent="0.25">
      <c r="A726" s="17"/>
      <c r="B726" s="17"/>
      <c r="C726" s="17"/>
    </row>
    <row r="727" spans="1:3" ht="15.75" customHeight="1" x14ac:dyDescent="0.25">
      <c r="A727" s="17"/>
      <c r="B727" s="17"/>
      <c r="C727" s="17"/>
    </row>
    <row r="728" spans="1:3" ht="15.75" customHeight="1" x14ac:dyDescent="0.25">
      <c r="A728" s="17"/>
      <c r="B728" s="17"/>
      <c r="C728" s="17"/>
    </row>
    <row r="729" spans="1:3" ht="15.75" customHeight="1" x14ac:dyDescent="0.25">
      <c r="A729" s="17"/>
      <c r="B729" s="17"/>
      <c r="C729" s="17"/>
    </row>
    <row r="730" spans="1:3" ht="15.75" customHeight="1" x14ac:dyDescent="0.25">
      <c r="A730" s="17"/>
      <c r="B730" s="17"/>
      <c r="C730" s="17"/>
    </row>
    <row r="731" spans="1:3" ht="15.75" customHeight="1" x14ac:dyDescent="0.25">
      <c r="A731" s="17"/>
      <c r="B731" s="17"/>
      <c r="C731" s="17"/>
    </row>
    <row r="732" spans="1:3" ht="15.75" customHeight="1" x14ac:dyDescent="0.25">
      <c r="A732" s="17"/>
      <c r="B732" s="17"/>
      <c r="C732" s="17"/>
    </row>
    <row r="733" spans="1:3" ht="15.75" customHeight="1" x14ac:dyDescent="0.25">
      <c r="A733" s="17"/>
      <c r="B733" s="17"/>
      <c r="C733" s="17"/>
    </row>
    <row r="734" spans="1:3" ht="15.75" customHeight="1" x14ac:dyDescent="0.25">
      <c r="A734" s="17"/>
      <c r="B734" s="17"/>
      <c r="C734" s="17"/>
    </row>
    <row r="735" spans="1:3" ht="15.75" customHeight="1" x14ac:dyDescent="0.25">
      <c r="A735" s="17"/>
      <c r="B735" s="17"/>
      <c r="C735" s="17"/>
    </row>
    <row r="736" spans="1:3" ht="15.75" customHeight="1" x14ac:dyDescent="0.25">
      <c r="A736" s="17"/>
      <c r="B736" s="17"/>
      <c r="C736" s="17"/>
    </row>
    <row r="737" spans="1:3" ht="15.75" customHeight="1" x14ac:dyDescent="0.25">
      <c r="A737" s="17"/>
      <c r="B737" s="17"/>
      <c r="C737" s="17"/>
    </row>
    <row r="738" spans="1:3" ht="15.75" customHeight="1" x14ac:dyDescent="0.25">
      <c r="A738" s="17"/>
      <c r="B738" s="17"/>
      <c r="C738" s="17"/>
    </row>
    <row r="739" spans="1:3" ht="15.75" customHeight="1" x14ac:dyDescent="0.25">
      <c r="A739" s="17"/>
      <c r="B739" s="17"/>
      <c r="C739" s="17"/>
    </row>
    <row r="740" spans="1:3" ht="15.75" customHeight="1" x14ac:dyDescent="0.25">
      <c r="A740" s="17"/>
      <c r="B740" s="17"/>
      <c r="C740" s="17"/>
    </row>
    <row r="741" spans="1:3" ht="15.75" customHeight="1" x14ac:dyDescent="0.25">
      <c r="A741" s="17"/>
      <c r="B741" s="17"/>
      <c r="C741" s="17"/>
    </row>
    <row r="742" spans="1:3" ht="15.75" customHeight="1" x14ac:dyDescent="0.25">
      <c r="A742" s="17"/>
      <c r="B742" s="17"/>
      <c r="C742" s="17"/>
    </row>
    <row r="743" spans="1:3" ht="15.75" customHeight="1" x14ac:dyDescent="0.25">
      <c r="A743" s="17"/>
      <c r="B743" s="17"/>
      <c r="C743" s="17"/>
    </row>
    <row r="744" spans="1:3" ht="15.75" customHeight="1" x14ac:dyDescent="0.25">
      <c r="A744" s="17"/>
      <c r="B744" s="17"/>
      <c r="C744" s="17"/>
    </row>
    <row r="745" spans="1:3" ht="15.75" customHeight="1" x14ac:dyDescent="0.25">
      <c r="A745" s="17"/>
      <c r="B745" s="17"/>
      <c r="C745" s="17"/>
    </row>
    <row r="746" spans="1:3" ht="15.75" customHeight="1" x14ac:dyDescent="0.25">
      <c r="A746" s="17"/>
      <c r="B746" s="17"/>
      <c r="C746" s="17"/>
    </row>
    <row r="747" spans="1:3" ht="15.75" customHeight="1" x14ac:dyDescent="0.25">
      <c r="A747" s="17"/>
      <c r="B747" s="17"/>
      <c r="C747" s="17"/>
    </row>
    <row r="748" spans="1:3" ht="15.75" customHeight="1" x14ac:dyDescent="0.25">
      <c r="A748" s="17"/>
      <c r="B748" s="17"/>
      <c r="C748" s="17"/>
    </row>
    <row r="749" spans="1:3" ht="15.75" customHeight="1" x14ac:dyDescent="0.25">
      <c r="A749" s="17"/>
      <c r="B749" s="17"/>
      <c r="C749" s="17"/>
    </row>
    <row r="750" spans="1:3" ht="15.75" customHeight="1" x14ac:dyDescent="0.25">
      <c r="A750" s="17"/>
      <c r="B750" s="17"/>
      <c r="C750" s="17"/>
    </row>
    <row r="751" spans="1:3" ht="15.75" customHeight="1" x14ac:dyDescent="0.25">
      <c r="A751" s="17"/>
      <c r="B751" s="17"/>
      <c r="C751" s="17"/>
    </row>
    <row r="752" spans="1:3" ht="15.75" customHeight="1" x14ac:dyDescent="0.25">
      <c r="A752" s="17"/>
      <c r="B752" s="17"/>
      <c r="C752" s="17"/>
    </row>
    <row r="753" spans="1:3" ht="15.75" customHeight="1" x14ac:dyDescent="0.25">
      <c r="A753" s="17"/>
      <c r="B753" s="17"/>
      <c r="C753" s="17"/>
    </row>
    <row r="754" spans="1:3" ht="15.75" customHeight="1" x14ac:dyDescent="0.25">
      <c r="A754" s="17"/>
      <c r="B754" s="17"/>
      <c r="C754" s="17"/>
    </row>
    <row r="755" spans="1:3" ht="15.75" customHeight="1" x14ac:dyDescent="0.25">
      <c r="A755" s="17"/>
      <c r="B755" s="17"/>
      <c r="C755" s="17"/>
    </row>
    <row r="756" spans="1:3" ht="15.75" customHeight="1" x14ac:dyDescent="0.25">
      <c r="A756" s="17"/>
      <c r="B756" s="17"/>
      <c r="C756" s="17"/>
    </row>
    <row r="757" spans="1:3" ht="15.75" customHeight="1" x14ac:dyDescent="0.25">
      <c r="A757" s="17"/>
      <c r="B757" s="17"/>
      <c r="C757" s="17"/>
    </row>
    <row r="758" spans="1:3" ht="15.75" customHeight="1" x14ac:dyDescent="0.25">
      <c r="A758" s="17"/>
      <c r="B758" s="17"/>
      <c r="C758" s="17"/>
    </row>
    <row r="759" spans="1:3" ht="15.75" customHeight="1" x14ac:dyDescent="0.25">
      <c r="A759" s="17"/>
      <c r="B759" s="17"/>
      <c r="C759" s="17"/>
    </row>
    <row r="760" spans="1:3" ht="15.75" customHeight="1" x14ac:dyDescent="0.25">
      <c r="A760" s="17"/>
      <c r="B760" s="17"/>
      <c r="C760" s="17"/>
    </row>
    <row r="761" spans="1:3" ht="15.75" customHeight="1" x14ac:dyDescent="0.25">
      <c r="A761" s="17"/>
      <c r="B761" s="17"/>
      <c r="C761" s="17"/>
    </row>
    <row r="762" spans="1:3" ht="15.75" customHeight="1" x14ac:dyDescent="0.25">
      <c r="A762" s="17"/>
      <c r="B762" s="17"/>
      <c r="C762" s="17"/>
    </row>
    <row r="763" spans="1:3" ht="15.75" customHeight="1" x14ac:dyDescent="0.25">
      <c r="A763" s="17"/>
      <c r="B763" s="17"/>
      <c r="C763" s="17"/>
    </row>
    <row r="764" spans="1:3" ht="15.75" customHeight="1" x14ac:dyDescent="0.25">
      <c r="A764" s="17"/>
      <c r="B764" s="17"/>
      <c r="C764" s="17"/>
    </row>
    <row r="765" spans="1:3" ht="15.75" customHeight="1" x14ac:dyDescent="0.25">
      <c r="A765" s="17"/>
      <c r="B765" s="17"/>
      <c r="C765" s="17"/>
    </row>
    <row r="766" spans="1:3" ht="15.75" customHeight="1" x14ac:dyDescent="0.25">
      <c r="A766" s="17"/>
      <c r="B766" s="17"/>
      <c r="C766" s="17"/>
    </row>
    <row r="767" spans="1:3" ht="15.75" customHeight="1" x14ac:dyDescent="0.25">
      <c r="A767" s="17"/>
      <c r="B767" s="17"/>
      <c r="C767" s="17"/>
    </row>
    <row r="768" spans="1:3" ht="15.75" customHeight="1" x14ac:dyDescent="0.25">
      <c r="A768" s="17"/>
      <c r="B768" s="17"/>
      <c r="C768" s="17"/>
    </row>
    <row r="769" spans="1:3" ht="15.75" customHeight="1" x14ac:dyDescent="0.25">
      <c r="A769" s="17"/>
      <c r="B769" s="17"/>
      <c r="C769" s="17"/>
    </row>
    <row r="770" spans="1:3" ht="15.75" customHeight="1" x14ac:dyDescent="0.25">
      <c r="A770" s="17"/>
      <c r="B770" s="17"/>
      <c r="C770" s="17"/>
    </row>
    <row r="771" spans="1:3" ht="15.75" customHeight="1" x14ac:dyDescent="0.25">
      <c r="A771" s="17"/>
      <c r="B771" s="17"/>
      <c r="C771" s="17"/>
    </row>
    <row r="772" spans="1:3" ht="15.75" customHeight="1" x14ac:dyDescent="0.25">
      <c r="A772" s="17"/>
      <c r="B772" s="17"/>
      <c r="C772" s="17"/>
    </row>
    <row r="773" spans="1:3" ht="15.75" customHeight="1" x14ac:dyDescent="0.25">
      <c r="A773" s="17"/>
      <c r="B773" s="17"/>
      <c r="C773" s="17"/>
    </row>
    <row r="774" spans="1:3" ht="15.75" customHeight="1" x14ac:dyDescent="0.25">
      <c r="A774" s="17"/>
      <c r="B774" s="17"/>
      <c r="C774" s="17"/>
    </row>
    <row r="775" spans="1:3" ht="15.75" customHeight="1" x14ac:dyDescent="0.25">
      <c r="A775" s="17"/>
      <c r="B775" s="17"/>
      <c r="C775" s="17"/>
    </row>
    <row r="776" spans="1:3" ht="15.75" customHeight="1" x14ac:dyDescent="0.25">
      <c r="A776" s="17"/>
      <c r="B776" s="17"/>
      <c r="C776" s="17"/>
    </row>
    <row r="777" spans="1:3" ht="15.75" customHeight="1" x14ac:dyDescent="0.25">
      <c r="A777" s="17"/>
      <c r="B777" s="17"/>
      <c r="C777" s="17"/>
    </row>
    <row r="778" spans="1:3" ht="15.75" customHeight="1" x14ac:dyDescent="0.25">
      <c r="A778" s="17"/>
      <c r="B778" s="17"/>
      <c r="C778" s="17"/>
    </row>
    <row r="779" spans="1:3" ht="15.75" customHeight="1" x14ac:dyDescent="0.25">
      <c r="A779" s="17"/>
      <c r="B779" s="17"/>
      <c r="C779" s="17"/>
    </row>
    <row r="780" spans="1:3" ht="15.75" customHeight="1" x14ac:dyDescent="0.25">
      <c r="A780" s="17"/>
      <c r="B780" s="17"/>
      <c r="C780" s="17"/>
    </row>
    <row r="781" spans="1:3" ht="15.75" customHeight="1" x14ac:dyDescent="0.25">
      <c r="A781" s="17"/>
      <c r="B781" s="17"/>
      <c r="C781" s="17"/>
    </row>
    <row r="782" spans="1:3" ht="15.75" customHeight="1" x14ac:dyDescent="0.25">
      <c r="A782" s="17"/>
      <c r="B782" s="17"/>
      <c r="C782" s="17"/>
    </row>
    <row r="783" spans="1:3" ht="15.75" customHeight="1" x14ac:dyDescent="0.25">
      <c r="A783" s="17"/>
      <c r="B783" s="17"/>
      <c r="C783" s="17"/>
    </row>
    <row r="784" spans="1:3" ht="15.75" customHeight="1" x14ac:dyDescent="0.25">
      <c r="A784" s="17"/>
      <c r="B784" s="17"/>
      <c r="C784" s="17"/>
    </row>
    <row r="785" spans="1:3" ht="15.75" customHeight="1" x14ac:dyDescent="0.25">
      <c r="A785" s="17"/>
      <c r="B785" s="17"/>
      <c r="C785" s="17"/>
    </row>
    <row r="786" spans="1:3" ht="15.75" customHeight="1" x14ac:dyDescent="0.25">
      <c r="A786" s="17"/>
      <c r="B786" s="17"/>
      <c r="C786" s="17"/>
    </row>
    <row r="787" spans="1:3" ht="15.75" customHeight="1" x14ac:dyDescent="0.25">
      <c r="A787" s="17"/>
      <c r="B787" s="17"/>
      <c r="C787" s="17"/>
    </row>
    <row r="788" spans="1:3" ht="15.75" customHeight="1" x14ac:dyDescent="0.25">
      <c r="A788" s="17"/>
      <c r="B788" s="17"/>
      <c r="C788" s="17"/>
    </row>
    <row r="789" spans="1:3" ht="15.75" customHeight="1" x14ac:dyDescent="0.25">
      <c r="A789" s="17"/>
      <c r="B789" s="17"/>
      <c r="C789" s="17"/>
    </row>
    <row r="790" spans="1:3" ht="15.75" customHeight="1" x14ac:dyDescent="0.25">
      <c r="A790" s="17"/>
      <c r="B790" s="17"/>
      <c r="C790" s="17"/>
    </row>
    <row r="791" spans="1:3" ht="15.75" customHeight="1" x14ac:dyDescent="0.25">
      <c r="A791" s="17"/>
      <c r="B791" s="17"/>
      <c r="C791" s="17"/>
    </row>
    <row r="792" spans="1:3" ht="15.75" customHeight="1" x14ac:dyDescent="0.25">
      <c r="A792" s="17"/>
      <c r="B792" s="17"/>
      <c r="C792" s="17"/>
    </row>
    <row r="793" spans="1:3" ht="15.75" customHeight="1" x14ac:dyDescent="0.25">
      <c r="A793" s="17"/>
      <c r="B793" s="17"/>
      <c r="C793" s="17"/>
    </row>
    <row r="794" spans="1:3" ht="15.75" customHeight="1" x14ac:dyDescent="0.25">
      <c r="A794" s="17"/>
      <c r="B794" s="17"/>
      <c r="C794" s="17"/>
    </row>
    <row r="795" spans="1:3" ht="15.75" customHeight="1" x14ac:dyDescent="0.25">
      <c r="A795" s="17"/>
      <c r="B795" s="17"/>
      <c r="C795" s="17"/>
    </row>
    <row r="796" spans="1:3" ht="15.75" customHeight="1" x14ac:dyDescent="0.25">
      <c r="A796" s="17"/>
      <c r="B796" s="17"/>
      <c r="C796" s="17"/>
    </row>
    <row r="797" spans="1:3" ht="15.75" customHeight="1" x14ac:dyDescent="0.25">
      <c r="A797" s="17"/>
      <c r="B797" s="17"/>
      <c r="C797" s="17"/>
    </row>
    <row r="798" spans="1:3" ht="15.75" customHeight="1" x14ac:dyDescent="0.25">
      <c r="A798" s="17"/>
      <c r="B798" s="17"/>
      <c r="C798" s="17"/>
    </row>
    <row r="799" spans="1:3" ht="15.75" customHeight="1" x14ac:dyDescent="0.25">
      <c r="A799" s="17"/>
      <c r="B799" s="17"/>
      <c r="C799" s="17"/>
    </row>
    <row r="800" spans="1:3" ht="15.75" customHeight="1" x14ac:dyDescent="0.25">
      <c r="A800" s="17"/>
      <c r="B800" s="17"/>
      <c r="C800" s="17"/>
    </row>
    <row r="801" spans="1:3" ht="15.75" customHeight="1" x14ac:dyDescent="0.25">
      <c r="A801" s="17"/>
      <c r="B801" s="17"/>
      <c r="C801" s="17"/>
    </row>
    <row r="802" spans="1:3" ht="15.75" customHeight="1" x14ac:dyDescent="0.25">
      <c r="A802" s="17"/>
      <c r="B802" s="17"/>
      <c r="C802" s="17"/>
    </row>
    <row r="803" spans="1:3" ht="15.75" customHeight="1" x14ac:dyDescent="0.25">
      <c r="A803" s="17"/>
      <c r="B803" s="17"/>
      <c r="C803" s="17"/>
    </row>
    <row r="804" spans="1:3" ht="15.75" customHeight="1" x14ac:dyDescent="0.25">
      <c r="A804" s="17"/>
      <c r="B804" s="17"/>
      <c r="C804" s="17"/>
    </row>
    <row r="805" spans="1:3" ht="15.75" customHeight="1" x14ac:dyDescent="0.25">
      <c r="A805" s="17"/>
      <c r="B805" s="17"/>
      <c r="C805" s="17"/>
    </row>
    <row r="806" spans="1:3" ht="15.75" customHeight="1" x14ac:dyDescent="0.25">
      <c r="A806" s="17"/>
      <c r="B806" s="17"/>
      <c r="C806" s="17"/>
    </row>
    <row r="807" spans="1:3" ht="15.75" customHeight="1" x14ac:dyDescent="0.25">
      <c r="A807" s="17"/>
      <c r="B807" s="17"/>
      <c r="C807" s="17"/>
    </row>
    <row r="808" spans="1:3" ht="15.75" customHeight="1" x14ac:dyDescent="0.25">
      <c r="A808" s="17"/>
      <c r="B808" s="17"/>
      <c r="C808" s="17"/>
    </row>
    <row r="809" spans="1:3" ht="15.75" customHeight="1" x14ac:dyDescent="0.25">
      <c r="A809" s="17"/>
      <c r="B809" s="17"/>
      <c r="C809" s="17"/>
    </row>
    <row r="810" spans="1:3" ht="15.75" customHeight="1" x14ac:dyDescent="0.25">
      <c r="A810" s="17"/>
      <c r="B810" s="17"/>
      <c r="C810" s="17"/>
    </row>
    <row r="811" spans="1:3" ht="15.75" customHeight="1" x14ac:dyDescent="0.25">
      <c r="A811" s="17"/>
      <c r="B811" s="17"/>
      <c r="C811" s="17"/>
    </row>
    <row r="812" spans="1:3" ht="15.75" customHeight="1" x14ac:dyDescent="0.25">
      <c r="A812" s="17"/>
      <c r="B812" s="17"/>
      <c r="C812" s="17"/>
    </row>
    <row r="813" spans="1:3" ht="15.75" customHeight="1" x14ac:dyDescent="0.25">
      <c r="A813" s="17"/>
      <c r="B813" s="17"/>
      <c r="C813" s="17"/>
    </row>
    <row r="814" spans="1:3" ht="15.75" customHeight="1" x14ac:dyDescent="0.25">
      <c r="A814" s="17"/>
      <c r="B814" s="17"/>
      <c r="C814" s="17"/>
    </row>
    <row r="815" spans="1:3" ht="15.75" customHeight="1" x14ac:dyDescent="0.25">
      <c r="A815" s="17"/>
      <c r="B815" s="17"/>
      <c r="C815" s="17"/>
    </row>
    <row r="816" spans="1:3" ht="15.75" customHeight="1" x14ac:dyDescent="0.25">
      <c r="A816" s="17"/>
      <c r="B816" s="17"/>
      <c r="C816" s="17"/>
    </row>
    <row r="817" spans="1:3" ht="15.75" customHeight="1" x14ac:dyDescent="0.25">
      <c r="A817" s="17"/>
      <c r="B817" s="17"/>
      <c r="C817" s="17"/>
    </row>
    <row r="818" spans="1:3" ht="15.75" customHeight="1" x14ac:dyDescent="0.25">
      <c r="A818" s="17"/>
      <c r="B818" s="17"/>
      <c r="C818" s="17"/>
    </row>
    <row r="819" spans="1:3" ht="15.75" customHeight="1" x14ac:dyDescent="0.25">
      <c r="A819" s="17"/>
      <c r="B819" s="17"/>
      <c r="C819" s="17"/>
    </row>
    <row r="820" spans="1:3" ht="15.75" customHeight="1" x14ac:dyDescent="0.25">
      <c r="A820" s="17"/>
      <c r="B820" s="17"/>
      <c r="C820" s="17"/>
    </row>
    <row r="821" spans="1:3" ht="15.75" customHeight="1" x14ac:dyDescent="0.25">
      <c r="A821" s="17"/>
      <c r="B821" s="17"/>
      <c r="C821" s="17"/>
    </row>
    <row r="822" spans="1:3" ht="15.75" customHeight="1" x14ac:dyDescent="0.25">
      <c r="A822" s="17"/>
      <c r="B822" s="17"/>
      <c r="C822" s="17"/>
    </row>
    <row r="823" spans="1:3" ht="15.75" customHeight="1" x14ac:dyDescent="0.25">
      <c r="A823" s="17"/>
      <c r="B823" s="17"/>
      <c r="C823" s="17"/>
    </row>
    <row r="824" spans="1:3" ht="15.75" customHeight="1" x14ac:dyDescent="0.25">
      <c r="A824" s="17"/>
      <c r="B824" s="17"/>
      <c r="C824" s="17"/>
    </row>
    <row r="825" spans="1:3" ht="15.75" customHeight="1" x14ac:dyDescent="0.25">
      <c r="A825" s="17"/>
      <c r="B825" s="17"/>
      <c r="C825" s="17"/>
    </row>
    <row r="826" spans="1:3" ht="15.75" customHeight="1" x14ac:dyDescent="0.25">
      <c r="A826" s="17"/>
      <c r="B826" s="17"/>
      <c r="C826" s="17"/>
    </row>
    <row r="827" spans="1:3" ht="15.75" customHeight="1" x14ac:dyDescent="0.25">
      <c r="A827" s="17"/>
      <c r="B827" s="17"/>
      <c r="C827" s="17"/>
    </row>
    <row r="828" spans="1:3" ht="15.75" customHeight="1" x14ac:dyDescent="0.25">
      <c r="A828" s="17"/>
      <c r="B828" s="17"/>
      <c r="C828" s="17"/>
    </row>
    <row r="829" spans="1:3" ht="15.75" customHeight="1" x14ac:dyDescent="0.25">
      <c r="A829" s="17"/>
      <c r="B829" s="17"/>
      <c r="C829" s="17"/>
    </row>
    <row r="830" spans="1:3" ht="15.75" customHeight="1" x14ac:dyDescent="0.25">
      <c r="A830" s="17"/>
      <c r="B830" s="17"/>
      <c r="C830" s="17"/>
    </row>
    <row r="831" spans="1:3" ht="15.75" customHeight="1" x14ac:dyDescent="0.25">
      <c r="A831" s="17"/>
      <c r="B831" s="17"/>
      <c r="C831" s="17"/>
    </row>
    <row r="832" spans="1:3" ht="15.75" customHeight="1" x14ac:dyDescent="0.25">
      <c r="A832" s="17"/>
      <c r="B832" s="17"/>
      <c r="C832" s="17"/>
    </row>
    <row r="833" spans="1:3" ht="15.75" customHeight="1" x14ac:dyDescent="0.25">
      <c r="A833" s="17"/>
      <c r="B833" s="17"/>
      <c r="C833" s="17"/>
    </row>
    <row r="834" spans="1:3" ht="15.75" customHeight="1" x14ac:dyDescent="0.25">
      <c r="A834" s="17"/>
      <c r="B834" s="17"/>
      <c r="C834" s="17"/>
    </row>
    <row r="835" spans="1:3" ht="15.75" customHeight="1" x14ac:dyDescent="0.25">
      <c r="A835" s="17"/>
      <c r="B835" s="17"/>
      <c r="C835" s="17"/>
    </row>
    <row r="836" spans="1:3" ht="15.75" customHeight="1" x14ac:dyDescent="0.25">
      <c r="A836" s="17"/>
      <c r="B836" s="17"/>
      <c r="C836" s="17"/>
    </row>
    <row r="837" spans="1:3" ht="15.75" customHeight="1" x14ac:dyDescent="0.25">
      <c r="A837" s="17"/>
      <c r="B837" s="17"/>
      <c r="C837" s="17"/>
    </row>
    <row r="838" spans="1:3" ht="15.75" customHeight="1" x14ac:dyDescent="0.25">
      <c r="A838" s="17"/>
      <c r="B838" s="17"/>
      <c r="C838" s="17"/>
    </row>
    <row r="839" spans="1:3" ht="15.75" customHeight="1" x14ac:dyDescent="0.25">
      <c r="A839" s="17"/>
      <c r="B839" s="17"/>
      <c r="C839" s="17"/>
    </row>
    <row r="840" spans="1:3" ht="15.75" customHeight="1" x14ac:dyDescent="0.25">
      <c r="A840" s="17"/>
      <c r="B840" s="17"/>
      <c r="C840" s="17"/>
    </row>
    <row r="841" spans="1:3" ht="15.75" customHeight="1" x14ac:dyDescent="0.25">
      <c r="A841" s="17"/>
      <c r="B841" s="17"/>
      <c r="C841" s="17"/>
    </row>
    <row r="842" spans="1:3" ht="15.75" customHeight="1" x14ac:dyDescent="0.25">
      <c r="A842" s="17"/>
      <c r="B842" s="17"/>
      <c r="C842" s="17"/>
    </row>
    <row r="843" spans="1:3" ht="15.75" customHeight="1" x14ac:dyDescent="0.25">
      <c r="A843" s="17"/>
      <c r="B843" s="17"/>
      <c r="C843" s="17"/>
    </row>
    <row r="844" spans="1:3" ht="15.75" customHeight="1" x14ac:dyDescent="0.25">
      <c r="A844" s="17"/>
      <c r="B844" s="17"/>
      <c r="C844" s="17"/>
    </row>
    <row r="845" spans="1:3" ht="15.75" customHeight="1" x14ac:dyDescent="0.25">
      <c r="A845" s="17"/>
      <c r="B845" s="17"/>
      <c r="C845" s="17"/>
    </row>
    <row r="846" spans="1:3" ht="15.75" customHeight="1" x14ac:dyDescent="0.25">
      <c r="A846" s="17"/>
      <c r="B846" s="17"/>
      <c r="C846" s="17"/>
    </row>
    <row r="847" spans="1:3" ht="15.75" customHeight="1" x14ac:dyDescent="0.25">
      <c r="A847" s="17"/>
      <c r="B847" s="17"/>
      <c r="C847" s="17"/>
    </row>
    <row r="848" spans="1:3" ht="15.75" customHeight="1" x14ac:dyDescent="0.25">
      <c r="A848" s="17"/>
      <c r="B848" s="17"/>
      <c r="C848" s="17"/>
    </row>
    <row r="849" spans="1:3" ht="15.75" customHeight="1" x14ac:dyDescent="0.25">
      <c r="A849" s="17"/>
      <c r="B849" s="17"/>
      <c r="C849" s="17"/>
    </row>
    <row r="850" spans="1:3" ht="15.75" customHeight="1" x14ac:dyDescent="0.25">
      <c r="A850" s="17"/>
      <c r="B850" s="17"/>
      <c r="C850" s="17"/>
    </row>
    <row r="851" spans="1:3" ht="15.75" customHeight="1" x14ac:dyDescent="0.25">
      <c r="A851" s="17"/>
      <c r="B851" s="17"/>
      <c r="C851" s="17"/>
    </row>
    <row r="852" spans="1:3" ht="15.75" customHeight="1" x14ac:dyDescent="0.25">
      <c r="A852" s="17"/>
      <c r="B852" s="17"/>
      <c r="C852" s="17"/>
    </row>
    <row r="853" spans="1:3" ht="15.75" customHeight="1" x14ac:dyDescent="0.25">
      <c r="A853" s="17"/>
      <c r="B853" s="17"/>
      <c r="C853" s="17"/>
    </row>
    <row r="854" spans="1:3" ht="15.75" customHeight="1" x14ac:dyDescent="0.25">
      <c r="A854" s="17"/>
      <c r="B854" s="17"/>
      <c r="C854" s="17"/>
    </row>
    <row r="855" spans="1:3" ht="15.75" customHeight="1" x14ac:dyDescent="0.25">
      <c r="A855" s="17"/>
      <c r="B855" s="17"/>
      <c r="C855" s="17"/>
    </row>
    <row r="856" spans="1:3" ht="15.75" customHeight="1" x14ac:dyDescent="0.25">
      <c r="A856" s="17"/>
      <c r="B856" s="17"/>
      <c r="C856" s="17"/>
    </row>
    <row r="857" spans="1:3" ht="15.75" customHeight="1" x14ac:dyDescent="0.25">
      <c r="A857" s="17"/>
      <c r="B857" s="17"/>
      <c r="C857" s="17"/>
    </row>
    <row r="858" spans="1:3" ht="15.75" customHeight="1" x14ac:dyDescent="0.25">
      <c r="A858" s="17"/>
      <c r="B858" s="17"/>
      <c r="C858" s="17"/>
    </row>
    <row r="859" spans="1:3" ht="15.75" customHeight="1" x14ac:dyDescent="0.25">
      <c r="A859" s="17"/>
      <c r="B859" s="17"/>
      <c r="C859" s="17"/>
    </row>
    <row r="860" spans="1:3" ht="15.75" customHeight="1" x14ac:dyDescent="0.25">
      <c r="A860" s="17"/>
      <c r="B860" s="17"/>
      <c r="C860" s="17"/>
    </row>
    <row r="861" spans="1:3" ht="15.75" customHeight="1" x14ac:dyDescent="0.25">
      <c r="A861" s="17"/>
      <c r="B861" s="17"/>
      <c r="C861" s="17"/>
    </row>
    <row r="862" spans="1:3" ht="15.75" customHeight="1" x14ac:dyDescent="0.25">
      <c r="A862" s="17"/>
      <c r="B862" s="17"/>
      <c r="C862" s="17"/>
    </row>
    <row r="863" spans="1:3" ht="15.75" customHeight="1" x14ac:dyDescent="0.25">
      <c r="A863" s="17"/>
      <c r="B863" s="17"/>
      <c r="C863" s="17"/>
    </row>
    <row r="864" spans="1:3" ht="15.75" customHeight="1" x14ac:dyDescent="0.25">
      <c r="A864" s="17"/>
      <c r="B864" s="17"/>
      <c r="C864" s="17"/>
    </row>
    <row r="865" spans="1:3" ht="15.75" customHeight="1" x14ac:dyDescent="0.25">
      <c r="A865" s="17"/>
      <c r="B865" s="17"/>
      <c r="C865" s="17"/>
    </row>
    <row r="866" spans="1:3" ht="15.75" customHeight="1" x14ac:dyDescent="0.25">
      <c r="A866" s="17"/>
      <c r="B866" s="17"/>
      <c r="C866" s="17"/>
    </row>
    <row r="867" spans="1:3" ht="15.75" customHeight="1" x14ac:dyDescent="0.25">
      <c r="A867" s="17"/>
      <c r="B867" s="17"/>
      <c r="C867" s="17"/>
    </row>
    <row r="868" spans="1:3" ht="15.75" customHeight="1" x14ac:dyDescent="0.25">
      <c r="A868" s="17"/>
      <c r="B868" s="17"/>
      <c r="C868" s="17"/>
    </row>
    <row r="869" spans="1:3" ht="15.75" customHeight="1" x14ac:dyDescent="0.25">
      <c r="A869" s="17"/>
      <c r="B869" s="17"/>
      <c r="C869" s="17"/>
    </row>
    <row r="870" spans="1:3" ht="15.75" customHeight="1" x14ac:dyDescent="0.25">
      <c r="A870" s="17"/>
      <c r="B870" s="17"/>
      <c r="C870" s="17"/>
    </row>
    <row r="871" spans="1:3" ht="15.75" customHeight="1" x14ac:dyDescent="0.25">
      <c r="A871" s="17"/>
      <c r="B871" s="17"/>
      <c r="C871" s="17"/>
    </row>
    <row r="872" spans="1:3" ht="15.75" customHeight="1" x14ac:dyDescent="0.25">
      <c r="A872" s="17"/>
      <c r="B872" s="17"/>
      <c r="C872" s="17"/>
    </row>
    <row r="873" spans="1:3" ht="15.75" customHeight="1" x14ac:dyDescent="0.25">
      <c r="A873" s="17"/>
      <c r="B873" s="17"/>
      <c r="C873" s="17"/>
    </row>
    <row r="874" spans="1:3" ht="15.75" customHeight="1" x14ac:dyDescent="0.25">
      <c r="A874" s="17"/>
      <c r="B874" s="17"/>
      <c r="C874" s="17"/>
    </row>
    <row r="875" spans="1:3" ht="15.75" customHeight="1" x14ac:dyDescent="0.25">
      <c r="A875" s="17"/>
      <c r="B875" s="17"/>
      <c r="C875" s="17"/>
    </row>
    <row r="876" spans="1:3" ht="15.75" customHeight="1" x14ac:dyDescent="0.25">
      <c r="A876" s="17"/>
      <c r="B876" s="17"/>
      <c r="C876" s="17"/>
    </row>
    <row r="877" spans="1:3" ht="15.75" customHeight="1" x14ac:dyDescent="0.25">
      <c r="A877" s="17"/>
      <c r="B877" s="17"/>
      <c r="C877" s="17"/>
    </row>
    <row r="878" spans="1:3" ht="15.75" customHeight="1" x14ac:dyDescent="0.25">
      <c r="A878" s="17"/>
      <c r="B878" s="17"/>
      <c r="C878" s="17"/>
    </row>
    <row r="879" spans="1:3" ht="15.75" customHeight="1" x14ac:dyDescent="0.25">
      <c r="A879" s="17"/>
      <c r="B879" s="17"/>
      <c r="C879" s="17"/>
    </row>
    <row r="880" spans="1:3" ht="15.75" customHeight="1" x14ac:dyDescent="0.25">
      <c r="A880" s="17"/>
      <c r="B880" s="17"/>
      <c r="C880" s="17"/>
    </row>
    <row r="881" spans="1:3" ht="15.75" customHeight="1" x14ac:dyDescent="0.25">
      <c r="A881" s="17"/>
      <c r="B881" s="17"/>
      <c r="C881" s="17"/>
    </row>
    <row r="882" spans="1:3" ht="15.75" customHeight="1" x14ac:dyDescent="0.25">
      <c r="A882" s="17"/>
      <c r="B882" s="17"/>
      <c r="C882" s="17"/>
    </row>
    <row r="883" spans="1:3" ht="15.75" customHeight="1" x14ac:dyDescent="0.25">
      <c r="A883" s="17"/>
      <c r="B883" s="17"/>
      <c r="C883" s="17"/>
    </row>
    <row r="884" spans="1:3" ht="15.75" customHeight="1" x14ac:dyDescent="0.25">
      <c r="A884" s="17"/>
      <c r="B884" s="17"/>
      <c r="C884" s="17"/>
    </row>
    <row r="885" spans="1:3" ht="15.75" customHeight="1" x14ac:dyDescent="0.25">
      <c r="A885" s="17"/>
      <c r="B885" s="17"/>
      <c r="C885" s="17"/>
    </row>
    <row r="886" spans="1:3" ht="15.75" customHeight="1" x14ac:dyDescent="0.25">
      <c r="A886" s="17"/>
      <c r="B886" s="17"/>
      <c r="C886" s="17"/>
    </row>
    <row r="887" spans="1:3" ht="15.75" customHeight="1" x14ac:dyDescent="0.25">
      <c r="A887" s="17"/>
      <c r="B887" s="17"/>
      <c r="C887" s="17"/>
    </row>
    <row r="888" spans="1:3" ht="15.75" customHeight="1" x14ac:dyDescent="0.25">
      <c r="A888" s="17"/>
      <c r="B888" s="17"/>
      <c r="C888" s="17"/>
    </row>
    <row r="889" spans="1:3" ht="15.75" customHeight="1" x14ac:dyDescent="0.25">
      <c r="A889" s="17"/>
      <c r="B889" s="17"/>
      <c r="C889" s="17"/>
    </row>
    <row r="890" spans="1:3" ht="15.75" customHeight="1" x14ac:dyDescent="0.25">
      <c r="A890" s="17"/>
      <c r="B890" s="17"/>
      <c r="C890" s="17"/>
    </row>
    <row r="891" spans="1:3" ht="15.75" customHeight="1" x14ac:dyDescent="0.25">
      <c r="A891" s="17"/>
      <c r="B891" s="17"/>
      <c r="C891" s="17"/>
    </row>
    <row r="892" spans="1:3" ht="15.75" customHeight="1" x14ac:dyDescent="0.25">
      <c r="A892" s="17"/>
      <c r="B892" s="17"/>
      <c r="C892" s="17"/>
    </row>
    <row r="893" spans="1:3" ht="15.75" customHeight="1" x14ac:dyDescent="0.25">
      <c r="A893" s="17"/>
      <c r="B893" s="17"/>
      <c r="C893" s="17"/>
    </row>
    <row r="894" spans="1:3" ht="15.75" customHeight="1" x14ac:dyDescent="0.25">
      <c r="A894" s="17"/>
      <c r="B894" s="17"/>
      <c r="C894" s="17"/>
    </row>
    <row r="895" spans="1:3" ht="15.75" customHeight="1" x14ac:dyDescent="0.25">
      <c r="A895" s="17"/>
      <c r="B895" s="17"/>
      <c r="C895" s="17"/>
    </row>
    <row r="896" spans="1:3" ht="15.75" customHeight="1" x14ac:dyDescent="0.25">
      <c r="A896" s="17"/>
      <c r="B896" s="17"/>
      <c r="C896" s="17"/>
    </row>
    <row r="897" spans="1:3" ht="15.75" customHeight="1" x14ac:dyDescent="0.25">
      <c r="A897" s="17"/>
      <c r="B897" s="17"/>
      <c r="C897" s="17"/>
    </row>
    <row r="898" spans="1:3" ht="15.75" customHeight="1" x14ac:dyDescent="0.25">
      <c r="A898" s="17"/>
      <c r="B898" s="17"/>
      <c r="C898" s="17"/>
    </row>
    <row r="899" spans="1:3" ht="15.75" customHeight="1" x14ac:dyDescent="0.25">
      <c r="A899" s="17"/>
      <c r="B899" s="17"/>
      <c r="C899" s="17"/>
    </row>
    <row r="900" spans="1:3" ht="15.75" customHeight="1" x14ac:dyDescent="0.25">
      <c r="A900" s="17"/>
      <c r="B900" s="17"/>
      <c r="C900" s="17"/>
    </row>
    <row r="901" spans="1:3" ht="15.75" customHeight="1" x14ac:dyDescent="0.25">
      <c r="A901" s="17"/>
      <c r="B901" s="17"/>
      <c r="C901" s="17"/>
    </row>
    <row r="902" spans="1:3" ht="15.75" customHeight="1" x14ac:dyDescent="0.25">
      <c r="A902" s="17"/>
      <c r="B902" s="17"/>
      <c r="C902" s="17"/>
    </row>
    <row r="903" spans="1:3" ht="15.75" customHeight="1" x14ac:dyDescent="0.25">
      <c r="A903" s="17"/>
      <c r="B903" s="17"/>
      <c r="C903" s="17"/>
    </row>
    <row r="904" spans="1:3" ht="15.75" customHeight="1" x14ac:dyDescent="0.25">
      <c r="A904" s="17"/>
      <c r="B904" s="17"/>
      <c r="C904" s="17"/>
    </row>
    <row r="905" spans="1:3" ht="15.75" customHeight="1" x14ac:dyDescent="0.25">
      <c r="A905" s="17"/>
      <c r="B905" s="17"/>
      <c r="C905" s="17"/>
    </row>
    <row r="906" spans="1:3" ht="15.75" customHeight="1" x14ac:dyDescent="0.25">
      <c r="A906" s="17"/>
      <c r="B906" s="17"/>
      <c r="C906" s="17"/>
    </row>
    <row r="907" spans="1:3" ht="15.75" customHeight="1" x14ac:dyDescent="0.25">
      <c r="A907" s="17"/>
      <c r="B907" s="17"/>
      <c r="C907" s="17"/>
    </row>
    <row r="908" spans="1:3" ht="15.75" customHeight="1" x14ac:dyDescent="0.25">
      <c r="A908" s="17"/>
      <c r="B908" s="17"/>
      <c r="C908" s="17"/>
    </row>
    <row r="909" spans="1:3" ht="15.75" customHeight="1" x14ac:dyDescent="0.25">
      <c r="A909" s="17"/>
      <c r="B909" s="17"/>
      <c r="C909" s="17"/>
    </row>
    <row r="910" spans="1:3" ht="15.75" customHeight="1" x14ac:dyDescent="0.25">
      <c r="A910" s="17"/>
      <c r="B910" s="17"/>
      <c r="C910" s="17"/>
    </row>
    <row r="911" spans="1:3" ht="15.75" customHeight="1" x14ac:dyDescent="0.25">
      <c r="A911" s="17"/>
      <c r="B911" s="17"/>
      <c r="C911" s="17"/>
    </row>
    <row r="912" spans="1:3" ht="15.75" customHeight="1" x14ac:dyDescent="0.25">
      <c r="A912" s="17"/>
      <c r="B912" s="17"/>
      <c r="C912" s="17"/>
    </row>
    <row r="913" spans="1:3" ht="15.75" customHeight="1" x14ac:dyDescent="0.25">
      <c r="A913" s="17"/>
      <c r="B913" s="17"/>
      <c r="C913" s="17"/>
    </row>
    <row r="914" spans="1:3" ht="15.75" customHeight="1" x14ac:dyDescent="0.25">
      <c r="A914" s="17"/>
      <c r="B914" s="17"/>
      <c r="C914" s="17"/>
    </row>
    <row r="915" spans="1:3" ht="15.75" customHeight="1" x14ac:dyDescent="0.25">
      <c r="A915" s="17"/>
      <c r="B915" s="17"/>
      <c r="C915" s="17"/>
    </row>
    <row r="916" spans="1:3" ht="15.75" customHeight="1" x14ac:dyDescent="0.25">
      <c r="A916" s="17"/>
      <c r="B916" s="17"/>
      <c r="C916" s="17"/>
    </row>
    <row r="917" spans="1:3" ht="15.75" customHeight="1" x14ac:dyDescent="0.25">
      <c r="A917" s="17"/>
      <c r="B917" s="17"/>
      <c r="C917" s="17"/>
    </row>
    <row r="918" spans="1:3" ht="15.75" customHeight="1" x14ac:dyDescent="0.25">
      <c r="A918" s="17"/>
      <c r="B918" s="17"/>
      <c r="C918" s="17"/>
    </row>
    <row r="919" spans="1:3" ht="15.75" customHeight="1" x14ac:dyDescent="0.25">
      <c r="A919" s="17"/>
      <c r="B919" s="17"/>
      <c r="C919" s="17"/>
    </row>
    <row r="920" spans="1:3" ht="15.75" customHeight="1" x14ac:dyDescent="0.25">
      <c r="A920" s="17"/>
      <c r="B920" s="17"/>
      <c r="C920" s="17"/>
    </row>
    <row r="921" spans="1:3" ht="15.75" customHeight="1" x14ac:dyDescent="0.25">
      <c r="A921" s="17"/>
      <c r="B921" s="17"/>
      <c r="C921" s="17"/>
    </row>
    <row r="922" spans="1:3" ht="15.75" customHeight="1" x14ac:dyDescent="0.25">
      <c r="A922" s="17"/>
      <c r="B922" s="17"/>
      <c r="C922" s="17"/>
    </row>
    <row r="923" spans="1:3" ht="15.75" customHeight="1" x14ac:dyDescent="0.25">
      <c r="A923" s="17"/>
      <c r="B923" s="17"/>
      <c r="C923" s="17"/>
    </row>
    <row r="924" spans="1:3" ht="15.75" customHeight="1" x14ac:dyDescent="0.25">
      <c r="A924" s="17"/>
      <c r="B924" s="17"/>
      <c r="C924" s="17"/>
    </row>
    <row r="925" spans="1:3" ht="15.75" customHeight="1" x14ac:dyDescent="0.25">
      <c r="A925" s="17"/>
      <c r="B925" s="17"/>
      <c r="C925" s="17"/>
    </row>
    <row r="926" spans="1:3" ht="15.75" customHeight="1" x14ac:dyDescent="0.25">
      <c r="A926" s="17"/>
      <c r="B926" s="17"/>
      <c r="C926" s="17"/>
    </row>
    <row r="927" spans="1:3" ht="15.75" customHeight="1" x14ac:dyDescent="0.25">
      <c r="A927" s="17"/>
      <c r="B927" s="17"/>
      <c r="C927" s="17"/>
    </row>
    <row r="928" spans="1:3" ht="15.75" customHeight="1" x14ac:dyDescent="0.25">
      <c r="A928" s="17"/>
      <c r="B928" s="17"/>
      <c r="C928" s="17"/>
    </row>
    <row r="929" spans="1:3" ht="15.75" customHeight="1" x14ac:dyDescent="0.25">
      <c r="A929" s="17"/>
      <c r="B929" s="17"/>
      <c r="C929" s="17"/>
    </row>
    <row r="930" spans="1:3" ht="15.75" customHeight="1" x14ac:dyDescent="0.25">
      <c r="A930" s="17"/>
      <c r="B930" s="17"/>
      <c r="C930" s="17"/>
    </row>
    <row r="931" spans="1:3" ht="15.75" customHeight="1" x14ac:dyDescent="0.25">
      <c r="A931" s="17"/>
      <c r="B931" s="17"/>
      <c r="C931" s="17"/>
    </row>
    <row r="932" spans="1:3" ht="15.75" customHeight="1" x14ac:dyDescent="0.25">
      <c r="A932" s="17"/>
      <c r="B932" s="17"/>
      <c r="C932" s="17"/>
    </row>
    <row r="933" spans="1:3" ht="15.75" customHeight="1" x14ac:dyDescent="0.25">
      <c r="A933" s="17"/>
      <c r="B933" s="17"/>
      <c r="C933" s="17"/>
    </row>
    <row r="934" spans="1:3" ht="15.75" customHeight="1" x14ac:dyDescent="0.25">
      <c r="A934" s="17"/>
      <c r="B934" s="17"/>
      <c r="C934" s="17"/>
    </row>
    <row r="935" spans="1:3" ht="15.75" customHeight="1" x14ac:dyDescent="0.25">
      <c r="A935" s="17"/>
      <c r="B935" s="17"/>
      <c r="C935" s="17"/>
    </row>
    <row r="936" spans="1:3" ht="15.75" customHeight="1" x14ac:dyDescent="0.25">
      <c r="A936" s="17"/>
      <c r="B936" s="17"/>
      <c r="C936" s="17"/>
    </row>
    <row r="937" spans="1:3" ht="15.75" customHeight="1" x14ac:dyDescent="0.25">
      <c r="A937" s="17"/>
      <c r="B937" s="17"/>
      <c r="C937" s="17"/>
    </row>
    <row r="938" spans="1:3" ht="15.75" customHeight="1" x14ac:dyDescent="0.25">
      <c r="A938" s="17"/>
      <c r="B938" s="17"/>
      <c r="C938" s="17"/>
    </row>
    <row r="939" spans="1:3" ht="15.75" customHeight="1" x14ac:dyDescent="0.25">
      <c r="A939" s="17"/>
      <c r="B939" s="17"/>
      <c r="C939" s="17"/>
    </row>
    <row r="940" spans="1:3" ht="15.75" customHeight="1" x14ac:dyDescent="0.25">
      <c r="A940" s="17"/>
      <c r="B940" s="17"/>
      <c r="C940" s="17"/>
    </row>
    <row r="941" spans="1:3" ht="15.75" customHeight="1" x14ac:dyDescent="0.25">
      <c r="A941" s="17"/>
      <c r="B941" s="17"/>
      <c r="C941" s="17"/>
    </row>
    <row r="942" spans="1:3" ht="15.75" customHeight="1" x14ac:dyDescent="0.25">
      <c r="A942" s="17"/>
      <c r="B942" s="17"/>
      <c r="C942" s="17"/>
    </row>
    <row r="943" spans="1:3" ht="15.75" customHeight="1" x14ac:dyDescent="0.25">
      <c r="A943" s="17"/>
      <c r="B943" s="17"/>
      <c r="C943" s="17"/>
    </row>
    <row r="944" spans="1:3" ht="15.75" customHeight="1" x14ac:dyDescent="0.25">
      <c r="A944" s="17"/>
      <c r="B944" s="17"/>
      <c r="C944" s="17"/>
    </row>
    <row r="945" spans="1:3" ht="15.75" customHeight="1" x14ac:dyDescent="0.25">
      <c r="A945" s="17"/>
      <c r="B945" s="17"/>
      <c r="C945" s="17"/>
    </row>
    <row r="946" spans="1:3" ht="15.75" customHeight="1" x14ac:dyDescent="0.25">
      <c r="A946" s="17"/>
      <c r="B946" s="17"/>
      <c r="C946" s="17"/>
    </row>
    <row r="947" spans="1:3" ht="15.75" customHeight="1" x14ac:dyDescent="0.25">
      <c r="A947" s="17"/>
      <c r="B947" s="17"/>
      <c r="C947" s="17"/>
    </row>
    <row r="948" spans="1:3" ht="15.75" customHeight="1" x14ac:dyDescent="0.25">
      <c r="A948" s="17"/>
      <c r="B948" s="17"/>
      <c r="C948" s="17"/>
    </row>
    <row r="949" spans="1:3" ht="15.75" customHeight="1" x14ac:dyDescent="0.25">
      <c r="A949" s="17"/>
      <c r="B949" s="17"/>
      <c r="C949" s="17"/>
    </row>
    <row r="950" spans="1:3" ht="15.75" customHeight="1" x14ac:dyDescent="0.25">
      <c r="A950" s="17"/>
      <c r="B950" s="17"/>
      <c r="C950" s="17"/>
    </row>
    <row r="951" spans="1:3" ht="15.75" customHeight="1" x14ac:dyDescent="0.25">
      <c r="A951" s="17"/>
      <c r="B951" s="17"/>
      <c r="C951" s="17"/>
    </row>
    <row r="952" spans="1:3" ht="15.75" customHeight="1" x14ac:dyDescent="0.25">
      <c r="A952" s="17"/>
      <c r="B952" s="17"/>
      <c r="C952" s="17"/>
    </row>
    <row r="953" spans="1:3" ht="15.75" customHeight="1" x14ac:dyDescent="0.25">
      <c r="A953" s="17"/>
      <c r="B953" s="17"/>
      <c r="C953" s="17"/>
    </row>
    <row r="954" spans="1:3" ht="15.75" customHeight="1" x14ac:dyDescent="0.25">
      <c r="A954" s="17"/>
      <c r="B954" s="17"/>
      <c r="C954" s="17"/>
    </row>
    <row r="955" spans="1:3" ht="15.75" customHeight="1" x14ac:dyDescent="0.25">
      <c r="A955" s="17"/>
      <c r="B955" s="17"/>
      <c r="C955" s="17"/>
    </row>
    <row r="956" spans="1:3" ht="15.75" customHeight="1" x14ac:dyDescent="0.25">
      <c r="A956" s="17"/>
      <c r="B956" s="17"/>
      <c r="C956" s="17"/>
    </row>
    <row r="957" spans="1:3" ht="15.75" customHeight="1" x14ac:dyDescent="0.25">
      <c r="A957" s="17"/>
      <c r="B957" s="17"/>
      <c r="C957" s="17"/>
    </row>
    <row r="958" spans="1:3" ht="15.75" customHeight="1" x14ac:dyDescent="0.25">
      <c r="A958" s="17"/>
      <c r="B958" s="17"/>
      <c r="C958" s="17"/>
    </row>
    <row r="959" spans="1:3" ht="15.75" customHeight="1" x14ac:dyDescent="0.25">
      <c r="A959" s="17"/>
      <c r="B959" s="17"/>
      <c r="C959" s="17"/>
    </row>
    <row r="960" spans="1:3" ht="15.75" customHeight="1" x14ac:dyDescent="0.25">
      <c r="A960" s="17"/>
      <c r="B960" s="17"/>
      <c r="C960" s="17"/>
    </row>
    <row r="961" spans="1:3" ht="15.75" customHeight="1" x14ac:dyDescent="0.25">
      <c r="A961" s="17"/>
      <c r="B961" s="17"/>
      <c r="C961" s="17"/>
    </row>
    <row r="962" spans="1:3" ht="15.75" customHeight="1" x14ac:dyDescent="0.25">
      <c r="A962" s="17"/>
      <c r="B962" s="17"/>
      <c r="C962" s="17"/>
    </row>
    <row r="963" spans="1:3" ht="15.75" customHeight="1" x14ac:dyDescent="0.25">
      <c r="A963" s="17"/>
      <c r="B963" s="17"/>
      <c r="C963" s="17"/>
    </row>
    <row r="964" spans="1:3" ht="15.75" customHeight="1" x14ac:dyDescent="0.25">
      <c r="A964" s="17"/>
      <c r="B964" s="17"/>
      <c r="C964" s="17"/>
    </row>
    <row r="965" spans="1:3" ht="15.75" customHeight="1" x14ac:dyDescent="0.25"/>
    <row r="966" spans="1:3" ht="15.75" customHeight="1" x14ac:dyDescent="0.25"/>
    <row r="967" spans="1:3" ht="15.75" customHeight="1" x14ac:dyDescent="0.25"/>
    <row r="968" spans="1:3" ht="15.75" customHeight="1" x14ac:dyDescent="0.25"/>
    <row r="969" spans="1:3" ht="15.75" customHeight="1" x14ac:dyDescent="0.25"/>
    <row r="970" spans="1:3" ht="15.75" customHeight="1" x14ac:dyDescent="0.25"/>
    <row r="971" spans="1:3" ht="15.75" customHeight="1" x14ac:dyDescent="0.25"/>
    <row r="972" spans="1:3" ht="15.75" customHeight="1" x14ac:dyDescent="0.25"/>
    <row r="973" spans="1:3" ht="15.75" customHeight="1" x14ac:dyDescent="0.25"/>
    <row r="974" spans="1:3" ht="15.75" customHeight="1" x14ac:dyDescent="0.25"/>
    <row r="975" spans="1:3" ht="15.75" customHeight="1" x14ac:dyDescent="0.25"/>
    <row r="976" spans="1:3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6:C6"/>
    <mergeCell ref="A7:C7"/>
    <mergeCell ref="A8:C8"/>
    <mergeCell ref="A10:C10"/>
    <mergeCell ref="B11:C11"/>
  </mergeCells>
  <pageMargins left="0.7" right="0.7" top="0.75" bottom="0.75" header="0" footer="0"/>
  <pageSetup paperSize="9" fitToHeight="0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BA4CC-545F-419A-9FF6-9341BC6CCC2D}">
  <dimension ref="A5:W41"/>
  <sheetViews>
    <sheetView workbookViewId="0">
      <selection activeCell="F46" sqref="F46"/>
    </sheetView>
  </sheetViews>
  <sheetFormatPr defaultRowHeight="15" x14ac:dyDescent="0.25"/>
  <cols>
    <col min="2" max="2" width="35.7109375" bestFit="1" customWidth="1"/>
    <col min="3" max="3" width="19.42578125" bestFit="1" customWidth="1"/>
    <col min="4" max="4" width="12" bestFit="1" customWidth="1"/>
    <col min="5" max="5" width="19.7109375" bestFit="1" customWidth="1"/>
    <col min="6" max="6" width="53.7109375" bestFit="1" customWidth="1"/>
    <col min="7" max="7" width="8.7109375" customWidth="1"/>
    <col min="8" max="8" width="19.7109375" bestFit="1" customWidth="1"/>
    <col min="9" max="9" width="18.42578125" bestFit="1" customWidth="1"/>
    <col min="10" max="10" width="28.28515625" bestFit="1" customWidth="1"/>
    <col min="11" max="22" width="23.140625" bestFit="1" customWidth="1"/>
  </cols>
  <sheetData>
    <row r="5" spans="1:22" ht="18" x14ac:dyDescent="0.25">
      <c r="A5" s="177" t="s">
        <v>226</v>
      </c>
      <c r="B5" s="177" t="s">
        <v>227</v>
      </c>
      <c r="C5" s="177" t="s">
        <v>1</v>
      </c>
      <c r="D5" s="177" t="s">
        <v>2</v>
      </c>
      <c r="E5" s="177" t="s">
        <v>3</v>
      </c>
      <c r="F5" s="177" t="s">
        <v>228</v>
      </c>
      <c r="G5" s="177" t="s">
        <v>229</v>
      </c>
      <c r="H5" s="177" t="s">
        <v>230</v>
      </c>
      <c r="I5" s="177" t="s">
        <v>231</v>
      </c>
      <c r="J5" s="65" t="s">
        <v>54</v>
      </c>
      <c r="K5" s="177" t="s">
        <v>214</v>
      </c>
      <c r="L5" s="177" t="s">
        <v>215</v>
      </c>
      <c r="M5" s="178" t="s">
        <v>216</v>
      </c>
      <c r="N5" s="178" t="s">
        <v>217</v>
      </c>
      <c r="O5" s="178" t="s">
        <v>218</v>
      </c>
      <c r="P5" s="178" t="s">
        <v>219</v>
      </c>
      <c r="Q5" s="178" t="s">
        <v>220</v>
      </c>
      <c r="R5" s="178" t="s">
        <v>221</v>
      </c>
      <c r="S5" s="178" t="s">
        <v>222</v>
      </c>
      <c r="T5" s="178" t="s">
        <v>223</v>
      </c>
      <c r="U5" s="178" t="s">
        <v>224</v>
      </c>
      <c r="V5" s="178" t="s">
        <v>225</v>
      </c>
    </row>
    <row r="6" spans="1:22" x14ac:dyDescent="0.25">
      <c r="A6" s="291" t="s">
        <v>146</v>
      </c>
      <c r="B6" s="192" t="s">
        <v>147</v>
      </c>
      <c r="C6" s="166" t="s">
        <v>11</v>
      </c>
      <c r="D6" s="167" t="s">
        <v>148</v>
      </c>
      <c r="E6" s="167" t="s">
        <v>114</v>
      </c>
      <c r="F6" s="35" t="s">
        <v>111</v>
      </c>
      <c r="G6" s="168">
        <v>1</v>
      </c>
      <c r="H6" s="168">
        <v>2400</v>
      </c>
      <c r="I6" s="169">
        <f>'Quadro de Preços 1 (3)'!H30</f>
        <v>68.709999999999994</v>
      </c>
      <c r="J6" s="170">
        <f>G6*H6*I6</f>
        <v>164903.99999999997</v>
      </c>
      <c r="K6" s="171">
        <f t="shared" ref="K6:K15" si="0">J6/12</f>
        <v>13741.999999999998</v>
      </c>
      <c r="L6" s="171">
        <f t="shared" ref="L6:L15" si="1">J6/12</f>
        <v>13741.999999999998</v>
      </c>
      <c r="M6" s="171">
        <f t="shared" ref="M6:M15" si="2">J6/12</f>
        <v>13741.999999999998</v>
      </c>
      <c r="N6" s="171">
        <f t="shared" ref="N6:N15" si="3">J6/12</f>
        <v>13741.999999999998</v>
      </c>
      <c r="O6" s="171">
        <f t="shared" ref="O6:O15" si="4">J6/12</f>
        <v>13741.999999999998</v>
      </c>
      <c r="P6" s="171">
        <f t="shared" ref="P6:P15" si="5">J6/12</f>
        <v>13741.999999999998</v>
      </c>
      <c r="Q6" s="171">
        <f t="shared" ref="Q6:Q15" si="6">J6/12</f>
        <v>13741.999999999998</v>
      </c>
      <c r="R6" s="171">
        <f t="shared" ref="R6:R15" si="7">J6/12</f>
        <v>13741.999999999998</v>
      </c>
      <c r="S6" s="171">
        <f t="shared" ref="S6:S15" si="8">J6/12</f>
        <v>13741.999999999998</v>
      </c>
      <c r="T6" s="171">
        <f t="shared" ref="T6:T15" si="9">J6/12</f>
        <v>13741.999999999998</v>
      </c>
      <c r="U6" s="171">
        <f t="shared" ref="U6:U15" si="10">J6/12</f>
        <v>13741.999999999998</v>
      </c>
      <c r="V6" s="171">
        <f t="shared" ref="V6:V15" si="11">J6/12</f>
        <v>13741.999999999998</v>
      </c>
    </row>
    <row r="7" spans="1:22" x14ac:dyDescent="0.25">
      <c r="A7" s="292"/>
      <c r="B7" s="192" t="s">
        <v>149</v>
      </c>
      <c r="C7" s="166" t="s">
        <v>11</v>
      </c>
      <c r="D7" s="167" t="s">
        <v>148</v>
      </c>
      <c r="E7" s="167" t="s">
        <v>114</v>
      </c>
      <c r="F7" s="35" t="s">
        <v>111</v>
      </c>
      <c r="G7" s="168">
        <v>1</v>
      </c>
      <c r="H7" s="168">
        <v>2400</v>
      </c>
      <c r="I7" s="169">
        <f>'Quadro de Preços 1 (3)'!H31</f>
        <v>52.76</v>
      </c>
      <c r="J7" s="170">
        <f t="shared" ref="J7:J15" si="12">G7*H7*I7</f>
        <v>126624</v>
      </c>
      <c r="K7" s="171">
        <f t="shared" si="0"/>
        <v>10552</v>
      </c>
      <c r="L7" s="171">
        <f t="shared" si="1"/>
        <v>10552</v>
      </c>
      <c r="M7" s="171">
        <f t="shared" si="2"/>
        <v>10552</v>
      </c>
      <c r="N7" s="171">
        <f t="shared" si="3"/>
        <v>10552</v>
      </c>
      <c r="O7" s="171">
        <f t="shared" si="4"/>
        <v>10552</v>
      </c>
      <c r="P7" s="171">
        <f t="shared" si="5"/>
        <v>10552</v>
      </c>
      <c r="Q7" s="171">
        <f t="shared" si="6"/>
        <v>10552</v>
      </c>
      <c r="R7" s="171">
        <f t="shared" si="7"/>
        <v>10552</v>
      </c>
      <c r="S7" s="171">
        <f t="shared" si="8"/>
        <v>10552</v>
      </c>
      <c r="T7" s="171">
        <f t="shared" si="9"/>
        <v>10552</v>
      </c>
      <c r="U7" s="171">
        <f t="shared" si="10"/>
        <v>10552</v>
      </c>
      <c r="V7" s="171">
        <f t="shared" si="11"/>
        <v>10552</v>
      </c>
    </row>
    <row r="8" spans="1:22" x14ac:dyDescent="0.25">
      <c r="A8" s="292"/>
      <c r="B8" s="192" t="s">
        <v>150</v>
      </c>
      <c r="C8" s="166" t="s">
        <v>11</v>
      </c>
      <c r="D8" s="167" t="s">
        <v>148</v>
      </c>
      <c r="E8" s="167" t="s">
        <v>114</v>
      </c>
      <c r="F8" s="35" t="s">
        <v>111</v>
      </c>
      <c r="G8" s="168">
        <v>1</v>
      </c>
      <c r="H8" s="168">
        <v>2400</v>
      </c>
      <c r="I8" s="169">
        <f>'Quadro de Preços 1 (3)'!H32</f>
        <v>52.76</v>
      </c>
      <c r="J8" s="170">
        <f t="shared" si="12"/>
        <v>126624</v>
      </c>
      <c r="K8" s="171">
        <f t="shared" si="0"/>
        <v>10552</v>
      </c>
      <c r="L8" s="171">
        <f t="shared" si="1"/>
        <v>10552</v>
      </c>
      <c r="M8" s="171">
        <f t="shared" si="2"/>
        <v>10552</v>
      </c>
      <c r="N8" s="171">
        <f t="shared" si="3"/>
        <v>10552</v>
      </c>
      <c r="O8" s="171">
        <f t="shared" si="4"/>
        <v>10552</v>
      </c>
      <c r="P8" s="171">
        <f t="shared" si="5"/>
        <v>10552</v>
      </c>
      <c r="Q8" s="171">
        <f t="shared" si="6"/>
        <v>10552</v>
      </c>
      <c r="R8" s="171">
        <f t="shared" si="7"/>
        <v>10552</v>
      </c>
      <c r="S8" s="171">
        <f t="shared" si="8"/>
        <v>10552</v>
      </c>
      <c r="T8" s="171">
        <f t="shared" si="9"/>
        <v>10552</v>
      </c>
      <c r="U8" s="171">
        <f t="shared" si="10"/>
        <v>10552</v>
      </c>
      <c r="V8" s="171">
        <f t="shared" si="11"/>
        <v>10552</v>
      </c>
    </row>
    <row r="9" spans="1:22" x14ac:dyDescent="0.25">
      <c r="A9" s="292"/>
      <c r="B9" s="192" t="s">
        <v>151</v>
      </c>
      <c r="C9" s="166" t="s">
        <v>11</v>
      </c>
      <c r="D9" s="167" t="s">
        <v>148</v>
      </c>
      <c r="E9" s="167" t="s">
        <v>114</v>
      </c>
      <c r="F9" s="35" t="s">
        <v>111</v>
      </c>
      <c r="G9" s="168">
        <v>2</v>
      </c>
      <c r="H9" s="168">
        <v>2400</v>
      </c>
      <c r="I9" s="169">
        <f>'Quadro de Preços 1 (3)'!H33</f>
        <v>52.76</v>
      </c>
      <c r="J9" s="170">
        <f t="shared" si="12"/>
        <v>253248</v>
      </c>
      <c r="K9" s="171">
        <f t="shared" si="0"/>
        <v>21104</v>
      </c>
      <c r="L9" s="171">
        <f t="shared" si="1"/>
        <v>21104</v>
      </c>
      <c r="M9" s="171">
        <f t="shared" si="2"/>
        <v>21104</v>
      </c>
      <c r="N9" s="171">
        <f t="shared" si="3"/>
        <v>21104</v>
      </c>
      <c r="O9" s="171">
        <f t="shared" si="4"/>
        <v>21104</v>
      </c>
      <c r="P9" s="171">
        <f t="shared" si="5"/>
        <v>21104</v>
      </c>
      <c r="Q9" s="171">
        <f t="shared" si="6"/>
        <v>21104</v>
      </c>
      <c r="R9" s="171">
        <f t="shared" si="7"/>
        <v>21104</v>
      </c>
      <c r="S9" s="171">
        <f t="shared" si="8"/>
        <v>21104</v>
      </c>
      <c r="T9" s="171">
        <f t="shared" si="9"/>
        <v>21104</v>
      </c>
      <c r="U9" s="171">
        <f t="shared" si="10"/>
        <v>21104</v>
      </c>
      <c r="V9" s="171">
        <f t="shared" si="11"/>
        <v>21104</v>
      </c>
    </row>
    <row r="10" spans="1:22" x14ac:dyDescent="0.25">
      <c r="A10" s="292"/>
      <c r="B10" s="194" t="s">
        <v>152</v>
      </c>
      <c r="C10" s="166" t="s">
        <v>11</v>
      </c>
      <c r="D10" s="167" t="s">
        <v>148</v>
      </c>
      <c r="E10" s="167" t="s">
        <v>114</v>
      </c>
      <c r="F10" s="35" t="s">
        <v>111</v>
      </c>
      <c r="G10" s="168">
        <v>6</v>
      </c>
      <c r="H10" s="168">
        <v>2400</v>
      </c>
      <c r="I10" s="169">
        <f>'Quadro de Preços 1 (3)'!H34</f>
        <v>35.58</v>
      </c>
      <c r="J10" s="170">
        <f t="shared" si="12"/>
        <v>512352</v>
      </c>
      <c r="K10" s="171">
        <f t="shared" si="0"/>
        <v>42696</v>
      </c>
      <c r="L10" s="171">
        <f t="shared" si="1"/>
        <v>42696</v>
      </c>
      <c r="M10" s="171">
        <f t="shared" si="2"/>
        <v>42696</v>
      </c>
      <c r="N10" s="171">
        <f t="shared" si="3"/>
        <v>42696</v>
      </c>
      <c r="O10" s="171">
        <f t="shared" si="4"/>
        <v>42696</v>
      </c>
      <c r="P10" s="171">
        <f t="shared" si="5"/>
        <v>42696</v>
      </c>
      <c r="Q10" s="171">
        <f t="shared" si="6"/>
        <v>42696</v>
      </c>
      <c r="R10" s="171">
        <f t="shared" si="7"/>
        <v>42696</v>
      </c>
      <c r="S10" s="171">
        <f t="shared" si="8"/>
        <v>42696</v>
      </c>
      <c r="T10" s="171">
        <f t="shared" si="9"/>
        <v>42696</v>
      </c>
      <c r="U10" s="171">
        <f t="shared" si="10"/>
        <v>42696</v>
      </c>
      <c r="V10" s="171">
        <f t="shared" si="11"/>
        <v>42696</v>
      </c>
    </row>
    <row r="11" spans="1:22" x14ac:dyDescent="0.25">
      <c r="A11" s="292"/>
      <c r="B11" s="192" t="s">
        <v>153</v>
      </c>
      <c r="C11" s="166" t="s">
        <v>11</v>
      </c>
      <c r="D11" s="167" t="s">
        <v>148</v>
      </c>
      <c r="E11" s="167" t="s">
        <v>114</v>
      </c>
      <c r="F11" s="35" t="s">
        <v>111</v>
      </c>
      <c r="G11" s="168">
        <v>2</v>
      </c>
      <c r="H11" s="168">
        <v>2400</v>
      </c>
      <c r="I11" s="169">
        <f>'Quadro de Preços 1 (3)'!H35</f>
        <v>8.5399999999999991</v>
      </c>
      <c r="J11" s="170">
        <f t="shared" si="12"/>
        <v>40991.999999999993</v>
      </c>
      <c r="K11" s="171">
        <f t="shared" si="0"/>
        <v>3415.9999999999995</v>
      </c>
      <c r="L11" s="171">
        <f t="shared" si="1"/>
        <v>3415.9999999999995</v>
      </c>
      <c r="M11" s="171">
        <f t="shared" si="2"/>
        <v>3415.9999999999995</v>
      </c>
      <c r="N11" s="171">
        <f t="shared" si="3"/>
        <v>3415.9999999999995</v>
      </c>
      <c r="O11" s="171">
        <f t="shared" si="4"/>
        <v>3415.9999999999995</v>
      </c>
      <c r="P11" s="171">
        <f t="shared" si="5"/>
        <v>3415.9999999999995</v>
      </c>
      <c r="Q11" s="171">
        <f t="shared" si="6"/>
        <v>3415.9999999999995</v>
      </c>
      <c r="R11" s="171">
        <f t="shared" si="7"/>
        <v>3415.9999999999995</v>
      </c>
      <c r="S11" s="171">
        <f t="shared" si="8"/>
        <v>3415.9999999999995</v>
      </c>
      <c r="T11" s="171">
        <f t="shared" si="9"/>
        <v>3415.9999999999995</v>
      </c>
      <c r="U11" s="171">
        <f t="shared" si="10"/>
        <v>3415.9999999999995</v>
      </c>
      <c r="V11" s="171">
        <f t="shared" si="11"/>
        <v>3415.9999999999995</v>
      </c>
    </row>
    <row r="12" spans="1:22" x14ac:dyDescent="0.25">
      <c r="A12" s="292"/>
      <c r="B12" s="194" t="s">
        <v>154</v>
      </c>
      <c r="C12" s="166" t="s">
        <v>11</v>
      </c>
      <c r="D12" s="167" t="s">
        <v>148</v>
      </c>
      <c r="E12" s="167" t="s">
        <v>114</v>
      </c>
      <c r="F12" s="35" t="s">
        <v>111</v>
      </c>
      <c r="G12" s="168">
        <v>19</v>
      </c>
      <c r="H12" s="168">
        <v>2400</v>
      </c>
      <c r="I12" s="169">
        <f>'Quadro de Preços 1 (3)'!H36</f>
        <v>8.5399999999999991</v>
      </c>
      <c r="J12" s="170">
        <f t="shared" si="12"/>
        <v>389423.99999999994</v>
      </c>
      <c r="K12" s="171">
        <f t="shared" si="0"/>
        <v>32451.999999999996</v>
      </c>
      <c r="L12" s="171">
        <f t="shared" si="1"/>
        <v>32451.999999999996</v>
      </c>
      <c r="M12" s="171">
        <f t="shared" si="2"/>
        <v>32451.999999999996</v>
      </c>
      <c r="N12" s="171">
        <f t="shared" si="3"/>
        <v>32451.999999999996</v>
      </c>
      <c r="O12" s="171">
        <f t="shared" si="4"/>
        <v>32451.999999999996</v>
      </c>
      <c r="P12" s="171">
        <f t="shared" si="5"/>
        <v>32451.999999999996</v>
      </c>
      <c r="Q12" s="171">
        <f t="shared" si="6"/>
        <v>32451.999999999996</v>
      </c>
      <c r="R12" s="171">
        <f t="shared" si="7"/>
        <v>32451.999999999996</v>
      </c>
      <c r="S12" s="171">
        <f t="shared" si="8"/>
        <v>32451.999999999996</v>
      </c>
      <c r="T12" s="171">
        <f t="shared" si="9"/>
        <v>32451.999999999996</v>
      </c>
      <c r="U12" s="171">
        <f t="shared" si="10"/>
        <v>32451.999999999996</v>
      </c>
      <c r="V12" s="171">
        <f t="shared" si="11"/>
        <v>32451.999999999996</v>
      </c>
    </row>
    <row r="13" spans="1:22" x14ac:dyDescent="0.25">
      <c r="A13" s="292"/>
      <c r="B13" s="193" t="s">
        <v>366</v>
      </c>
      <c r="C13" s="166" t="s">
        <v>11</v>
      </c>
      <c r="D13" s="172" t="s">
        <v>148</v>
      </c>
      <c r="E13" s="167" t="s">
        <v>114</v>
      </c>
      <c r="F13" s="35" t="s">
        <v>111</v>
      </c>
      <c r="G13" s="168">
        <v>2</v>
      </c>
      <c r="H13" s="173">
        <v>2400</v>
      </c>
      <c r="I13" s="169">
        <f>'Quadro de Preços 1 (3)'!H37</f>
        <v>23.41</v>
      </c>
      <c r="J13" s="174">
        <f t="shared" si="12"/>
        <v>112368</v>
      </c>
      <c r="K13" s="175">
        <f t="shared" si="0"/>
        <v>9364</v>
      </c>
      <c r="L13" s="171">
        <f t="shared" si="1"/>
        <v>9364</v>
      </c>
      <c r="M13" s="171">
        <f t="shared" si="2"/>
        <v>9364</v>
      </c>
      <c r="N13" s="171">
        <f t="shared" si="3"/>
        <v>9364</v>
      </c>
      <c r="O13" s="171">
        <f t="shared" si="4"/>
        <v>9364</v>
      </c>
      <c r="P13" s="171">
        <f t="shared" si="5"/>
        <v>9364</v>
      </c>
      <c r="Q13" s="171">
        <f t="shared" si="6"/>
        <v>9364</v>
      </c>
      <c r="R13" s="171">
        <f t="shared" si="7"/>
        <v>9364</v>
      </c>
      <c r="S13" s="171">
        <f t="shared" si="8"/>
        <v>9364</v>
      </c>
      <c r="T13" s="171">
        <f t="shared" si="9"/>
        <v>9364</v>
      </c>
      <c r="U13" s="171">
        <f t="shared" si="10"/>
        <v>9364</v>
      </c>
      <c r="V13" s="171">
        <f t="shared" si="11"/>
        <v>9364</v>
      </c>
    </row>
    <row r="14" spans="1:22" x14ac:dyDescent="0.25">
      <c r="A14" s="292"/>
      <c r="B14" s="192" t="s">
        <v>155</v>
      </c>
      <c r="C14" s="166" t="s">
        <v>11</v>
      </c>
      <c r="D14" s="167" t="s">
        <v>148</v>
      </c>
      <c r="E14" s="167" t="s">
        <v>114</v>
      </c>
      <c r="F14" s="35" t="s">
        <v>111</v>
      </c>
      <c r="G14" s="168">
        <v>4</v>
      </c>
      <c r="H14" s="168">
        <v>2400</v>
      </c>
      <c r="I14" s="169">
        <f>'Quadro de Preços 1 (3)'!H38</f>
        <v>19.21</v>
      </c>
      <c r="J14" s="170">
        <f t="shared" si="12"/>
        <v>184416</v>
      </c>
      <c r="K14" s="171">
        <f t="shared" si="0"/>
        <v>15368</v>
      </c>
      <c r="L14" s="171">
        <f t="shared" si="1"/>
        <v>15368</v>
      </c>
      <c r="M14" s="171">
        <f t="shared" si="2"/>
        <v>15368</v>
      </c>
      <c r="N14" s="171">
        <f t="shared" si="3"/>
        <v>15368</v>
      </c>
      <c r="O14" s="171">
        <f t="shared" si="4"/>
        <v>15368</v>
      </c>
      <c r="P14" s="171">
        <f t="shared" si="5"/>
        <v>15368</v>
      </c>
      <c r="Q14" s="171">
        <f t="shared" si="6"/>
        <v>15368</v>
      </c>
      <c r="R14" s="171">
        <f t="shared" si="7"/>
        <v>15368</v>
      </c>
      <c r="S14" s="171">
        <f t="shared" si="8"/>
        <v>15368</v>
      </c>
      <c r="T14" s="171">
        <f t="shared" si="9"/>
        <v>15368</v>
      </c>
      <c r="U14" s="171">
        <f t="shared" si="10"/>
        <v>15368</v>
      </c>
      <c r="V14" s="171">
        <f t="shared" si="11"/>
        <v>15368</v>
      </c>
    </row>
    <row r="15" spans="1:22" x14ac:dyDescent="0.25">
      <c r="A15" s="293"/>
      <c r="B15" s="195" t="s">
        <v>156</v>
      </c>
      <c r="C15" s="166" t="s">
        <v>11</v>
      </c>
      <c r="D15" s="167" t="s">
        <v>148</v>
      </c>
      <c r="E15" s="167" t="s">
        <v>114</v>
      </c>
      <c r="F15" s="35" t="s">
        <v>111</v>
      </c>
      <c r="G15" s="168">
        <v>4</v>
      </c>
      <c r="H15" s="168">
        <v>2400</v>
      </c>
      <c r="I15" s="169">
        <f>'Quadro de Preços 1 (3)'!H39</f>
        <v>13.05</v>
      </c>
      <c r="J15" s="170">
        <f t="shared" si="12"/>
        <v>125280</v>
      </c>
      <c r="K15" s="171">
        <f t="shared" si="0"/>
        <v>10440</v>
      </c>
      <c r="L15" s="171">
        <f t="shared" si="1"/>
        <v>10440</v>
      </c>
      <c r="M15" s="171">
        <f t="shared" si="2"/>
        <v>10440</v>
      </c>
      <c r="N15" s="171">
        <f t="shared" si="3"/>
        <v>10440</v>
      </c>
      <c r="O15" s="171">
        <f t="shared" si="4"/>
        <v>10440</v>
      </c>
      <c r="P15" s="171">
        <f t="shared" si="5"/>
        <v>10440</v>
      </c>
      <c r="Q15" s="171">
        <f t="shared" si="6"/>
        <v>10440</v>
      </c>
      <c r="R15" s="171">
        <f t="shared" si="7"/>
        <v>10440</v>
      </c>
      <c r="S15" s="171">
        <f t="shared" si="8"/>
        <v>10440</v>
      </c>
      <c r="T15" s="171">
        <f t="shared" si="9"/>
        <v>10440</v>
      </c>
      <c r="U15" s="171">
        <f t="shared" si="10"/>
        <v>10440</v>
      </c>
      <c r="V15" s="171">
        <f t="shared" si="11"/>
        <v>10440</v>
      </c>
    </row>
    <row r="16" spans="1:22" x14ac:dyDescent="0.25">
      <c r="A16" s="294" t="s">
        <v>157</v>
      </c>
      <c r="B16" s="295"/>
      <c r="C16" s="295"/>
      <c r="D16" s="295"/>
      <c r="E16" s="295"/>
      <c r="F16" s="295"/>
      <c r="G16" s="295"/>
      <c r="H16" s="295"/>
      <c r="I16" s="296"/>
      <c r="J16" s="176">
        <f>SUM(J6:J15)</f>
        <v>2036232</v>
      </c>
      <c r="K16" s="176">
        <f t="shared" ref="K16:V16" si="13">SUM(K6:K15)</f>
        <v>169686</v>
      </c>
      <c r="L16" s="176">
        <f t="shared" si="13"/>
        <v>169686</v>
      </c>
      <c r="M16" s="176">
        <f t="shared" si="13"/>
        <v>169686</v>
      </c>
      <c r="N16" s="176">
        <f t="shared" si="13"/>
        <v>169686</v>
      </c>
      <c r="O16" s="176">
        <f t="shared" si="13"/>
        <v>169686</v>
      </c>
      <c r="P16" s="176">
        <f t="shared" si="13"/>
        <v>169686</v>
      </c>
      <c r="Q16" s="176">
        <f t="shared" si="13"/>
        <v>169686</v>
      </c>
      <c r="R16" s="176">
        <f t="shared" si="13"/>
        <v>169686</v>
      </c>
      <c r="S16" s="176">
        <f t="shared" si="13"/>
        <v>169686</v>
      </c>
      <c r="T16" s="176">
        <f t="shared" si="13"/>
        <v>169686</v>
      </c>
      <c r="U16" s="176">
        <f t="shared" si="13"/>
        <v>169686</v>
      </c>
      <c r="V16" s="176">
        <f t="shared" si="13"/>
        <v>169686</v>
      </c>
    </row>
    <row r="17" spans="2:23" x14ac:dyDescent="0.25">
      <c r="J17" s="179">
        <f>J16/19</f>
        <v>107170.10526315789</v>
      </c>
      <c r="K17" s="179">
        <f t="shared" ref="K17:V17" si="14">K16/19</f>
        <v>8930.8421052631584</v>
      </c>
      <c r="L17" s="179">
        <f t="shared" si="14"/>
        <v>8930.8421052631584</v>
      </c>
      <c r="M17" s="179">
        <f t="shared" si="14"/>
        <v>8930.8421052631584</v>
      </c>
      <c r="N17" s="179">
        <f t="shared" si="14"/>
        <v>8930.8421052631584</v>
      </c>
      <c r="O17" s="179">
        <f t="shared" si="14"/>
        <v>8930.8421052631584</v>
      </c>
      <c r="P17" s="179">
        <f t="shared" si="14"/>
        <v>8930.8421052631584</v>
      </c>
      <c r="Q17" s="179">
        <f t="shared" si="14"/>
        <v>8930.8421052631584</v>
      </c>
      <c r="R17" s="179">
        <f t="shared" si="14"/>
        <v>8930.8421052631584</v>
      </c>
      <c r="S17" s="179">
        <f t="shared" si="14"/>
        <v>8930.8421052631584</v>
      </c>
      <c r="T17" s="179">
        <f t="shared" si="14"/>
        <v>8930.8421052631584</v>
      </c>
      <c r="U17" s="179">
        <f t="shared" si="14"/>
        <v>8930.8421052631584</v>
      </c>
      <c r="V17" s="179">
        <f t="shared" si="14"/>
        <v>8930.8421052631584</v>
      </c>
      <c r="W17" s="179"/>
    </row>
    <row r="18" spans="2:23" x14ac:dyDescent="0.25">
      <c r="W18" s="179"/>
    </row>
    <row r="24" spans="2:23" x14ac:dyDescent="0.25">
      <c r="B24" s="297" t="s">
        <v>536</v>
      </c>
      <c r="C24" s="297"/>
      <c r="D24" s="297"/>
      <c r="E24" s="297"/>
      <c r="F24" s="297"/>
    </row>
    <row r="25" spans="2:23" x14ac:dyDescent="0.25">
      <c r="B25" t="s">
        <v>247</v>
      </c>
      <c r="C25" t="s">
        <v>537</v>
      </c>
      <c r="D25" t="s">
        <v>538</v>
      </c>
      <c r="E25" t="s">
        <v>539</v>
      </c>
    </row>
    <row r="26" spans="2:23" x14ac:dyDescent="0.25">
      <c r="B26">
        <v>1</v>
      </c>
      <c r="C26" t="s">
        <v>110</v>
      </c>
      <c r="D26" t="s">
        <v>540</v>
      </c>
      <c r="E26">
        <v>2199</v>
      </c>
      <c r="F26" t="s">
        <v>555</v>
      </c>
    </row>
    <row r="27" spans="2:23" x14ac:dyDescent="0.25">
      <c r="B27">
        <v>2</v>
      </c>
      <c r="C27" t="s">
        <v>361</v>
      </c>
      <c r="D27" t="s">
        <v>541</v>
      </c>
      <c r="E27">
        <v>2758</v>
      </c>
      <c r="F27" t="s">
        <v>556</v>
      </c>
    </row>
    <row r="28" spans="2:23" x14ac:dyDescent="0.25">
      <c r="B28">
        <v>3</v>
      </c>
      <c r="C28" t="s">
        <v>147</v>
      </c>
      <c r="D28" t="s">
        <v>542</v>
      </c>
      <c r="E28">
        <v>2400</v>
      </c>
      <c r="F28" t="s">
        <v>557</v>
      </c>
    </row>
    <row r="29" spans="2:23" x14ac:dyDescent="0.25">
      <c r="B29">
        <v>4</v>
      </c>
      <c r="C29" t="s">
        <v>149</v>
      </c>
      <c r="D29" t="s">
        <v>543</v>
      </c>
      <c r="E29">
        <v>2400</v>
      </c>
      <c r="F29" t="s">
        <v>557</v>
      </c>
    </row>
    <row r="30" spans="2:23" x14ac:dyDescent="0.25">
      <c r="B30">
        <v>5</v>
      </c>
      <c r="C30" t="s">
        <v>150</v>
      </c>
      <c r="D30" t="s">
        <v>544</v>
      </c>
      <c r="E30">
        <v>2400</v>
      </c>
      <c r="F30" t="s">
        <v>557</v>
      </c>
    </row>
    <row r="31" spans="2:23" x14ac:dyDescent="0.25">
      <c r="B31">
        <v>6</v>
      </c>
      <c r="C31" t="s">
        <v>151</v>
      </c>
      <c r="D31" t="s">
        <v>545</v>
      </c>
      <c r="E31">
        <v>2400</v>
      </c>
      <c r="F31" t="s">
        <v>557</v>
      </c>
    </row>
    <row r="32" spans="2:23" x14ac:dyDescent="0.25">
      <c r="B32">
        <v>7</v>
      </c>
      <c r="C32" t="s">
        <v>152</v>
      </c>
      <c r="D32" t="s">
        <v>546</v>
      </c>
      <c r="E32">
        <v>2400</v>
      </c>
      <c r="F32" t="s">
        <v>557</v>
      </c>
    </row>
    <row r="33" spans="2:6" x14ac:dyDescent="0.25">
      <c r="B33">
        <v>8</v>
      </c>
      <c r="C33" t="s">
        <v>153</v>
      </c>
      <c r="D33" t="s">
        <v>547</v>
      </c>
      <c r="E33">
        <v>2400</v>
      </c>
      <c r="F33" t="s">
        <v>557</v>
      </c>
    </row>
    <row r="34" spans="2:6" x14ac:dyDescent="0.25">
      <c r="B34">
        <v>9</v>
      </c>
      <c r="C34" t="s">
        <v>154</v>
      </c>
      <c r="D34" t="s">
        <v>547</v>
      </c>
      <c r="E34">
        <v>2400</v>
      </c>
      <c r="F34" t="s">
        <v>557</v>
      </c>
    </row>
    <row r="35" spans="2:6" x14ac:dyDescent="0.25">
      <c r="B35">
        <v>10</v>
      </c>
      <c r="C35" t="s">
        <v>548</v>
      </c>
      <c r="D35" t="s">
        <v>549</v>
      </c>
      <c r="E35">
        <v>2400</v>
      </c>
      <c r="F35" t="s">
        <v>557</v>
      </c>
    </row>
    <row r="36" spans="2:6" x14ac:dyDescent="0.25">
      <c r="B36">
        <v>11</v>
      </c>
      <c r="C36" t="s">
        <v>155</v>
      </c>
      <c r="D36" t="s">
        <v>550</v>
      </c>
      <c r="E36">
        <v>2400</v>
      </c>
      <c r="F36" t="s">
        <v>557</v>
      </c>
    </row>
    <row r="37" spans="2:6" x14ac:dyDescent="0.25">
      <c r="B37">
        <v>12</v>
      </c>
      <c r="C37" t="s">
        <v>156</v>
      </c>
      <c r="D37" t="s">
        <v>550</v>
      </c>
      <c r="E37">
        <v>2400</v>
      </c>
      <c r="F37" t="s">
        <v>557</v>
      </c>
    </row>
    <row r="38" spans="2:6" x14ac:dyDescent="0.25">
      <c r="B38">
        <v>13</v>
      </c>
      <c r="C38" t="s">
        <v>552</v>
      </c>
      <c r="D38" t="s">
        <v>551</v>
      </c>
      <c r="E38">
        <v>12</v>
      </c>
      <c r="F38" t="s">
        <v>559</v>
      </c>
    </row>
    <row r="39" spans="2:6" x14ac:dyDescent="0.25">
      <c r="B39">
        <v>14</v>
      </c>
      <c r="C39" t="s">
        <v>553</v>
      </c>
      <c r="D39" t="s">
        <v>551</v>
      </c>
      <c r="E39">
        <v>1200</v>
      </c>
      <c r="F39" t="s">
        <v>558</v>
      </c>
    </row>
    <row r="40" spans="2:6" x14ac:dyDescent="0.25">
      <c r="B40">
        <v>15</v>
      </c>
      <c r="C40" t="s">
        <v>371</v>
      </c>
      <c r="D40" t="s">
        <v>551</v>
      </c>
      <c r="E40">
        <v>60</v>
      </c>
      <c r="F40" t="s">
        <v>559</v>
      </c>
    </row>
    <row r="41" spans="2:6" x14ac:dyDescent="0.25">
      <c r="B41">
        <v>16</v>
      </c>
      <c r="C41" t="s">
        <v>554</v>
      </c>
      <c r="D41" t="s">
        <v>551</v>
      </c>
      <c r="E41">
        <v>6</v>
      </c>
      <c r="F41" t="s">
        <v>559</v>
      </c>
    </row>
  </sheetData>
  <mergeCells count="3">
    <mergeCell ref="A6:A15"/>
    <mergeCell ref="A16:I16"/>
    <mergeCell ref="B24:F24"/>
  </mergeCells>
  <phoneticPr fontId="43" type="noConversion"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A1000"/>
  <sheetViews>
    <sheetView showGridLines="0" topLeftCell="G106" zoomScale="50" zoomScaleNormal="50" workbookViewId="0">
      <selection activeCell="Y149" sqref="Y149:Y150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  <col min="27" max="27" width="23.5703125" bestFit="1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89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91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5" t="s">
        <v>114</v>
      </c>
      <c r="I18" s="72" t="s">
        <v>111</v>
      </c>
      <c r="J18" s="73">
        <v>4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31088.639999999999</v>
      </c>
      <c r="N18" s="76">
        <f>M18/12</f>
        <v>2590.7199999999998</v>
      </c>
      <c r="O18" s="77">
        <f t="shared" ref="O18:Y18" si="1">$M$18/12</f>
        <v>2590.7199999999998</v>
      </c>
      <c r="P18" s="77">
        <f t="shared" si="1"/>
        <v>2590.7199999999998</v>
      </c>
      <c r="Q18" s="77">
        <f t="shared" si="1"/>
        <v>2590.7199999999998</v>
      </c>
      <c r="R18" s="77">
        <f t="shared" si="1"/>
        <v>2590.7199999999998</v>
      </c>
      <c r="S18" s="77">
        <f t="shared" si="1"/>
        <v>2590.7199999999998</v>
      </c>
      <c r="T18" s="77">
        <f t="shared" si="1"/>
        <v>2590.7199999999998</v>
      </c>
      <c r="U18" s="77">
        <f t="shared" si="1"/>
        <v>2590.7199999999998</v>
      </c>
      <c r="V18" s="77">
        <f t="shared" si="1"/>
        <v>2590.7199999999998</v>
      </c>
      <c r="W18" s="77">
        <f t="shared" si="1"/>
        <v>2590.7199999999998</v>
      </c>
      <c r="X18" s="77">
        <f t="shared" si="1"/>
        <v>2590.7199999999998</v>
      </c>
      <c r="Y18" s="77">
        <f t="shared" si="1"/>
        <v>2590.7199999999998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5" t="s">
        <v>114</v>
      </c>
      <c r="I19" s="72" t="s">
        <v>111</v>
      </c>
      <c r="J19" s="73">
        <v>4</v>
      </c>
      <c r="K19" s="73">
        <v>768</v>
      </c>
      <c r="L19" s="74">
        <f>'Planilha para vinculação'!F22</f>
        <v>25</v>
      </c>
      <c r="M19" s="75">
        <f t="shared" si="0"/>
        <v>76800</v>
      </c>
      <c r="N19" s="76">
        <f t="shared" ref="N19:Y19" si="2">$M$19/12</f>
        <v>6400</v>
      </c>
      <c r="O19" s="77">
        <f t="shared" si="2"/>
        <v>6400</v>
      </c>
      <c r="P19" s="77">
        <f t="shared" si="2"/>
        <v>6400</v>
      </c>
      <c r="Q19" s="77">
        <f t="shared" si="2"/>
        <v>6400</v>
      </c>
      <c r="R19" s="77">
        <f t="shared" si="2"/>
        <v>6400</v>
      </c>
      <c r="S19" s="77">
        <f t="shared" si="2"/>
        <v>6400</v>
      </c>
      <c r="T19" s="77">
        <f t="shared" si="2"/>
        <v>6400</v>
      </c>
      <c r="U19" s="77">
        <f t="shared" si="2"/>
        <v>6400</v>
      </c>
      <c r="V19" s="77">
        <f t="shared" si="2"/>
        <v>6400</v>
      </c>
      <c r="W19" s="77">
        <f t="shared" si="2"/>
        <v>6400</v>
      </c>
      <c r="X19" s="77">
        <f t="shared" si="2"/>
        <v>6400</v>
      </c>
      <c r="Y19" s="77">
        <f t="shared" si="2"/>
        <v>6400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507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4</v>
      </c>
      <c r="K21" s="73">
        <v>1</v>
      </c>
      <c r="L21" s="74">
        <f>'Quadro de Preços Frete'!K12</f>
        <v>1600</v>
      </c>
      <c r="M21" s="75">
        <f t="shared" si="0"/>
        <v>6400</v>
      </c>
      <c r="N21" s="76">
        <f>$M$21/2</f>
        <v>3200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3200</v>
      </c>
    </row>
    <row r="22" spans="1:27" ht="42.75" customHeight="1" x14ac:dyDescent="0.25">
      <c r="A22" s="18"/>
      <c r="B22" s="18"/>
      <c r="C22" s="18"/>
      <c r="D22" s="331"/>
      <c r="E22" s="5" t="s">
        <v>505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2</v>
      </c>
      <c r="K22" s="73">
        <v>12</v>
      </c>
      <c r="L22" s="74">
        <f>'Planilha para vinculação'!F71</f>
        <v>1200</v>
      </c>
      <c r="M22" s="75">
        <f t="shared" si="0"/>
        <v>28800</v>
      </c>
      <c r="N22" s="76">
        <f t="shared" ref="N22:Y22" si="4">$M$22/12</f>
        <v>2400</v>
      </c>
      <c r="O22" s="76">
        <f t="shared" si="4"/>
        <v>2400</v>
      </c>
      <c r="P22" s="76">
        <f t="shared" si="4"/>
        <v>2400</v>
      </c>
      <c r="Q22" s="76">
        <f t="shared" si="4"/>
        <v>2400</v>
      </c>
      <c r="R22" s="76">
        <f t="shared" si="4"/>
        <v>2400</v>
      </c>
      <c r="S22" s="76">
        <f t="shared" si="4"/>
        <v>2400</v>
      </c>
      <c r="T22" s="76">
        <f t="shared" si="4"/>
        <v>2400</v>
      </c>
      <c r="U22" s="76">
        <f t="shared" si="4"/>
        <v>2400</v>
      </c>
      <c r="V22" s="76">
        <f t="shared" si="4"/>
        <v>2400</v>
      </c>
      <c r="W22" s="76">
        <f t="shared" si="4"/>
        <v>2400</v>
      </c>
      <c r="X22" s="76">
        <f t="shared" si="4"/>
        <v>2400</v>
      </c>
      <c r="Y22" s="76">
        <f t="shared" si="4"/>
        <v>2400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5">$M$23/12</f>
        <v>482.88749999999999</v>
      </c>
      <c r="O23" s="77">
        <f t="shared" si="5"/>
        <v>482.88749999999999</v>
      </c>
      <c r="P23" s="77">
        <f t="shared" si="5"/>
        <v>482.88749999999999</v>
      </c>
      <c r="Q23" s="77">
        <f t="shared" si="5"/>
        <v>482.88749999999999</v>
      </c>
      <c r="R23" s="77">
        <f t="shared" si="5"/>
        <v>482.88749999999999</v>
      </c>
      <c r="S23" s="77">
        <f t="shared" si="5"/>
        <v>482.88749999999999</v>
      </c>
      <c r="T23" s="77">
        <f t="shared" si="5"/>
        <v>482.88749999999999</v>
      </c>
      <c r="U23" s="77">
        <f t="shared" si="5"/>
        <v>482.88749999999999</v>
      </c>
      <c r="V23" s="77">
        <f t="shared" si="5"/>
        <v>482.88749999999999</v>
      </c>
      <c r="W23" s="77">
        <f t="shared" si="5"/>
        <v>482.88749999999999</v>
      </c>
      <c r="X23" s="77">
        <f t="shared" si="5"/>
        <v>482.88749999999999</v>
      </c>
      <c r="Y23" s="77">
        <f t="shared" si="5"/>
        <v>482.88749999999999</v>
      </c>
      <c r="Z23" s="69"/>
    </row>
    <row r="24" spans="1:27" ht="38.2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6">$M$24/12</f>
        <v>1117.49</v>
      </c>
      <c r="O24" s="76">
        <f t="shared" si="6"/>
        <v>1117.49</v>
      </c>
      <c r="P24" s="76">
        <f t="shared" si="6"/>
        <v>1117.49</v>
      </c>
      <c r="Q24" s="76">
        <f t="shared" si="6"/>
        <v>1117.49</v>
      </c>
      <c r="R24" s="76">
        <f t="shared" si="6"/>
        <v>1117.49</v>
      </c>
      <c r="S24" s="76">
        <f t="shared" si="6"/>
        <v>1117.49</v>
      </c>
      <c r="T24" s="76">
        <f t="shared" si="6"/>
        <v>1117.49</v>
      </c>
      <c r="U24" s="76">
        <f t="shared" si="6"/>
        <v>1117.49</v>
      </c>
      <c r="V24" s="76">
        <f t="shared" si="6"/>
        <v>1117.49</v>
      </c>
      <c r="W24" s="76">
        <f t="shared" si="6"/>
        <v>1117.49</v>
      </c>
      <c r="X24" s="76">
        <f t="shared" si="6"/>
        <v>1117.49</v>
      </c>
      <c r="Y24" s="76">
        <f t="shared" si="6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163491.96999999997</v>
      </c>
      <c r="AA25" s="164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7">SUM(M18:M25)</f>
        <v>163491.97</v>
      </c>
      <c r="N26" s="86">
        <f t="shared" si="7"/>
        <v>16400.997499999998</v>
      </c>
      <c r="O26" s="86">
        <f t="shared" si="7"/>
        <v>13080.997499999999</v>
      </c>
      <c r="P26" s="86">
        <f t="shared" si="7"/>
        <v>13080.997499999999</v>
      </c>
      <c r="Q26" s="86">
        <f t="shared" si="7"/>
        <v>13080.997499999999</v>
      </c>
      <c r="R26" s="86">
        <f t="shared" si="7"/>
        <v>13080.997499999999</v>
      </c>
      <c r="S26" s="86">
        <f t="shared" si="7"/>
        <v>13080.997499999999</v>
      </c>
      <c r="T26" s="86">
        <f t="shared" si="7"/>
        <v>13080.997499999999</v>
      </c>
      <c r="U26" s="86">
        <f t="shared" si="7"/>
        <v>13080.997499999999</v>
      </c>
      <c r="V26" s="86">
        <f t="shared" si="7"/>
        <v>13080.997499999999</v>
      </c>
      <c r="W26" s="86">
        <f t="shared" si="7"/>
        <v>13080.997499999999</v>
      </c>
      <c r="X26" s="86">
        <f t="shared" si="7"/>
        <v>13080.997499999999</v>
      </c>
      <c r="Y26" s="86">
        <f t="shared" si="7"/>
        <v>16280.997499999999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" si="8">TRUNC(L27*K27*J27,2)</f>
        <v>91.91</v>
      </c>
      <c r="N27" s="88">
        <f t="shared" ref="N27" si="9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256</v>
      </c>
      <c r="L28" s="87">
        <f>Verba_Diagnóstico!$G$15</f>
        <v>5</v>
      </c>
      <c r="M28" s="75">
        <f t="shared" ref="M28:M30" si="10">TRUNC(L28*K28*J28,2)</f>
        <v>1280</v>
      </c>
      <c r="N28" s="88">
        <f t="shared" ref="N28:N31" si="11">M28</f>
        <v>1280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161"/>
      <c r="E29" s="70" t="s">
        <v>110</v>
      </c>
      <c r="F29" s="91" t="s">
        <v>11</v>
      </c>
      <c r="G29" s="24">
        <v>9</v>
      </c>
      <c r="H29" s="5" t="s">
        <v>114</v>
      </c>
      <c r="I29" s="92" t="s">
        <v>111</v>
      </c>
      <c r="J29" s="92">
        <v>4</v>
      </c>
      <c r="K29" s="93">
        <v>100</v>
      </c>
      <c r="L29" s="94">
        <f>'Planilha para vinculação'!F21</f>
        <v>10.119999999999999</v>
      </c>
      <c r="M29" s="75">
        <f t="shared" si="10"/>
        <v>4048</v>
      </c>
      <c r="N29" s="88">
        <f t="shared" si="11"/>
        <v>4048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/>
    </row>
    <row r="30" spans="1:27" ht="47.25" customHeight="1" x14ac:dyDescent="0.25">
      <c r="A30" s="18"/>
      <c r="B30" s="18"/>
      <c r="C30" s="18"/>
      <c r="D30" s="339"/>
      <c r="E30" s="92" t="s">
        <v>121</v>
      </c>
      <c r="F30" s="91" t="s">
        <v>11</v>
      </c>
      <c r="G30" s="24">
        <v>9</v>
      </c>
      <c r="H30" s="5" t="s">
        <v>114</v>
      </c>
      <c r="I30" s="92" t="s">
        <v>111</v>
      </c>
      <c r="J30" s="92">
        <v>4</v>
      </c>
      <c r="K30" s="93">
        <v>100</v>
      </c>
      <c r="L30" s="94">
        <f>'Planilha para vinculação'!F22</f>
        <v>25</v>
      </c>
      <c r="M30" s="75">
        <f t="shared" si="10"/>
        <v>10000</v>
      </c>
      <c r="N30" s="88">
        <f t="shared" si="11"/>
        <v>10000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M28+M30+M29</f>
        <v>15328</v>
      </c>
      <c r="N31" s="162">
        <f t="shared" si="11"/>
        <v>15328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f>Y28+Y30</f>
        <v>0</v>
      </c>
      <c r="Z31" s="69"/>
    </row>
    <row r="32" spans="1:27" ht="15.75" customHeight="1" x14ac:dyDescent="0.25">
      <c r="A32" s="18"/>
      <c r="B32" s="18"/>
      <c r="C32" s="18"/>
      <c r="D32" s="330" t="s">
        <v>123</v>
      </c>
      <c r="E32" s="70" t="s">
        <v>110</v>
      </c>
      <c r="F32" s="91" t="s">
        <v>11</v>
      </c>
      <c r="G32" s="24">
        <v>9</v>
      </c>
      <c r="H32" s="5" t="s">
        <v>114</v>
      </c>
      <c r="I32" s="92" t="s">
        <v>111</v>
      </c>
      <c r="J32" s="92">
        <v>4</v>
      </c>
      <c r="K32" s="93">
        <v>240</v>
      </c>
      <c r="L32" s="94">
        <f>'Planilha para vinculação'!F21</f>
        <v>10.119999999999999</v>
      </c>
      <c r="M32" s="95">
        <f t="shared" ref="M32:M34" si="12">TRUNC(J32*K32*L32,2)</f>
        <v>9715.2000000000007</v>
      </c>
      <c r="N32" s="76">
        <f t="shared" ref="N32:Y32" si="13">$M$32/12</f>
        <v>809.6</v>
      </c>
      <c r="O32" s="77">
        <f t="shared" si="13"/>
        <v>809.6</v>
      </c>
      <c r="P32" s="77">
        <f t="shared" si="13"/>
        <v>809.6</v>
      </c>
      <c r="Q32" s="77">
        <f t="shared" si="13"/>
        <v>809.6</v>
      </c>
      <c r="R32" s="77">
        <f t="shared" si="13"/>
        <v>809.6</v>
      </c>
      <c r="S32" s="77">
        <f t="shared" si="13"/>
        <v>809.6</v>
      </c>
      <c r="T32" s="77">
        <f t="shared" si="13"/>
        <v>809.6</v>
      </c>
      <c r="U32" s="77">
        <f t="shared" si="13"/>
        <v>809.6</v>
      </c>
      <c r="V32" s="77">
        <f t="shared" si="13"/>
        <v>809.6</v>
      </c>
      <c r="W32" s="77">
        <f t="shared" si="13"/>
        <v>809.6</v>
      </c>
      <c r="X32" s="77">
        <f t="shared" si="13"/>
        <v>809.6</v>
      </c>
      <c r="Y32" s="77">
        <f t="shared" si="13"/>
        <v>809.6</v>
      </c>
      <c r="Z32" s="69"/>
    </row>
    <row r="33" spans="1:27" ht="15.75" customHeight="1" x14ac:dyDescent="0.25">
      <c r="A33" s="18"/>
      <c r="B33" s="18"/>
      <c r="C33" s="18"/>
      <c r="D33" s="331"/>
      <c r="E33" s="72" t="s">
        <v>112</v>
      </c>
      <c r="F33" s="91" t="s">
        <v>11</v>
      </c>
      <c r="G33" s="24">
        <v>10</v>
      </c>
      <c r="H33" s="5" t="s">
        <v>114</v>
      </c>
      <c r="I33" s="92" t="s">
        <v>111</v>
      </c>
      <c r="J33" s="92">
        <v>4</v>
      </c>
      <c r="K33" s="93">
        <v>240</v>
      </c>
      <c r="L33" s="94">
        <f>'Planilha para vinculação'!F22</f>
        <v>25</v>
      </c>
      <c r="M33" s="95">
        <f t="shared" si="12"/>
        <v>24000</v>
      </c>
      <c r="N33" s="76">
        <f>$M$33/12</f>
        <v>2000</v>
      </c>
      <c r="O33" s="77">
        <f t="shared" ref="O33:Y33" si="14">$M$33/12</f>
        <v>2000</v>
      </c>
      <c r="P33" s="77">
        <f t="shared" si="14"/>
        <v>2000</v>
      </c>
      <c r="Q33" s="77">
        <f t="shared" si="14"/>
        <v>2000</v>
      </c>
      <c r="R33" s="77">
        <f t="shared" si="14"/>
        <v>2000</v>
      </c>
      <c r="S33" s="77">
        <f t="shared" si="14"/>
        <v>2000</v>
      </c>
      <c r="T33" s="77">
        <f t="shared" si="14"/>
        <v>2000</v>
      </c>
      <c r="U33" s="77">
        <f t="shared" si="14"/>
        <v>2000</v>
      </c>
      <c r="V33" s="77">
        <f t="shared" si="14"/>
        <v>2000</v>
      </c>
      <c r="W33" s="77">
        <f t="shared" si="14"/>
        <v>2000</v>
      </c>
      <c r="X33" s="77">
        <f t="shared" si="14"/>
        <v>2000</v>
      </c>
      <c r="Y33" s="77">
        <f t="shared" si="14"/>
        <v>2000</v>
      </c>
      <c r="Z33" s="69">
        <f>SUM(N35:Y35)</f>
        <v>34818.119999999988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332"/>
      <c r="E34" s="92" t="s">
        <v>124</v>
      </c>
      <c r="F34" s="81" t="s">
        <v>14</v>
      </c>
      <c r="G34" s="5" t="s">
        <v>116</v>
      </c>
      <c r="H34" s="7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2"/>
        <v>1102.92</v>
      </c>
      <c r="N34" s="76">
        <f t="shared" ref="N34:Y34" si="15">$M$34/12</f>
        <v>91.910000000000011</v>
      </c>
      <c r="O34" s="77">
        <f t="shared" si="15"/>
        <v>91.910000000000011</v>
      </c>
      <c r="P34" s="77">
        <f t="shared" si="15"/>
        <v>91.910000000000011</v>
      </c>
      <c r="Q34" s="77">
        <f t="shared" si="15"/>
        <v>91.910000000000011</v>
      </c>
      <c r="R34" s="77">
        <f t="shared" si="15"/>
        <v>91.910000000000011</v>
      </c>
      <c r="S34" s="77">
        <f t="shared" si="15"/>
        <v>91.910000000000011</v>
      </c>
      <c r="T34" s="77">
        <f t="shared" si="15"/>
        <v>91.910000000000011</v>
      </c>
      <c r="U34" s="77">
        <f t="shared" si="15"/>
        <v>91.910000000000011</v>
      </c>
      <c r="V34" s="77">
        <f t="shared" si="15"/>
        <v>91.910000000000011</v>
      </c>
      <c r="W34" s="77">
        <f t="shared" si="15"/>
        <v>91.910000000000011</v>
      </c>
      <c r="X34" s="77">
        <f t="shared" si="15"/>
        <v>91.910000000000011</v>
      </c>
      <c r="Y34" s="77">
        <f t="shared" si="15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" si="16">SUM(M32:M34)</f>
        <v>34818.119999999995</v>
      </c>
      <c r="N35" s="86">
        <f>SUM(N32:N34)</f>
        <v>2901.5099999999998</v>
      </c>
      <c r="O35" s="86">
        <f t="shared" ref="O35:Y35" si="17">SUM(O32:O34)</f>
        <v>2901.5099999999998</v>
      </c>
      <c r="P35" s="86">
        <f t="shared" si="17"/>
        <v>2901.5099999999998</v>
      </c>
      <c r="Q35" s="86">
        <f t="shared" si="17"/>
        <v>2901.5099999999998</v>
      </c>
      <c r="R35" s="86">
        <f t="shared" si="17"/>
        <v>2901.5099999999998</v>
      </c>
      <c r="S35" s="86">
        <f t="shared" si="17"/>
        <v>2901.5099999999998</v>
      </c>
      <c r="T35" s="86">
        <f t="shared" si="17"/>
        <v>2901.5099999999998</v>
      </c>
      <c r="U35" s="86">
        <f t="shared" si="17"/>
        <v>2901.5099999999998</v>
      </c>
      <c r="V35" s="86">
        <f t="shared" si="17"/>
        <v>2901.5099999999998</v>
      </c>
      <c r="W35" s="86">
        <f t="shared" si="17"/>
        <v>2901.5099999999998</v>
      </c>
      <c r="X35" s="86">
        <f t="shared" si="17"/>
        <v>2901.5099999999998</v>
      </c>
      <c r="Y35" s="86">
        <f t="shared" si="17"/>
        <v>2901.5099999999998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5" t="s">
        <v>114</v>
      </c>
      <c r="I36" s="92" t="s">
        <v>111</v>
      </c>
      <c r="J36" s="73">
        <v>4</v>
      </c>
      <c r="K36" s="93">
        <v>17</v>
      </c>
      <c r="L36" s="94">
        <f>'Planilha para vinculação'!F21</f>
        <v>10.119999999999999</v>
      </c>
      <c r="M36" s="75">
        <f t="shared" ref="M36:M44" si="18">TRUNC(J36*K36*L36,2)</f>
        <v>688.16</v>
      </c>
      <c r="N36" s="96"/>
      <c r="O36" s="76">
        <f t="shared" ref="O36:O44" si="19">M36</f>
        <v>688.16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5" t="s">
        <v>114</v>
      </c>
      <c r="I37" s="92" t="s">
        <v>111</v>
      </c>
      <c r="J37" s="73">
        <v>4</v>
      </c>
      <c r="K37" s="93">
        <v>30</v>
      </c>
      <c r="L37" s="94">
        <f>'Planilha para vinculação'!F22</f>
        <v>25</v>
      </c>
      <c r="M37" s="75">
        <f t="shared" si="18"/>
        <v>3000</v>
      </c>
      <c r="N37" s="96"/>
      <c r="O37" s="76">
        <f t="shared" si="19"/>
        <v>3000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153</v>
      </c>
      <c r="L38" s="74">
        <f>'Planilha para vinculação'!F35</f>
        <v>0.61</v>
      </c>
      <c r="M38" s="75">
        <f t="shared" si="18"/>
        <v>93.33</v>
      </c>
      <c r="N38" s="96"/>
      <c r="O38" s="76">
        <f t="shared" si="19"/>
        <v>93.33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30</v>
      </c>
      <c r="L39" s="94">
        <f>'Planilha para vinculação'!F26</f>
        <v>5.8</v>
      </c>
      <c r="M39" s="75">
        <f t="shared" si="18"/>
        <v>174</v>
      </c>
      <c r="N39" s="96"/>
      <c r="O39" s="76">
        <f t="shared" si="19"/>
        <v>174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512</v>
      </c>
      <c r="L40" s="94">
        <f>'Planilha para vinculação'!F31</f>
        <v>1.2250000000000001</v>
      </c>
      <c r="M40" s="75">
        <f t="shared" si="18"/>
        <v>627.20000000000005</v>
      </c>
      <c r="N40" s="96"/>
      <c r="O40" s="76">
        <f t="shared" si="19"/>
        <v>627.20000000000005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8"/>
        <v>60</v>
      </c>
      <c r="N41" s="96"/>
      <c r="O41" s="76">
        <f t="shared" si="19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153</v>
      </c>
      <c r="L42" s="94">
        <f>'Planilha para vinculação'!F39</f>
        <v>4</v>
      </c>
      <c r="M42" s="75">
        <f t="shared" si="18"/>
        <v>612</v>
      </c>
      <c r="N42" s="96"/>
      <c r="O42" s="76">
        <f t="shared" si="19"/>
        <v>612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8"/>
        <v>18.88</v>
      </c>
      <c r="N43" s="96"/>
      <c r="O43" s="76">
        <f t="shared" si="19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6173.21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7" t="s">
        <v>114</v>
      </c>
      <c r="I44" s="72" t="s">
        <v>129</v>
      </c>
      <c r="J44" s="92">
        <v>1</v>
      </c>
      <c r="K44" s="92">
        <v>153</v>
      </c>
      <c r="L44" s="94">
        <f>'Kit lanche'!E15</f>
        <v>5.88</v>
      </c>
      <c r="M44" s="75">
        <f t="shared" si="18"/>
        <v>899.64</v>
      </c>
      <c r="N44" s="96"/>
      <c r="O44" s="76">
        <f t="shared" si="19"/>
        <v>899.64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>SUM(M36:M44)</f>
        <v>6173.21</v>
      </c>
      <c r="N45" s="99">
        <f t="shared" ref="N45:P45" si="20">SUM(N36:N44)</f>
        <v>0</v>
      </c>
      <c r="O45" s="100">
        <f>SUM(O36:O44)</f>
        <v>6173.21</v>
      </c>
      <c r="P45" s="100">
        <f t="shared" si="20"/>
        <v>0</v>
      </c>
      <c r="Q45" s="100"/>
      <c r="R45" s="100">
        <f t="shared" ref="R45:Y45" si="21">SUM(R36:R44)</f>
        <v>0</v>
      </c>
      <c r="S45" s="100">
        <f t="shared" si="21"/>
        <v>0</v>
      </c>
      <c r="T45" s="100">
        <f t="shared" si="21"/>
        <v>0</v>
      </c>
      <c r="U45" s="100">
        <f t="shared" si="21"/>
        <v>0</v>
      </c>
      <c r="V45" s="100">
        <f t="shared" si="21"/>
        <v>0</v>
      </c>
      <c r="W45" s="100">
        <f t="shared" si="21"/>
        <v>0</v>
      </c>
      <c r="X45" s="100">
        <f t="shared" si="21"/>
        <v>0</v>
      </c>
      <c r="Y45" s="100">
        <f t="shared" si="21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5" t="s">
        <v>114</v>
      </c>
      <c r="I46" s="92" t="s">
        <v>111</v>
      </c>
      <c r="J46" s="73">
        <v>4</v>
      </c>
      <c r="K46" s="93">
        <v>204</v>
      </c>
      <c r="L46" s="94">
        <f>'Planilha para vinculação'!F21</f>
        <v>10.119999999999999</v>
      </c>
      <c r="M46" s="75">
        <f t="shared" ref="M46:M54" si="22">TRUNC(J46*K46*L46,2)</f>
        <v>8257.92</v>
      </c>
      <c r="N46" s="76">
        <f t="shared" ref="N46:N54" si="23">M46/12</f>
        <v>688.16</v>
      </c>
      <c r="O46" s="76">
        <f t="shared" ref="O46:O54" si="24">M46/12</f>
        <v>688.16</v>
      </c>
      <c r="P46" s="76">
        <f t="shared" ref="P46:P54" si="25">M46/12</f>
        <v>688.16</v>
      </c>
      <c r="Q46" s="76">
        <f t="shared" ref="Q46:Q55" si="26">M46/12</f>
        <v>688.16</v>
      </c>
      <c r="R46" s="76">
        <f t="shared" ref="R46:R54" si="27">M46/12</f>
        <v>688.16</v>
      </c>
      <c r="S46" s="76">
        <f t="shared" ref="S46:S54" si="28">M46/12</f>
        <v>688.16</v>
      </c>
      <c r="T46" s="76">
        <f t="shared" ref="T46:T54" si="29">M46/12</f>
        <v>688.16</v>
      </c>
      <c r="U46" s="76">
        <f t="shared" ref="U46:U54" si="30">M46/12</f>
        <v>688.16</v>
      </c>
      <c r="V46" s="76">
        <f t="shared" ref="V46:V54" si="31">M46/12</f>
        <v>688.16</v>
      </c>
      <c r="W46" s="76">
        <f t="shared" ref="W46:W54" si="32">M46/12</f>
        <v>688.16</v>
      </c>
      <c r="X46" s="76">
        <f t="shared" ref="X46:X54" si="33">M46/12</f>
        <v>688.16</v>
      </c>
      <c r="Y46" s="76">
        <f t="shared" ref="Y46:Y54" si="34">M46/12</f>
        <v>688.16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5" t="s">
        <v>114</v>
      </c>
      <c r="I47" s="92" t="s">
        <v>111</v>
      </c>
      <c r="J47" s="73">
        <v>4</v>
      </c>
      <c r="K47" s="93">
        <v>360</v>
      </c>
      <c r="L47" s="94">
        <f>'Planilha para vinculação'!F22</f>
        <v>25</v>
      </c>
      <c r="M47" s="75">
        <f t="shared" si="22"/>
        <v>36000</v>
      </c>
      <c r="N47" s="76">
        <f t="shared" si="23"/>
        <v>3000</v>
      </c>
      <c r="O47" s="76">
        <f t="shared" si="24"/>
        <v>3000</v>
      </c>
      <c r="P47" s="76">
        <f t="shared" si="25"/>
        <v>3000</v>
      </c>
      <c r="Q47" s="76">
        <f t="shared" si="26"/>
        <v>3000</v>
      </c>
      <c r="R47" s="76">
        <f t="shared" si="27"/>
        <v>3000</v>
      </c>
      <c r="S47" s="76">
        <f t="shared" si="28"/>
        <v>3000</v>
      </c>
      <c r="T47" s="76">
        <f t="shared" si="29"/>
        <v>3000</v>
      </c>
      <c r="U47" s="76">
        <f t="shared" si="30"/>
        <v>3000</v>
      </c>
      <c r="V47" s="76">
        <f t="shared" si="31"/>
        <v>3000</v>
      </c>
      <c r="W47" s="76">
        <f t="shared" si="32"/>
        <v>3000</v>
      </c>
      <c r="X47" s="76">
        <f t="shared" si="33"/>
        <v>3000</v>
      </c>
      <c r="Y47" s="76">
        <f t="shared" si="34"/>
        <v>3000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153</v>
      </c>
      <c r="L48" s="74">
        <f>'Planilha para vinculação'!F35</f>
        <v>0.61</v>
      </c>
      <c r="M48" s="75">
        <f t="shared" si="22"/>
        <v>1119.96</v>
      </c>
      <c r="N48" s="76">
        <f t="shared" si="23"/>
        <v>93.33</v>
      </c>
      <c r="O48" s="76">
        <f t="shared" si="24"/>
        <v>93.33</v>
      </c>
      <c r="P48" s="76">
        <f t="shared" si="25"/>
        <v>93.33</v>
      </c>
      <c r="Q48" s="76">
        <f t="shared" si="26"/>
        <v>93.33</v>
      </c>
      <c r="R48" s="76">
        <f t="shared" si="27"/>
        <v>93.33</v>
      </c>
      <c r="S48" s="76">
        <f t="shared" si="28"/>
        <v>93.33</v>
      </c>
      <c r="T48" s="76">
        <f t="shared" si="29"/>
        <v>93.33</v>
      </c>
      <c r="U48" s="76">
        <f t="shared" si="30"/>
        <v>93.33</v>
      </c>
      <c r="V48" s="76">
        <f t="shared" si="31"/>
        <v>93.33</v>
      </c>
      <c r="W48" s="76">
        <f t="shared" si="32"/>
        <v>93.33</v>
      </c>
      <c r="X48" s="76">
        <f t="shared" si="33"/>
        <v>93.33</v>
      </c>
      <c r="Y48" s="76">
        <f t="shared" si="34"/>
        <v>93.33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30</v>
      </c>
      <c r="L49" s="94">
        <f>'Planilha para vinculação'!F26</f>
        <v>5.8</v>
      </c>
      <c r="M49" s="75">
        <f t="shared" si="22"/>
        <v>2088</v>
      </c>
      <c r="N49" s="76">
        <f t="shared" si="23"/>
        <v>174</v>
      </c>
      <c r="O49" s="76">
        <f t="shared" si="24"/>
        <v>174</v>
      </c>
      <c r="P49" s="76">
        <f t="shared" si="25"/>
        <v>174</v>
      </c>
      <c r="Q49" s="76">
        <f t="shared" si="26"/>
        <v>174</v>
      </c>
      <c r="R49" s="76">
        <f t="shared" si="27"/>
        <v>174</v>
      </c>
      <c r="S49" s="76">
        <f t="shared" si="28"/>
        <v>174</v>
      </c>
      <c r="T49" s="76">
        <f t="shared" si="29"/>
        <v>174</v>
      </c>
      <c r="U49" s="76">
        <f t="shared" si="30"/>
        <v>174</v>
      </c>
      <c r="V49" s="76">
        <f t="shared" si="31"/>
        <v>174</v>
      </c>
      <c r="W49" s="76">
        <f t="shared" si="32"/>
        <v>174</v>
      </c>
      <c r="X49" s="76">
        <f t="shared" si="33"/>
        <v>174</v>
      </c>
      <c r="Y49" s="76">
        <f t="shared" si="34"/>
        <v>174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512</v>
      </c>
      <c r="L50" s="94">
        <f>'Planilha para vinculação'!F31</f>
        <v>1.2250000000000001</v>
      </c>
      <c r="M50" s="75">
        <f t="shared" si="22"/>
        <v>7526.4</v>
      </c>
      <c r="N50" s="76">
        <f t="shared" si="23"/>
        <v>627.19999999999993</v>
      </c>
      <c r="O50" s="76">
        <f t="shared" si="24"/>
        <v>627.19999999999993</v>
      </c>
      <c r="P50" s="76">
        <f t="shared" si="25"/>
        <v>627.19999999999993</v>
      </c>
      <c r="Q50" s="76">
        <f t="shared" si="26"/>
        <v>627.19999999999993</v>
      </c>
      <c r="R50" s="76">
        <f t="shared" si="27"/>
        <v>627.19999999999993</v>
      </c>
      <c r="S50" s="76">
        <f t="shared" si="28"/>
        <v>627.19999999999993</v>
      </c>
      <c r="T50" s="76">
        <f t="shared" si="29"/>
        <v>627.19999999999993</v>
      </c>
      <c r="U50" s="76">
        <f t="shared" si="30"/>
        <v>627.19999999999993</v>
      </c>
      <c r="V50" s="76">
        <f t="shared" si="31"/>
        <v>627.19999999999993</v>
      </c>
      <c r="W50" s="76">
        <f t="shared" si="32"/>
        <v>627.19999999999993</v>
      </c>
      <c r="X50" s="76">
        <f t="shared" si="33"/>
        <v>627.19999999999993</v>
      </c>
      <c r="Y50" s="76">
        <f t="shared" si="34"/>
        <v>627.19999999999993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2"/>
        <v>720</v>
      </c>
      <c r="N51" s="76">
        <f t="shared" si="23"/>
        <v>60</v>
      </c>
      <c r="O51" s="76">
        <f t="shared" si="24"/>
        <v>60</v>
      </c>
      <c r="P51" s="76">
        <f t="shared" si="25"/>
        <v>60</v>
      </c>
      <c r="Q51" s="76">
        <f t="shared" si="26"/>
        <v>60</v>
      </c>
      <c r="R51" s="76">
        <f t="shared" si="27"/>
        <v>60</v>
      </c>
      <c r="S51" s="76">
        <f t="shared" si="28"/>
        <v>60</v>
      </c>
      <c r="T51" s="76">
        <f t="shared" si="29"/>
        <v>60</v>
      </c>
      <c r="U51" s="76">
        <f t="shared" si="30"/>
        <v>60</v>
      </c>
      <c r="V51" s="76">
        <f t="shared" si="31"/>
        <v>60</v>
      </c>
      <c r="W51" s="76">
        <f t="shared" si="32"/>
        <v>60</v>
      </c>
      <c r="X51" s="76">
        <f t="shared" si="33"/>
        <v>60</v>
      </c>
      <c r="Y51" s="76">
        <f t="shared" si="34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153</v>
      </c>
      <c r="L52" s="94">
        <f>'Planilha para vinculação'!F39</f>
        <v>4</v>
      </c>
      <c r="M52" s="75">
        <f t="shared" si="22"/>
        <v>7344</v>
      </c>
      <c r="N52" s="76">
        <f t="shared" si="23"/>
        <v>612</v>
      </c>
      <c r="O52" s="76">
        <f t="shared" si="24"/>
        <v>612</v>
      </c>
      <c r="P52" s="76">
        <f t="shared" si="25"/>
        <v>612</v>
      </c>
      <c r="Q52" s="76">
        <f t="shared" si="26"/>
        <v>612</v>
      </c>
      <c r="R52" s="76">
        <f t="shared" si="27"/>
        <v>612</v>
      </c>
      <c r="S52" s="76">
        <f t="shared" si="28"/>
        <v>612</v>
      </c>
      <c r="T52" s="76">
        <f t="shared" si="29"/>
        <v>612</v>
      </c>
      <c r="U52" s="76">
        <f t="shared" si="30"/>
        <v>612</v>
      </c>
      <c r="V52" s="76">
        <f t="shared" si="31"/>
        <v>612</v>
      </c>
      <c r="W52" s="76">
        <f t="shared" si="32"/>
        <v>612</v>
      </c>
      <c r="X52" s="76">
        <f t="shared" si="33"/>
        <v>612</v>
      </c>
      <c r="Y52" s="76">
        <f t="shared" si="34"/>
        <v>612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2"/>
        <v>226.56</v>
      </c>
      <c r="N53" s="76">
        <f t="shared" si="23"/>
        <v>18.88</v>
      </c>
      <c r="O53" s="76">
        <f t="shared" si="24"/>
        <v>18.88</v>
      </c>
      <c r="P53" s="76">
        <f t="shared" si="25"/>
        <v>18.88</v>
      </c>
      <c r="Q53" s="76">
        <f t="shared" si="26"/>
        <v>18.88</v>
      </c>
      <c r="R53" s="76">
        <f t="shared" si="27"/>
        <v>18.88</v>
      </c>
      <c r="S53" s="76">
        <f t="shared" si="28"/>
        <v>18.88</v>
      </c>
      <c r="T53" s="76">
        <f t="shared" si="29"/>
        <v>18.88</v>
      </c>
      <c r="U53" s="76">
        <f t="shared" si="30"/>
        <v>18.88</v>
      </c>
      <c r="V53" s="76">
        <f t="shared" si="31"/>
        <v>18.88</v>
      </c>
      <c r="W53" s="76">
        <f t="shared" si="32"/>
        <v>18.88</v>
      </c>
      <c r="X53" s="76">
        <f t="shared" si="33"/>
        <v>18.88</v>
      </c>
      <c r="Y53" s="76">
        <f t="shared" si="34"/>
        <v>18.88</v>
      </c>
      <c r="Z53" s="69">
        <f>SUM(N55:Y55)</f>
        <v>74078.52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7" t="s">
        <v>114</v>
      </c>
      <c r="I54" s="72" t="s">
        <v>129</v>
      </c>
      <c r="J54" s="92">
        <v>12</v>
      </c>
      <c r="K54" s="92">
        <v>153</v>
      </c>
      <c r="L54" s="94">
        <f>'Kit lanche'!E15</f>
        <v>5.88</v>
      </c>
      <c r="M54" s="75">
        <f t="shared" si="22"/>
        <v>10795.68</v>
      </c>
      <c r="N54" s="76">
        <f t="shared" si="23"/>
        <v>899.64</v>
      </c>
      <c r="O54" s="76">
        <f t="shared" si="24"/>
        <v>899.64</v>
      </c>
      <c r="P54" s="76">
        <f t="shared" si="25"/>
        <v>899.64</v>
      </c>
      <c r="Q54" s="76">
        <f t="shared" si="26"/>
        <v>899.64</v>
      </c>
      <c r="R54" s="76">
        <f t="shared" si="27"/>
        <v>899.64</v>
      </c>
      <c r="S54" s="76">
        <f t="shared" si="28"/>
        <v>899.64</v>
      </c>
      <c r="T54" s="76">
        <f t="shared" si="29"/>
        <v>899.64</v>
      </c>
      <c r="U54" s="76">
        <f t="shared" si="30"/>
        <v>899.64</v>
      </c>
      <c r="V54" s="76">
        <f t="shared" si="31"/>
        <v>899.64</v>
      </c>
      <c r="W54" s="76">
        <f t="shared" si="32"/>
        <v>899.64</v>
      </c>
      <c r="X54" s="76">
        <f t="shared" si="33"/>
        <v>899.64</v>
      </c>
      <c r="Y54" s="76">
        <f t="shared" si="34"/>
        <v>899.64</v>
      </c>
      <c r="Z54" s="69"/>
    </row>
    <row r="55" spans="1:27" ht="38.2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5">SUM(M46:M54)</f>
        <v>74078.51999999999</v>
      </c>
      <c r="N55" s="99">
        <f>SUM(N46:N54)</f>
        <v>6173.21</v>
      </c>
      <c r="O55" s="100">
        <f t="shared" si="35"/>
        <v>6173.21</v>
      </c>
      <c r="P55" s="100">
        <f t="shared" si="35"/>
        <v>6173.21</v>
      </c>
      <c r="Q55" s="163">
        <f t="shared" si="26"/>
        <v>6173.2099999999991</v>
      </c>
      <c r="R55" s="100">
        <f t="shared" ref="R55:Y55" si="36">SUM(R46:R54)</f>
        <v>6173.21</v>
      </c>
      <c r="S55" s="100">
        <f t="shared" si="36"/>
        <v>6173.21</v>
      </c>
      <c r="T55" s="100">
        <f t="shared" si="36"/>
        <v>6173.21</v>
      </c>
      <c r="U55" s="100">
        <f t="shared" si="36"/>
        <v>6173.21</v>
      </c>
      <c r="V55" s="100">
        <f t="shared" si="36"/>
        <v>6173.21</v>
      </c>
      <c r="W55" s="100">
        <f t="shared" si="36"/>
        <v>6173.21</v>
      </c>
      <c r="X55" s="100">
        <f t="shared" si="36"/>
        <v>6173.21</v>
      </c>
      <c r="Y55" s="100">
        <f t="shared" si="36"/>
        <v>6173.21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5" t="s">
        <v>114</v>
      </c>
      <c r="I56" s="72" t="s">
        <v>111</v>
      </c>
      <c r="J56" s="92">
        <v>4</v>
      </c>
      <c r="K56" s="93">
        <v>180</v>
      </c>
      <c r="L56" s="94">
        <f>'Planilha para vinculação'!F21</f>
        <v>10.119999999999999</v>
      </c>
      <c r="M56" s="75">
        <f t="shared" ref="M56:M57" si="37">TRUNC(J56*K56*L56,2)</f>
        <v>7286.4</v>
      </c>
      <c r="N56" s="76">
        <f t="shared" ref="N56:N57" si="38">M56/6</f>
        <v>1214.3999999999999</v>
      </c>
      <c r="O56" s="76"/>
      <c r="P56" s="76">
        <f t="shared" ref="P56:P57" si="39">M56/6</f>
        <v>1214.3999999999999</v>
      </c>
      <c r="Q56" s="76"/>
      <c r="R56" s="76">
        <f t="shared" ref="R56:R57" si="40">M56/6</f>
        <v>1214.3999999999999</v>
      </c>
      <c r="S56" s="76"/>
      <c r="T56" s="76">
        <f t="shared" ref="T56:T57" si="41">M56/6</f>
        <v>1214.3999999999999</v>
      </c>
      <c r="U56" s="76"/>
      <c r="V56" s="76">
        <f t="shared" ref="V56:V57" si="42">M56/6</f>
        <v>1214.3999999999999</v>
      </c>
      <c r="W56" s="76"/>
      <c r="X56" s="76">
        <f t="shared" ref="X56:X57" si="43">M56/6</f>
        <v>1214.3999999999999</v>
      </c>
      <c r="Y56" s="76"/>
      <c r="Z56" s="69">
        <f>SUM(N58:Y58)</f>
        <v>31286.400000000001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5" t="s">
        <v>114</v>
      </c>
      <c r="I57" s="72" t="s">
        <v>111</v>
      </c>
      <c r="J57" s="92">
        <v>4</v>
      </c>
      <c r="K57" s="93">
        <v>240</v>
      </c>
      <c r="L57" s="94">
        <f>'Planilha para vinculação'!F22</f>
        <v>25</v>
      </c>
      <c r="M57" s="75">
        <f t="shared" si="37"/>
        <v>24000</v>
      </c>
      <c r="N57" s="76">
        <f t="shared" si="38"/>
        <v>4000</v>
      </c>
      <c r="O57" s="76"/>
      <c r="P57" s="76">
        <f t="shared" si="39"/>
        <v>4000</v>
      </c>
      <c r="Q57" s="76"/>
      <c r="R57" s="76">
        <f t="shared" si="40"/>
        <v>4000</v>
      </c>
      <c r="S57" s="76"/>
      <c r="T57" s="76">
        <f t="shared" si="41"/>
        <v>4000</v>
      </c>
      <c r="U57" s="76"/>
      <c r="V57" s="76">
        <f t="shared" si="42"/>
        <v>4000</v>
      </c>
      <c r="W57" s="76"/>
      <c r="X57" s="76">
        <f t="shared" si="43"/>
        <v>4000</v>
      </c>
      <c r="Y57" s="76"/>
      <c r="Z57" s="69"/>
    </row>
    <row r="58" spans="1:27" ht="36.7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4">SUM(M56:M57)</f>
        <v>31286.400000000001</v>
      </c>
      <c r="N58" s="86">
        <f t="shared" si="44"/>
        <v>5214.3999999999996</v>
      </c>
      <c r="O58" s="64">
        <f t="shared" si="44"/>
        <v>0</v>
      </c>
      <c r="P58" s="64">
        <f t="shared" si="44"/>
        <v>5214.3999999999996</v>
      </c>
      <c r="Q58" s="64">
        <f t="shared" si="44"/>
        <v>0</v>
      </c>
      <c r="R58" s="64">
        <f t="shared" si="44"/>
        <v>5214.3999999999996</v>
      </c>
      <c r="S58" s="64">
        <f t="shared" si="44"/>
        <v>0</v>
      </c>
      <c r="T58" s="64">
        <f t="shared" si="44"/>
        <v>5214.3999999999996</v>
      </c>
      <c r="U58" s="64">
        <f t="shared" si="44"/>
        <v>0</v>
      </c>
      <c r="V58" s="64">
        <f t="shared" si="44"/>
        <v>5214.3999999999996</v>
      </c>
      <c r="W58" s="64">
        <f t="shared" si="44"/>
        <v>0</v>
      </c>
      <c r="X58" s="64">
        <f t="shared" si="44"/>
        <v>5214.3999999999996</v>
      </c>
      <c r="Y58" s="64">
        <f t="shared" si="44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5" t="s">
        <v>114</v>
      </c>
      <c r="I59" s="92" t="s">
        <v>111</v>
      </c>
      <c r="J59" s="73">
        <v>4</v>
      </c>
      <c r="K59" s="93">
        <v>30</v>
      </c>
      <c r="L59" s="94">
        <f>'Planilha para vinculação'!F21</f>
        <v>10.119999999999999</v>
      </c>
      <c r="M59" s="75">
        <f t="shared" ref="M59:M60" si="45">TRUNC(J59*K59*L59,2)</f>
        <v>1214.4000000000001</v>
      </c>
      <c r="N59" s="89"/>
      <c r="O59" s="77"/>
      <c r="P59" s="89">
        <f t="shared" ref="P59:P60" si="46">M59</f>
        <v>1214.4000000000001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5214.3999999999996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5" t="s">
        <v>114</v>
      </c>
      <c r="I60" s="73" t="s">
        <v>111</v>
      </c>
      <c r="J60" s="73">
        <v>4</v>
      </c>
      <c r="K60" s="93">
        <v>40</v>
      </c>
      <c r="L60" s="94">
        <f>'Planilha para vinculação'!F22</f>
        <v>25</v>
      </c>
      <c r="M60" s="75">
        <f t="shared" si="45"/>
        <v>4000</v>
      </c>
      <c r="N60" s="89"/>
      <c r="O60" s="77"/>
      <c r="P60" s="89">
        <f t="shared" si="46"/>
        <v>4000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7">SUM(M59:M60)</f>
        <v>5214.3999999999996</v>
      </c>
      <c r="N61" s="86">
        <f t="shared" si="47"/>
        <v>0</v>
      </c>
      <c r="O61" s="64">
        <f t="shared" si="47"/>
        <v>0</v>
      </c>
      <c r="P61" s="64">
        <f t="shared" si="47"/>
        <v>5214.3999999999996</v>
      </c>
      <c r="Q61" s="64">
        <f t="shared" si="47"/>
        <v>0</v>
      </c>
      <c r="R61" s="64">
        <f t="shared" si="47"/>
        <v>0</v>
      </c>
      <c r="S61" s="64">
        <f t="shared" si="47"/>
        <v>0</v>
      </c>
      <c r="T61" s="64">
        <f t="shared" si="47"/>
        <v>0</v>
      </c>
      <c r="U61" s="64">
        <f t="shared" si="47"/>
        <v>0</v>
      </c>
      <c r="V61" s="64">
        <f t="shared" si="47"/>
        <v>0</v>
      </c>
      <c r="W61" s="64">
        <f t="shared" si="47"/>
        <v>0</v>
      </c>
      <c r="X61" s="64">
        <f t="shared" si="47"/>
        <v>0</v>
      </c>
      <c r="Y61" s="64">
        <f t="shared" si="47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5" t="s">
        <v>114</v>
      </c>
      <c r="I62" s="72" t="s">
        <v>111</v>
      </c>
      <c r="J62" s="92">
        <v>4</v>
      </c>
      <c r="K62" s="93">
        <v>204</v>
      </c>
      <c r="L62" s="94">
        <f>'Planilha para vinculação'!F21</f>
        <v>10.119999999999999</v>
      </c>
      <c r="M62" s="75">
        <f t="shared" ref="M62:M70" si="48">TRUNC(J62*K62*L62,2)</f>
        <v>8257.92</v>
      </c>
      <c r="N62" s="77"/>
      <c r="O62" s="77">
        <f t="shared" ref="O62:O70" si="49">M62/10</f>
        <v>825.79200000000003</v>
      </c>
      <c r="P62" s="77">
        <f t="shared" ref="P62:P70" si="50">M62/10</f>
        <v>825.79200000000003</v>
      </c>
      <c r="Q62" s="77">
        <f t="shared" ref="Q62:Q70" si="51">M62/10</f>
        <v>825.79200000000003</v>
      </c>
      <c r="R62" s="77">
        <f t="shared" ref="R62:R70" si="52">M62/10</f>
        <v>825.79200000000003</v>
      </c>
      <c r="S62" s="77">
        <f t="shared" ref="S62:S70" si="53">M62/10</f>
        <v>825.79200000000003</v>
      </c>
      <c r="T62" s="77">
        <f t="shared" ref="T62:T70" si="54">M62/10</f>
        <v>825.79200000000003</v>
      </c>
      <c r="U62" s="77">
        <f t="shared" ref="U62:U70" si="55">M62/10</f>
        <v>825.79200000000003</v>
      </c>
      <c r="V62" s="77">
        <f t="shared" ref="V62:V70" si="56">M62/10</f>
        <v>825.79200000000003</v>
      </c>
      <c r="W62" s="77">
        <f t="shared" ref="W62:W70" si="57">M62/10</f>
        <v>825.79200000000003</v>
      </c>
      <c r="X62" s="77">
        <f t="shared" ref="X62:X70" si="58">M62/10</f>
        <v>825.79200000000003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5" t="s">
        <v>114</v>
      </c>
      <c r="I63" s="72" t="s">
        <v>111</v>
      </c>
      <c r="J63" s="92">
        <v>4</v>
      </c>
      <c r="K63" s="93">
        <v>360</v>
      </c>
      <c r="L63" s="94">
        <f>'Planilha para vinculação'!F22</f>
        <v>25</v>
      </c>
      <c r="M63" s="75">
        <f t="shared" si="48"/>
        <v>36000</v>
      </c>
      <c r="N63" s="77"/>
      <c r="O63" s="77">
        <f t="shared" si="49"/>
        <v>3600</v>
      </c>
      <c r="P63" s="77">
        <f t="shared" si="50"/>
        <v>3600</v>
      </c>
      <c r="Q63" s="77">
        <f t="shared" si="51"/>
        <v>3600</v>
      </c>
      <c r="R63" s="77">
        <f t="shared" si="52"/>
        <v>3600</v>
      </c>
      <c r="S63" s="77">
        <f t="shared" si="53"/>
        <v>3600</v>
      </c>
      <c r="T63" s="77">
        <f t="shared" si="54"/>
        <v>3600</v>
      </c>
      <c r="U63" s="77">
        <f t="shared" si="55"/>
        <v>3600</v>
      </c>
      <c r="V63" s="77">
        <f t="shared" si="56"/>
        <v>3600</v>
      </c>
      <c r="W63" s="77">
        <f t="shared" si="57"/>
        <v>3600</v>
      </c>
      <c r="X63" s="77">
        <f t="shared" si="58"/>
        <v>3600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24" t="s">
        <v>131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8"/>
        <v>1610.4</v>
      </c>
      <c r="N64" s="77"/>
      <c r="O64" s="77">
        <f t="shared" si="49"/>
        <v>161.04000000000002</v>
      </c>
      <c r="P64" s="77">
        <f t="shared" si="50"/>
        <v>161.04000000000002</v>
      </c>
      <c r="Q64" s="77">
        <f t="shared" si="51"/>
        <v>161.04000000000002</v>
      </c>
      <c r="R64" s="77">
        <f t="shared" si="52"/>
        <v>161.04000000000002</v>
      </c>
      <c r="S64" s="77">
        <f t="shared" si="53"/>
        <v>161.04000000000002</v>
      </c>
      <c r="T64" s="77">
        <f t="shared" si="54"/>
        <v>161.04000000000002</v>
      </c>
      <c r="U64" s="77">
        <f t="shared" si="55"/>
        <v>161.04000000000002</v>
      </c>
      <c r="V64" s="77">
        <f t="shared" si="56"/>
        <v>161.04000000000002</v>
      </c>
      <c r="W64" s="77">
        <f t="shared" si="57"/>
        <v>161.04000000000002</v>
      </c>
      <c r="X64" s="77">
        <f t="shared" si="58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8"/>
        <v>1176</v>
      </c>
      <c r="N65" s="77"/>
      <c r="O65" s="77">
        <f t="shared" si="49"/>
        <v>117.6</v>
      </c>
      <c r="P65" s="77">
        <f t="shared" si="50"/>
        <v>117.6</v>
      </c>
      <c r="Q65" s="77">
        <f t="shared" si="51"/>
        <v>117.6</v>
      </c>
      <c r="R65" s="77">
        <f t="shared" si="52"/>
        <v>117.6</v>
      </c>
      <c r="S65" s="77">
        <f t="shared" si="53"/>
        <v>117.6</v>
      </c>
      <c r="T65" s="77">
        <f t="shared" si="54"/>
        <v>117.6</v>
      </c>
      <c r="U65" s="77">
        <f t="shared" si="55"/>
        <v>117.6</v>
      </c>
      <c r="V65" s="77">
        <f t="shared" si="56"/>
        <v>117.6</v>
      </c>
      <c r="W65" s="77">
        <f t="shared" si="57"/>
        <v>117.6</v>
      </c>
      <c r="X65" s="77">
        <f t="shared" si="58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8"/>
        <v>600</v>
      </c>
      <c r="N66" s="77"/>
      <c r="O66" s="77">
        <f t="shared" si="49"/>
        <v>60</v>
      </c>
      <c r="P66" s="77">
        <f t="shared" si="50"/>
        <v>60</v>
      </c>
      <c r="Q66" s="77">
        <f t="shared" si="51"/>
        <v>60</v>
      </c>
      <c r="R66" s="77">
        <f t="shared" si="52"/>
        <v>60</v>
      </c>
      <c r="S66" s="77">
        <f t="shared" si="53"/>
        <v>60</v>
      </c>
      <c r="T66" s="77">
        <f t="shared" si="54"/>
        <v>60</v>
      </c>
      <c r="U66" s="77">
        <f t="shared" si="55"/>
        <v>60</v>
      </c>
      <c r="V66" s="77">
        <f t="shared" si="56"/>
        <v>60</v>
      </c>
      <c r="W66" s="77">
        <f t="shared" si="57"/>
        <v>60</v>
      </c>
      <c r="X66" s="77">
        <f t="shared" si="58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8"/>
        <v>800</v>
      </c>
      <c r="N67" s="77"/>
      <c r="O67" s="77">
        <f t="shared" si="49"/>
        <v>80</v>
      </c>
      <c r="P67" s="77">
        <f t="shared" si="50"/>
        <v>80</v>
      </c>
      <c r="Q67" s="77">
        <f t="shared" si="51"/>
        <v>80</v>
      </c>
      <c r="R67" s="77">
        <f t="shared" si="52"/>
        <v>80</v>
      </c>
      <c r="S67" s="77">
        <f t="shared" si="53"/>
        <v>80</v>
      </c>
      <c r="T67" s="77">
        <f t="shared" si="54"/>
        <v>80</v>
      </c>
      <c r="U67" s="77">
        <f t="shared" si="55"/>
        <v>80</v>
      </c>
      <c r="V67" s="77">
        <f t="shared" si="56"/>
        <v>80</v>
      </c>
      <c r="W67" s="77">
        <f t="shared" si="57"/>
        <v>80</v>
      </c>
      <c r="X67" s="77">
        <f t="shared" si="58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24</v>
      </c>
      <c r="L68" s="94">
        <f>'Planilha para vinculação'!F35</f>
        <v>0.61</v>
      </c>
      <c r="M68" s="75">
        <f t="shared" si="48"/>
        <v>146.4</v>
      </c>
      <c r="N68" s="77"/>
      <c r="O68" s="77">
        <f t="shared" si="49"/>
        <v>14.64</v>
      </c>
      <c r="P68" s="77">
        <f t="shared" si="50"/>
        <v>14.64</v>
      </c>
      <c r="Q68" s="77">
        <f t="shared" si="51"/>
        <v>14.64</v>
      </c>
      <c r="R68" s="77">
        <f t="shared" si="52"/>
        <v>14.64</v>
      </c>
      <c r="S68" s="77">
        <f t="shared" si="53"/>
        <v>14.64</v>
      </c>
      <c r="T68" s="77">
        <f t="shared" si="54"/>
        <v>14.64</v>
      </c>
      <c r="U68" s="77">
        <f t="shared" si="55"/>
        <v>14.64</v>
      </c>
      <c r="V68" s="77">
        <f t="shared" si="56"/>
        <v>14.64</v>
      </c>
      <c r="W68" s="77">
        <f t="shared" si="57"/>
        <v>14.64</v>
      </c>
      <c r="X68" s="77">
        <f t="shared" si="58"/>
        <v>14.64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30</v>
      </c>
      <c r="L69" s="94">
        <f>'Planilha para vinculação'!F26</f>
        <v>5.8</v>
      </c>
      <c r="M69" s="75">
        <f t="shared" si="48"/>
        <v>1740</v>
      </c>
      <c r="N69" s="77"/>
      <c r="O69" s="77">
        <f t="shared" si="49"/>
        <v>174</v>
      </c>
      <c r="P69" s="77">
        <f t="shared" si="50"/>
        <v>174</v>
      </c>
      <c r="Q69" s="77">
        <f t="shared" si="51"/>
        <v>174</v>
      </c>
      <c r="R69" s="77">
        <f t="shared" si="52"/>
        <v>174</v>
      </c>
      <c r="S69" s="77">
        <f t="shared" si="53"/>
        <v>174</v>
      </c>
      <c r="T69" s="77">
        <f t="shared" si="54"/>
        <v>174</v>
      </c>
      <c r="U69" s="77">
        <f t="shared" si="55"/>
        <v>174</v>
      </c>
      <c r="V69" s="77">
        <f t="shared" si="56"/>
        <v>174</v>
      </c>
      <c r="W69" s="77">
        <f t="shared" si="57"/>
        <v>174</v>
      </c>
      <c r="X69" s="77">
        <f t="shared" si="58"/>
        <v>174</v>
      </c>
      <c r="Y69" s="77"/>
      <c r="Z69" s="69"/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512</v>
      </c>
      <c r="L70" s="94">
        <f>'Planilha para vinculação'!F31</f>
        <v>1.2250000000000001</v>
      </c>
      <c r="M70" s="75">
        <f t="shared" si="48"/>
        <v>6272</v>
      </c>
      <c r="N70" s="77"/>
      <c r="O70" s="77">
        <f t="shared" si="49"/>
        <v>627.20000000000005</v>
      </c>
      <c r="P70" s="77">
        <f t="shared" si="50"/>
        <v>627.20000000000005</v>
      </c>
      <c r="Q70" s="77">
        <f t="shared" si="51"/>
        <v>627.20000000000005</v>
      </c>
      <c r="R70" s="77">
        <f t="shared" si="52"/>
        <v>627.20000000000005</v>
      </c>
      <c r="S70" s="77">
        <f t="shared" si="53"/>
        <v>627.20000000000005</v>
      </c>
      <c r="T70" s="77">
        <f t="shared" si="54"/>
        <v>627.20000000000005</v>
      </c>
      <c r="U70" s="77">
        <f t="shared" si="55"/>
        <v>627.20000000000005</v>
      </c>
      <c r="V70" s="77">
        <f t="shared" si="56"/>
        <v>627.20000000000005</v>
      </c>
      <c r="W70" s="77">
        <f t="shared" si="57"/>
        <v>627.20000000000005</v>
      </c>
      <c r="X70" s="77">
        <f t="shared" si="58"/>
        <v>627.20000000000005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56602.720000000001</v>
      </c>
      <c r="N71" s="86"/>
      <c r="O71" s="64">
        <f>SUM(O62:O70)</f>
        <v>5660.2720000000008</v>
      </c>
      <c r="P71" s="64">
        <f t="shared" ref="P71:X71" si="59">SUM(P62:P70)</f>
        <v>5660.2720000000008</v>
      </c>
      <c r="Q71" s="64">
        <f t="shared" si="59"/>
        <v>5660.2720000000008</v>
      </c>
      <c r="R71" s="64">
        <f t="shared" si="59"/>
        <v>5660.2720000000008</v>
      </c>
      <c r="S71" s="64">
        <f t="shared" si="59"/>
        <v>5660.2720000000008</v>
      </c>
      <c r="T71" s="64">
        <f t="shared" si="59"/>
        <v>5660.2720000000008</v>
      </c>
      <c r="U71" s="64">
        <f t="shared" si="59"/>
        <v>5660.2720000000008</v>
      </c>
      <c r="V71" s="64">
        <f t="shared" si="59"/>
        <v>5660.2720000000008</v>
      </c>
      <c r="W71" s="64">
        <f t="shared" si="59"/>
        <v>5660.2720000000008</v>
      </c>
      <c r="X71" s="64">
        <f t="shared" si="59"/>
        <v>5660.2720000000008</v>
      </c>
      <c r="Y71" s="77"/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5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60">TRUNC(L72*K72*J72,2)</f>
        <v>21576</v>
      </c>
      <c r="N72" s="105">
        <f>$M$72/12</f>
        <v>1798</v>
      </c>
      <c r="O72" s="105">
        <f t="shared" ref="O72:Y72" si="61">$M$72/12</f>
        <v>1798</v>
      </c>
      <c r="P72" s="105">
        <f t="shared" si="61"/>
        <v>1798</v>
      </c>
      <c r="Q72" s="105">
        <f t="shared" si="61"/>
        <v>1798</v>
      </c>
      <c r="R72" s="105">
        <f t="shared" si="61"/>
        <v>1798</v>
      </c>
      <c r="S72" s="105">
        <f t="shared" si="61"/>
        <v>1798</v>
      </c>
      <c r="T72" s="105">
        <f t="shared" si="61"/>
        <v>1798</v>
      </c>
      <c r="U72" s="105">
        <f t="shared" si="61"/>
        <v>1798</v>
      </c>
      <c r="V72" s="105">
        <f t="shared" si="61"/>
        <v>1798</v>
      </c>
      <c r="W72" s="105">
        <f t="shared" si="61"/>
        <v>1798</v>
      </c>
      <c r="X72" s="105">
        <f t="shared" si="61"/>
        <v>1798</v>
      </c>
      <c r="Y72" s="105">
        <f t="shared" si="61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110</v>
      </c>
      <c r="F73" s="91" t="s">
        <v>11</v>
      </c>
      <c r="G73" s="24">
        <v>9</v>
      </c>
      <c r="H73" s="5" t="s">
        <v>114</v>
      </c>
      <c r="I73" s="73" t="s">
        <v>111</v>
      </c>
      <c r="J73" s="73">
        <v>4</v>
      </c>
      <c r="K73" s="93">
        <v>240</v>
      </c>
      <c r="L73" s="94">
        <f>'Planilha para vinculação'!F21</f>
        <v>10.119999999999999</v>
      </c>
      <c r="M73" s="75">
        <f t="shared" si="60"/>
        <v>9715.2000000000007</v>
      </c>
      <c r="N73" s="76">
        <f t="shared" ref="N73:Y73" si="62">$M$73/12</f>
        <v>809.6</v>
      </c>
      <c r="O73" s="77">
        <f t="shared" si="62"/>
        <v>809.6</v>
      </c>
      <c r="P73" s="77">
        <f t="shared" si="62"/>
        <v>809.6</v>
      </c>
      <c r="Q73" s="77">
        <f t="shared" si="62"/>
        <v>809.6</v>
      </c>
      <c r="R73" s="77">
        <f t="shared" si="62"/>
        <v>809.6</v>
      </c>
      <c r="S73" s="77">
        <f t="shared" si="62"/>
        <v>809.6</v>
      </c>
      <c r="T73" s="77">
        <f t="shared" si="62"/>
        <v>809.6</v>
      </c>
      <c r="U73" s="77">
        <f t="shared" si="62"/>
        <v>809.6</v>
      </c>
      <c r="V73" s="77">
        <f t="shared" si="62"/>
        <v>809.6</v>
      </c>
      <c r="W73" s="77">
        <f t="shared" si="62"/>
        <v>809.6</v>
      </c>
      <c r="X73" s="77">
        <f t="shared" si="62"/>
        <v>809.6</v>
      </c>
      <c r="Y73" s="77">
        <f t="shared" si="62"/>
        <v>809.6</v>
      </c>
      <c r="Z73" s="69">
        <f>SUM(N75:Y75)</f>
        <v>55291.19999999999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5" t="s">
        <v>114</v>
      </c>
      <c r="I74" s="73" t="s">
        <v>111</v>
      </c>
      <c r="J74" s="73">
        <v>4</v>
      </c>
      <c r="K74" s="93">
        <v>240</v>
      </c>
      <c r="L74" s="94">
        <f>'Planilha para vinculação'!F22</f>
        <v>25</v>
      </c>
      <c r="M74" s="75">
        <f t="shared" si="60"/>
        <v>24000</v>
      </c>
      <c r="N74" s="76">
        <f t="shared" ref="N74:Y74" si="63">$M$74/12</f>
        <v>2000</v>
      </c>
      <c r="O74" s="77">
        <f t="shared" si="63"/>
        <v>2000</v>
      </c>
      <c r="P74" s="77">
        <f t="shared" si="63"/>
        <v>2000</v>
      </c>
      <c r="Q74" s="77">
        <f t="shared" si="63"/>
        <v>2000</v>
      </c>
      <c r="R74" s="77">
        <f t="shared" si="63"/>
        <v>2000</v>
      </c>
      <c r="S74" s="77">
        <f t="shared" si="63"/>
        <v>2000</v>
      </c>
      <c r="T74" s="77">
        <f t="shared" si="63"/>
        <v>2000</v>
      </c>
      <c r="U74" s="77">
        <f t="shared" si="63"/>
        <v>2000</v>
      </c>
      <c r="V74" s="77">
        <f t="shared" si="63"/>
        <v>2000</v>
      </c>
      <c r="W74" s="77">
        <f t="shared" si="63"/>
        <v>2000</v>
      </c>
      <c r="X74" s="77">
        <f t="shared" si="63"/>
        <v>2000</v>
      </c>
      <c r="Y74" s="77">
        <f t="shared" si="63"/>
        <v>2000</v>
      </c>
      <c r="Z74" s="69">
        <f>SUM(N76:Y76)</f>
        <v>442284.54000000004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4">SUM(M72:M74)</f>
        <v>55291.199999999997</v>
      </c>
      <c r="N75" s="65">
        <f>SUM(N72:N74)</f>
        <v>4607.6000000000004</v>
      </c>
      <c r="O75" s="65">
        <f t="shared" si="64"/>
        <v>4607.6000000000004</v>
      </c>
      <c r="P75" s="65">
        <f t="shared" si="64"/>
        <v>4607.6000000000004</v>
      </c>
      <c r="Q75" s="65">
        <f t="shared" si="64"/>
        <v>4607.6000000000004</v>
      </c>
      <c r="R75" s="65">
        <f t="shared" si="64"/>
        <v>4607.6000000000004</v>
      </c>
      <c r="S75" s="65">
        <f t="shared" si="64"/>
        <v>4607.6000000000004</v>
      </c>
      <c r="T75" s="65">
        <f t="shared" si="64"/>
        <v>4607.6000000000004</v>
      </c>
      <c r="U75" s="65">
        <f t="shared" si="64"/>
        <v>4607.6000000000004</v>
      </c>
      <c r="V75" s="65">
        <f t="shared" si="64"/>
        <v>4607.6000000000004</v>
      </c>
      <c r="W75" s="65">
        <f t="shared" si="64"/>
        <v>4607.6000000000004</v>
      </c>
      <c r="X75" s="65">
        <f t="shared" si="64"/>
        <v>4607.6000000000004</v>
      </c>
      <c r="Y75" s="65">
        <f t="shared" si="64"/>
        <v>4607.6000000000004</v>
      </c>
      <c r="Z75" s="69"/>
    </row>
    <row r="76" spans="1:27" ht="27.75" customHeight="1" x14ac:dyDescent="0.25">
      <c r="A76" s="18"/>
      <c r="B76" s="18"/>
      <c r="C76" s="107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442284.54000000004</v>
      </c>
      <c r="N76" s="106">
        <f>SUM(N26,N35,N55,N58,N61,N71,N75,N31,N45)</f>
        <v>50625.717499999992</v>
      </c>
      <c r="O76" s="106">
        <f>SUM(O26,O35,O55,O58,O61,O71,O75,O31,O45)</f>
        <v>38596.799500000001</v>
      </c>
      <c r="P76" s="106">
        <f>SUM(P26,P35,P55,P58,P61,P71,P75,P31,P45)</f>
        <v>42852.389499999997</v>
      </c>
      <c r="Q76" s="106">
        <f>SUM(Q26,Q35,Q55,Q58,Q61,Q71,Q75,Q31,Q45)</f>
        <v>32423.589500000002</v>
      </c>
      <c r="R76" s="106">
        <f>SUM(R26,R35,R55,R58,R61,R71,R75,R31,R45)</f>
        <v>37637.989500000003</v>
      </c>
      <c r="S76" s="106">
        <f>SUM(S26,S35,S55,S58,S61,S71,S75,S31,S45)</f>
        <v>32423.589500000002</v>
      </c>
      <c r="T76" s="106">
        <f>SUM(T26,T35,T55,T58,T61,T71,T75,T31,T45)</f>
        <v>37637.989500000003</v>
      </c>
      <c r="U76" s="106">
        <f>SUM(U26,U35,U55,U58,U61,U71,U75,U31,U45)</f>
        <v>32423.589500000002</v>
      </c>
      <c r="V76" s="106">
        <f>SUM(V26,V35,V55,V58,V61,V71,V75,V31,V45)</f>
        <v>37637.989500000003</v>
      </c>
      <c r="W76" s="106">
        <f>SUM(W26,W35,W55,W58,W61,W71,W75,W31,W45)</f>
        <v>32423.589500000002</v>
      </c>
      <c r="X76" s="106">
        <f>SUM(X26,X35,X55,X58,X61,X71,X75,X31,X45)</f>
        <v>37637.989500000003</v>
      </c>
      <c r="Y76" s="106">
        <f>SUM(Y26,Y35,Y55,Y58,Y61,Y71,Y75,Y31,Y45)</f>
        <v>29963.317499999997</v>
      </c>
      <c r="Z76" s="69"/>
    </row>
    <row r="77" spans="1:27" ht="56.25" customHeight="1" x14ac:dyDescent="0.25">
      <c r="A77" s="107"/>
      <c r="B77" s="107"/>
      <c r="C77" s="18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5" t="s">
        <v>114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5">TRUNC(L78*K78*J78,2)</f>
        <v>455.28</v>
      </c>
      <c r="N78" s="108"/>
      <c r="O78" s="89">
        <f t="shared" ref="O78:O87" si="66">M78/2</f>
        <v>227.64</v>
      </c>
      <c r="P78" s="89"/>
      <c r="Q78" s="89"/>
      <c r="R78" s="102"/>
      <c r="S78" s="89"/>
      <c r="T78" s="89"/>
      <c r="U78" s="89">
        <f t="shared" ref="U78:U87" si="67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5" t="s">
        <v>114</v>
      </c>
      <c r="I79" s="92" t="s">
        <v>111</v>
      </c>
      <c r="J79" s="92">
        <v>4</v>
      </c>
      <c r="K79" s="93">
        <v>24</v>
      </c>
      <c r="L79" s="94">
        <f>'Planilha para vinculação'!F21</f>
        <v>10.119999999999999</v>
      </c>
      <c r="M79" s="75">
        <f t="shared" si="65"/>
        <v>971.52</v>
      </c>
      <c r="N79" s="109"/>
      <c r="O79" s="89">
        <f t="shared" si="66"/>
        <v>485.76</v>
      </c>
      <c r="P79" s="110"/>
      <c r="Q79" s="110"/>
      <c r="R79" s="111"/>
      <c r="S79" s="77"/>
      <c r="T79" s="77"/>
      <c r="U79" s="89">
        <f t="shared" si="67"/>
        <v>485.76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5" t="s">
        <v>114</v>
      </c>
      <c r="I80" s="92" t="s">
        <v>111</v>
      </c>
      <c r="J80" s="92">
        <v>4</v>
      </c>
      <c r="K80" s="93">
        <v>56</v>
      </c>
      <c r="L80" s="94">
        <f>'Planilha para vinculação'!F22</f>
        <v>25</v>
      </c>
      <c r="M80" s="75">
        <f t="shared" si="65"/>
        <v>5600</v>
      </c>
      <c r="N80" s="113"/>
      <c r="O80" s="89">
        <f t="shared" si="66"/>
        <v>2800</v>
      </c>
      <c r="P80" s="85"/>
      <c r="Q80" s="77"/>
      <c r="R80" s="111"/>
      <c r="S80" s="77"/>
      <c r="T80" s="77"/>
      <c r="U80" s="89">
        <f t="shared" si="67"/>
        <v>2800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512</v>
      </c>
      <c r="L81" s="94">
        <f>'Planilha para vinculação'!F28</f>
        <v>1.1399999999999999</v>
      </c>
      <c r="M81" s="75">
        <f t="shared" si="65"/>
        <v>1167.3599999999999</v>
      </c>
      <c r="N81" s="113"/>
      <c r="O81" s="89">
        <f t="shared" si="66"/>
        <v>583.67999999999995</v>
      </c>
      <c r="P81" s="85"/>
      <c r="Q81" s="77"/>
      <c r="R81" s="111"/>
      <c r="S81" s="77"/>
      <c r="T81" s="77"/>
      <c r="U81" s="89">
        <f t="shared" si="67"/>
        <v>583.67999999999995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153</v>
      </c>
      <c r="L82" s="94">
        <f>'Kit lanche'!E15</f>
        <v>5.88</v>
      </c>
      <c r="M82" s="75">
        <f t="shared" si="65"/>
        <v>1799.28</v>
      </c>
      <c r="N82" s="113"/>
      <c r="O82" s="89">
        <f t="shared" si="66"/>
        <v>899.64</v>
      </c>
      <c r="P82" s="85"/>
      <c r="Q82" s="85"/>
      <c r="R82" s="111"/>
      <c r="S82" s="77"/>
      <c r="T82" s="77"/>
      <c r="U82" s="89">
        <f t="shared" si="67"/>
        <v>899.64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5"/>
        <v>120</v>
      </c>
      <c r="N83" s="113"/>
      <c r="O83" s="89">
        <f t="shared" si="66"/>
        <v>60</v>
      </c>
      <c r="P83" s="85"/>
      <c r="Q83" s="77"/>
      <c r="R83" s="111"/>
      <c r="S83" s="77"/>
      <c r="T83" s="77"/>
      <c r="U83" s="89">
        <f t="shared" si="67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153</v>
      </c>
      <c r="L84" s="94">
        <f>'Planilha para vinculação'!F39</f>
        <v>4</v>
      </c>
      <c r="M84" s="75">
        <f t="shared" si="65"/>
        <v>1224</v>
      </c>
      <c r="N84" s="113"/>
      <c r="O84" s="89">
        <f t="shared" si="66"/>
        <v>612</v>
      </c>
      <c r="P84" s="85"/>
      <c r="Q84" s="77"/>
      <c r="R84" s="111"/>
      <c r="S84" s="77"/>
      <c r="T84" s="77"/>
      <c r="U84" s="89">
        <f t="shared" si="67"/>
        <v>612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153</v>
      </c>
      <c r="L85" s="94">
        <f>'Verba_Kit Pedagogico'!H20</f>
        <v>20.96</v>
      </c>
      <c r="M85" s="75">
        <f t="shared" si="65"/>
        <v>6413.76</v>
      </c>
      <c r="N85" s="113"/>
      <c r="O85" s="89">
        <f t="shared" si="66"/>
        <v>3206.88</v>
      </c>
      <c r="P85" s="85"/>
      <c r="Q85" s="85"/>
      <c r="R85" s="111"/>
      <c r="S85" s="77"/>
      <c r="T85" s="77"/>
      <c r="U85" s="89">
        <f t="shared" si="67"/>
        <v>3206.88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5"/>
        <v>75.52</v>
      </c>
      <c r="N86" s="113"/>
      <c r="O86" s="89">
        <f t="shared" si="66"/>
        <v>37.76</v>
      </c>
      <c r="P86" s="85"/>
      <c r="Q86" s="85"/>
      <c r="R86" s="111"/>
      <c r="S86" s="77"/>
      <c r="T86" s="77"/>
      <c r="U86" s="89">
        <f t="shared" si="67"/>
        <v>37.76</v>
      </c>
      <c r="V86" s="77"/>
      <c r="W86" s="77"/>
      <c r="X86" s="77"/>
      <c r="Y86" s="77"/>
      <c r="Z86" s="69">
        <f>SUM(N88:Y88)</f>
        <v>18174.72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30</v>
      </c>
      <c r="L87" s="94">
        <f>'Planilha para vinculação'!F26</f>
        <v>5.8</v>
      </c>
      <c r="M87" s="75">
        <f t="shared" si="65"/>
        <v>348</v>
      </c>
      <c r="N87" s="113"/>
      <c r="O87" s="89">
        <f t="shared" si="66"/>
        <v>174</v>
      </c>
      <c r="P87" s="115"/>
      <c r="Q87" s="111"/>
      <c r="R87" s="85"/>
      <c r="S87" s="85"/>
      <c r="T87" s="89"/>
      <c r="U87" s="89">
        <f t="shared" si="67"/>
        <v>174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18174.72</v>
      </c>
      <c r="N88" s="86">
        <f>SUM(N78:N86)</f>
        <v>0</v>
      </c>
      <c r="O88" s="64">
        <f>SUM(O78:O87)</f>
        <v>9087.36</v>
      </c>
      <c r="P88" s="64">
        <f t="shared" ref="P88:Y88" si="68">SUM(P78:P86)</f>
        <v>0</v>
      </c>
      <c r="Q88" s="64">
        <f t="shared" si="68"/>
        <v>0</v>
      </c>
      <c r="R88" s="64">
        <f t="shared" si="68"/>
        <v>0</v>
      </c>
      <c r="S88" s="64">
        <f t="shared" si="68"/>
        <v>0</v>
      </c>
      <c r="T88" s="64">
        <f t="shared" si="68"/>
        <v>0</v>
      </c>
      <c r="U88" s="64">
        <f>SUM(U78:U87)</f>
        <v>9087.36</v>
      </c>
      <c r="V88" s="64">
        <f t="shared" si="68"/>
        <v>0</v>
      </c>
      <c r="W88" s="64">
        <f t="shared" si="68"/>
        <v>0</v>
      </c>
      <c r="X88" s="64">
        <f t="shared" si="68"/>
        <v>0</v>
      </c>
      <c r="Y88" s="64">
        <f t="shared" si="68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5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9">TRUNC(L89*K89*J89,2)</f>
        <v>455.28</v>
      </c>
      <c r="N89" s="108"/>
      <c r="O89" s="89"/>
      <c r="P89" s="89">
        <f t="shared" ref="P89:P93" si="70">M89/2</f>
        <v>227.64</v>
      </c>
      <c r="Q89" s="102"/>
      <c r="R89" s="89"/>
      <c r="S89" s="89"/>
      <c r="T89" s="89"/>
      <c r="U89" s="89"/>
      <c r="V89" s="89">
        <f t="shared" ref="V89:V93" si="71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5" t="s">
        <v>114</v>
      </c>
      <c r="I90" s="73" t="s">
        <v>111</v>
      </c>
      <c r="J90" s="73">
        <v>4</v>
      </c>
      <c r="K90" s="93">
        <v>24</v>
      </c>
      <c r="L90" s="94">
        <f>'Planilha para vinculação'!F21</f>
        <v>10.119999999999999</v>
      </c>
      <c r="M90" s="75">
        <f t="shared" si="69"/>
        <v>971.52</v>
      </c>
      <c r="N90" s="109"/>
      <c r="O90" s="110"/>
      <c r="P90" s="89">
        <f t="shared" si="70"/>
        <v>485.76</v>
      </c>
      <c r="Q90" s="111"/>
      <c r="R90" s="110"/>
      <c r="S90" s="110"/>
      <c r="T90" s="89"/>
      <c r="U90" s="110"/>
      <c r="V90" s="89">
        <f t="shared" si="71"/>
        <v>485.76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5" t="s">
        <v>114</v>
      </c>
      <c r="I91" s="73" t="s">
        <v>111</v>
      </c>
      <c r="J91" s="73">
        <v>4</v>
      </c>
      <c r="K91" s="93">
        <v>56</v>
      </c>
      <c r="L91" s="94">
        <f>'Planilha para vinculação'!F22</f>
        <v>25</v>
      </c>
      <c r="M91" s="75">
        <f t="shared" si="69"/>
        <v>5600</v>
      </c>
      <c r="N91" s="113"/>
      <c r="O91" s="85"/>
      <c r="P91" s="89">
        <f t="shared" si="70"/>
        <v>2800</v>
      </c>
      <c r="Q91" s="111"/>
      <c r="R91" s="85"/>
      <c r="S91" s="85"/>
      <c r="T91" s="89"/>
      <c r="U91" s="85"/>
      <c r="V91" s="89">
        <f t="shared" si="71"/>
        <v>2800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30</v>
      </c>
      <c r="L92" s="94">
        <f>'Planilha para vinculação'!F26</f>
        <v>5.8</v>
      </c>
      <c r="M92" s="75">
        <f t="shared" si="69"/>
        <v>348</v>
      </c>
      <c r="N92" s="113"/>
      <c r="O92" s="85"/>
      <c r="P92" s="89">
        <f t="shared" si="70"/>
        <v>174</v>
      </c>
      <c r="Q92" s="111"/>
      <c r="R92" s="85"/>
      <c r="S92" s="85"/>
      <c r="T92" s="89"/>
      <c r="U92" s="85"/>
      <c r="V92" s="89">
        <f t="shared" si="71"/>
        <v>174</v>
      </c>
      <c r="W92" s="85"/>
      <c r="X92" s="85"/>
      <c r="Y92" s="85"/>
      <c r="Z92" s="69">
        <f>SUM(N94:Y94)</f>
        <v>7450.3200000000006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24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9"/>
        <v>75.52</v>
      </c>
      <c r="N93" s="113"/>
      <c r="O93" s="89"/>
      <c r="P93" s="89">
        <f t="shared" si="70"/>
        <v>37.76</v>
      </c>
      <c r="Q93" s="85"/>
      <c r="R93" s="85"/>
      <c r="S93" s="89"/>
      <c r="T93" s="85"/>
      <c r="U93" s="85"/>
      <c r="V93" s="89">
        <f t="shared" si="71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>SUM(M89:M93)</f>
        <v>7450.3200000000006</v>
      </c>
      <c r="N94" s="86">
        <f t="shared" ref="N94:Y94" si="72">SUM(N89:N93)</f>
        <v>0</v>
      </c>
      <c r="O94" s="64">
        <f t="shared" si="72"/>
        <v>0</v>
      </c>
      <c r="P94" s="64">
        <f t="shared" si="72"/>
        <v>3725.1600000000003</v>
      </c>
      <c r="Q94" s="64">
        <f t="shared" si="72"/>
        <v>0</v>
      </c>
      <c r="R94" s="64">
        <f t="shared" si="72"/>
        <v>0</v>
      </c>
      <c r="S94" s="64">
        <f t="shared" si="72"/>
        <v>0</v>
      </c>
      <c r="T94" s="64">
        <f t="shared" si="72"/>
        <v>0</v>
      </c>
      <c r="U94" s="64">
        <f t="shared" si="72"/>
        <v>0</v>
      </c>
      <c r="V94" s="64">
        <f t="shared" si="72"/>
        <v>3725.1600000000003</v>
      </c>
      <c r="W94" s="64">
        <f t="shared" si="72"/>
        <v>0</v>
      </c>
      <c r="X94" s="64">
        <f t="shared" si="72"/>
        <v>0</v>
      </c>
      <c r="Y94" s="64">
        <f t="shared" si="72"/>
        <v>0</v>
      </c>
      <c r="Z94" s="69"/>
    </row>
    <row r="95" spans="1:27" ht="12.75" customHeight="1" x14ac:dyDescent="0.25">
      <c r="A95" s="18"/>
      <c r="B95" s="18"/>
      <c r="C95" s="18"/>
      <c r="D95" s="307" t="s">
        <v>72</v>
      </c>
      <c r="E95" s="103" t="s">
        <v>512</v>
      </c>
      <c r="F95" s="104" t="s">
        <v>7</v>
      </c>
      <c r="G95" s="104">
        <v>2</v>
      </c>
      <c r="H95" s="5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3">L95*K95*J95</f>
        <v>455.28</v>
      </c>
      <c r="N95" s="118"/>
      <c r="O95" s="119"/>
      <c r="P95" s="89"/>
      <c r="Q95" s="89"/>
      <c r="R95" s="89">
        <f t="shared" ref="R95:R98" si="74">M95/2</f>
        <v>227.64</v>
      </c>
      <c r="S95" s="94"/>
      <c r="T95" s="120"/>
      <c r="U95" s="94"/>
      <c r="V95" s="94"/>
      <c r="W95" s="89">
        <f t="shared" ref="W95:W98" si="75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309"/>
      <c r="E96" s="121" t="s">
        <v>110</v>
      </c>
      <c r="F96" s="122" t="s">
        <v>11</v>
      </c>
      <c r="G96" s="104">
        <v>9</v>
      </c>
      <c r="H96" s="5" t="s">
        <v>114</v>
      </c>
      <c r="I96" s="73" t="s">
        <v>111</v>
      </c>
      <c r="J96" s="73">
        <v>4</v>
      </c>
      <c r="K96" s="93">
        <v>24</v>
      </c>
      <c r="L96" s="94">
        <f>'Planilha para vinculação'!F21</f>
        <v>10.119999999999999</v>
      </c>
      <c r="M96" s="117">
        <f t="shared" si="73"/>
        <v>971.52</v>
      </c>
      <c r="N96" s="123"/>
      <c r="O96" s="124"/>
      <c r="P96" s="125"/>
      <c r="Q96" s="125"/>
      <c r="R96" s="89">
        <f t="shared" si="74"/>
        <v>485.76</v>
      </c>
      <c r="S96" s="122"/>
      <c r="T96" s="104"/>
      <c r="U96" s="122"/>
      <c r="V96" s="122"/>
      <c r="W96" s="89">
        <f t="shared" si="75"/>
        <v>485.76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309"/>
      <c r="E97" s="126" t="s">
        <v>112</v>
      </c>
      <c r="F97" s="122" t="s">
        <v>11</v>
      </c>
      <c r="G97" s="104">
        <v>10</v>
      </c>
      <c r="H97" s="5" t="s">
        <v>114</v>
      </c>
      <c r="I97" s="73" t="s">
        <v>111</v>
      </c>
      <c r="J97" s="73">
        <v>4</v>
      </c>
      <c r="K97" s="93">
        <v>56</v>
      </c>
      <c r="L97" s="94">
        <f>'Planilha para vinculação'!F22</f>
        <v>25</v>
      </c>
      <c r="M97" s="117">
        <f t="shared" si="73"/>
        <v>5600</v>
      </c>
      <c r="N97" s="123"/>
      <c r="O97" s="124"/>
      <c r="P97" s="85"/>
      <c r="Q97" s="85"/>
      <c r="R97" s="89">
        <f t="shared" si="74"/>
        <v>2800</v>
      </c>
      <c r="S97" s="127"/>
      <c r="T97" s="104"/>
      <c r="U97" s="127"/>
      <c r="V97" s="127"/>
      <c r="W97" s="89">
        <f t="shared" si="75"/>
        <v>2800</v>
      </c>
      <c r="X97" s="85"/>
      <c r="Y97" s="85"/>
      <c r="Z97" s="69">
        <f>SUM(N99:Y99)</f>
        <v>7374.8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308"/>
      <c r="E98" s="98" t="s">
        <v>330</v>
      </c>
      <c r="F98" s="104" t="s">
        <v>14</v>
      </c>
      <c r="G98" s="104">
        <v>14</v>
      </c>
      <c r="H98" s="104" t="s">
        <v>114</v>
      </c>
      <c r="I98" s="73" t="s">
        <v>138</v>
      </c>
      <c r="J98" s="73">
        <v>2</v>
      </c>
      <c r="K98" s="73">
        <v>30</v>
      </c>
      <c r="L98" s="94">
        <f>'Planilha para vinculação'!F26</f>
        <v>5.8</v>
      </c>
      <c r="M98" s="117">
        <f t="shared" si="73"/>
        <v>348</v>
      </c>
      <c r="N98" s="123"/>
      <c r="O98" s="124"/>
      <c r="P98" s="85"/>
      <c r="Q98" s="85"/>
      <c r="R98" s="89">
        <f t="shared" si="74"/>
        <v>174</v>
      </c>
      <c r="S98" s="127"/>
      <c r="T98" s="104"/>
      <c r="U98" s="127"/>
      <c r="V98" s="127"/>
      <c r="W98" s="89">
        <f t="shared" si="75"/>
        <v>174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19" t="s">
        <v>120</v>
      </c>
      <c r="E99" s="281"/>
      <c r="F99" s="281"/>
      <c r="G99" s="281"/>
      <c r="H99" s="281"/>
      <c r="I99" s="281"/>
      <c r="J99" s="281"/>
      <c r="K99" s="281"/>
      <c r="L99" s="282"/>
      <c r="M99" s="128">
        <f>SUM(M95:M98)</f>
        <v>7374.8</v>
      </c>
      <c r="N99" s="128">
        <f t="shared" ref="N99:Y99" si="76">SUM(N95:N98)</f>
        <v>0</v>
      </c>
      <c r="O99" s="129">
        <f t="shared" si="76"/>
        <v>0</v>
      </c>
      <c r="P99" s="130">
        <f t="shared" si="76"/>
        <v>0</v>
      </c>
      <c r="Q99" s="130">
        <f t="shared" si="76"/>
        <v>0</v>
      </c>
      <c r="R99" s="130">
        <f t="shared" si="76"/>
        <v>3687.4</v>
      </c>
      <c r="S99" s="130">
        <f t="shared" si="76"/>
        <v>0</v>
      </c>
      <c r="T99" s="130">
        <f t="shared" si="76"/>
        <v>0</v>
      </c>
      <c r="U99" s="129">
        <f t="shared" si="76"/>
        <v>0</v>
      </c>
      <c r="V99" s="129">
        <f t="shared" si="76"/>
        <v>0</v>
      </c>
      <c r="W99" s="130">
        <f t="shared" si="76"/>
        <v>3687.4</v>
      </c>
      <c r="X99" s="131">
        <f t="shared" si="76"/>
        <v>0</v>
      </c>
      <c r="Y99" s="131">
        <f t="shared" si="76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5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7">TRUNC(L100*K100*J100,2)</f>
        <v>455.28</v>
      </c>
      <c r="N100" s="89">
        <f t="shared" ref="N100:N110" si="78">M100/2</f>
        <v>227.64</v>
      </c>
      <c r="O100" s="89"/>
      <c r="P100" s="89"/>
      <c r="Q100" s="111"/>
      <c r="R100" s="89"/>
      <c r="S100" s="89"/>
      <c r="T100" s="89">
        <f t="shared" ref="T100:T110" si="79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5" t="s">
        <v>114</v>
      </c>
      <c r="I101" s="73" t="s">
        <v>111</v>
      </c>
      <c r="J101" s="73">
        <v>4</v>
      </c>
      <c r="K101" s="93">
        <v>24</v>
      </c>
      <c r="L101" s="94">
        <f>'Planilha para vinculação'!F21</f>
        <v>10.119999999999999</v>
      </c>
      <c r="M101" s="75">
        <f t="shared" si="77"/>
        <v>971.52</v>
      </c>
      <c r="N101" s="89">
        <f t="shared" si="78"/>
        <v>485.76</v>
      </c>
      <c r="O101" s="77"/>
      <c r="P101" s="77"/>
      <c r="Q101" s="111"/>
      <c r="R101" s="77"/>
      <c r="S101" s="77"/>
      <c r="T101" s="89">
        <f t="shared" si="79"/>
        <v>485.76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5" t="s">
        <v>114</v>
      </c>
      <c r="I102" s="73" t="s">
        <v>111</v>
      </c>
      <c r="J102" s="73">
        <v>4</v>
      </c>
      <c r="K102" s="93">
        <v>56</v>
      </c>
      <c r="L102" s="94">
        <f>'Planilha para vinculação'!F22</f>
        <v>25</v>
      </c>
      <c r="M102" s="75">
        <f t="shared" si="77"/>
        <v>5600</v>
      </c>
      <c r="N102" s="89">
        <f t="shared" si="78"/>
        <v>2800</v>
      </c>
      <c r="O102" s="77"/>
      <c r="P102" s="77"/>
      <c r="Q102" s="111"/>
      <c r="R102" s="77"/>
      <c r="S102" s="77"/>
      <c r="T102" s="89">
        <f t="shared" si="79"/>
        <v>2800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1</v>
      </c>
      <c r="K103" s="73">
        <v>512</v>
      </c>
      <c r="L103" s="94">
        <f>'Planilha para vinculação'!F28</f>
        <v>1.1399999999999999</v>
      </c>
      <c r="M103" s="75">
        <f t="shared" si="77"/>
        <v>583.67999999999995</v>
      </c>
      <c r="N103" s="89">
        <f t="shared" si="78"/>
        <v>291.83999999999997</v>
      </c>
      <c r="O103" s="77"/>
      <c r="P103" s="77"/>
      <c r="Q103" s="111"/>
      <c r="R103" s="77"/>
      <c r="S103" s="77"/>
      <c r="T103" s="89">
        <f t="shared" si="79"/>
        <v>291.83999999999997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7"/>
        <v>235.2</v>
      </c>
      <c r="N104" s="89">
        <f t="shared" si="78"/>
        <v>117.6</v>
      </c>
      <c r="O104" s="77"/>
      <c r="P104" s="77"/>
      <c r="Q104" s="111"/>
      <c r="R104" s="77"/>
      <c r="S104" s="77"/>
      <c r="T104" s="89">
        <f t="shared" si="79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7"/>
        <v>838.4</v>
      </c>
      <c r="N105" s="89">
        <f t="shared" si="78"/>
        <v>419.2</v>
      </c>
      <c r="O105" s="77"/>
      <c r="P105" s="77"/>
      <c r="Q105" s="111"/>
      <c r="R105" s="77"/>
      <c r="S105" s="77"/>
      <c r="T105" s="89">
        <f t="shared" si="79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7"/>
        <v>120</v>
      </c>
      <c r="N106" s="89">
        <f t="shared" si="78"/>
        <v>60</v>
      </c>
      <c r="O106" s="77"/>
      <c r="P106" s="77"/>
      <c r="Q106" s="111"/>
      <c r="R106" s="77"/>
      <c r="S106" s="77"/>
      <c r="T106" s="89">
        <f t="shared" si="79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7"/>
        <v>160</v>
      </c>
      <c r="N107" s="89">
        <f t="shared" si="78"/>
        <v>80</v>
      </c>
      <c r="O107" s="85"/>
      <c r="P107" s="85"/>
      <c r="Q107" s="111"/>
      <c r="R107" s="85"/>
      <c r="S107" s="85"/>
      <c r="T107" s="89">
        <f t="shared" si="79"/>
        <v>80</v>
      </c>
      <c r="U107" s="111"/>
      <c r="V107" s="111"/>
      <c r="W107" s="77"/>
      <c r="X107" s="111"/>
      <c r="Y107" s="77"/>
      <c r="Z107" s="69"/>
    </row>
    <row r="108" spans="1:27" ht="21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7"/>
        <v>75.52</v>
      </c>
      <c r="N108" s="89">
        <f t="shared" si="78"/>
        <v>37.76</v>
      </c>
      <c r="O108" s="85"/>
      <c r="P108" s="85"/>
      <c r="Q108" s="111"/>
      <c r="R108" s="85"/>
      <c r="S108" s="85"/>
      <c r="T108" s="89">
        <f t="shared" si="79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328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24</v>
      </c>
      <c r="L109" s="94">
        <f>'Planilha para vinculação'!F35</f>
        <v>0.61</v>
      </c>
      <c r="M109" s="75">
        <f t="shared" si="77"/>
        <v>29.28</v>
      </c>
      <c r="N109" s="89">
        <f t="shared" si="78"/>
        <v>14.64</v>
      </c>
      <c r="O109" s="85"/>
      <c r="P109" s="85"/>
      <c r="Q109" s="111"/>
      <c r="R109" s="85"/>
      <c r="S109" s="85"/>
      <c r="T109" s="89">
        <f t="shared" si="79"/>
        <v>14.64</v>
      </c>
      <c r="U109" s="111"/>
      <c r="V109" s="111"/>
      <c r="W109" s="77"/>
      <c r="X109" s="111"/>
      <c r="Y109" s="77"/>
      <c r="Z109" s="69">
        <f>SUM(N111:Y111)</f>
        <v>9416.880000000001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24" t="s">
        <v>114</v>
      </c>
      <c r="I110" s="73" t="s">
        <v>119</v>
      </c>
      <c r="J110" s="73">
        <v>2</v>
      </c>
      <c r="K110" s="73">
        <v>30</v>
      </c>
      <c r="L110" s="94">
        <f>'Planilha para vinculação'!F26</f>
        <v>5.8</v>
      </c>
      <c r="M110" s="75">
        <f t="shared" si="77"/>
        <v>348</v>
      </c>
      <c r="N110" s="89">
        <f t="shared" si="78"/>
        <v>174</v>
      </c>
      <c r="O110" s="85"/>
      <c r="P110" s="115"/>
      <c r="Q110" s="111"/>
      <c r="R110" s="85"/>
      <c r="S110" s="85"/>
      <c r="T110" s="89">
        <f t="shared" si="79"/>
        <v>174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9416.880000000001</v>
      </c>
      <c r="N111" s="86">
        <f>SUM(N100:N110)</f>
        <v>4708.4400000000005</v>
      </c>
      <c r="O111" s="64">
        <f t="shared" ref="O111:S111" si="80">SUM(O100:O109)</f>
        <v>0</v>
      </c>
      <c r="P111" s="64">
        <f t="shared" si="80"/>
        <v>0</v>
      </c>
      <c r="Q111" s="64">
        <f t="shared" si="80"/>
        <v>0</v>
      </c>
      <c r="R111" s="64">
        <f t="shared" si="80"/>
        <v>0</v>
      </c>
      <c r="S111" s="64">
        <f t="shared" si="80"/>
        <v>0</v>
      </c>
      <c r="T111" s="64">
        <f>SUM(T100:T110)</f>
        <v>4708.4400000000005</v>
      </c>
      <c r="U111" s="64">
        <f t="shared" ref="U111:Y111" si="81">SUM(U100:U109)</f>
        <v>0</v>
      </c>
      <c r="V111" s="64">
        <f t="shared" si="81"/>
        <v>0</v>
      </c>
      <c r="W111" s="64">
        <f t="shared" si="81"/>
        <v>0</v>
      </c>
      <c r="X111" s="64">
        <f t="shared" si="81"/>
        <v>0</v>
      </c>
      <c r="Y111" s="64">
        <f t="shared" si="81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5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2">TRUNC(L112*K112*J112,2)</f>
        <v>455.28</v>
      </c>
      <c r="N112" s="108"/>
      <c r="O112" s="89">
        <f t="shared" ref="O112:O122" si="83">M112/2</f>
        <v>227.64</v>
      </c>
      <c r="P112" s="89"/>
      <c r="Q112" s="89"/>
      <c r="R112" s="89"/>
      <c r="S112" s="89"/>
      <c r="T112" s="89"/>
      <c r="U112" s="89"/>
      <c r="V112" s="89">
        <f t="shared" ref="V112:V122" si="84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5" t="s">
        <v>114</v>
      </c>
      <c r="I113" s="73" t="s">
        <v>111</v>
      </c>
      <c r="J113" s="73">
        <v>4</v>
      </c>
      <c r="K113" s="93">
        <v>24</v>
      </c>
      <c r="L113" s="94">
        <f>'Planilha para vinculação'!F21</f>
        <v>10.119999999999999</v>
      </c>
      <c r="M113" s="75">
        <f t="shared" si="82"/>
        <v>971.52</v>
      </c>
      <c r="N113" s="76"/>
      <c r="O113" s="89">
        <f t="shared" si="83"/>
        <v>485.76</v>
      </c>
      <c r="P113" s="77"/>
      <c r="Q113" s="77"/>
      <c r="R113" s="77"/>
      <c r="S113" s="89"/>
      <c r="T113" s="77"/>
      <c r="U113" s="77"/>
      <c r="V113" s="89">
        <f t="shared" si="84"/>
        <v>485.76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5" t="s">
        <v>114</v>
      </c>
      <c r="I114" s="73" t="s">
        <v>111</v>
      </c>
      <c r="J114" s="73">
        <v>4</v>
      </c>
      <c r="K114" s="93">
        <v>56</v>
      </c>
      <c r="L114" s="94">
        <f>'Planilha para vinculação'!F22</f>
        <v>25</v>
      </c>
      <c r="M114" s="75">
        <f t="shared" si="82"/>
        <v>5600</v>
      </c>
      <c r="N114" s="76"/>
      <c r="O114" s="89">
        <f t="shared" si="83"/>
        <v>2800</v>
      </c>
      <c r="P114" s="77"/>
      <c r="Q114" s="77"/>
      <c r="R114" s="77"/>
      <c r="S114" s="89"/>
      <c r="T114" s="77"/>
      <c r="U114" s="77"/>
      <c r="V114" s="89">
        <f t="shared" si="84"/>
        <v>2800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512</v>
      </c>
      <c r="L115" s="94">
        <f>'Planilha para vinculação'!F28</f>
        <v>1.1399999999999999</v>
      </c>
      <c r="M115" s="75">
        <f t="shared" si="82"/>
        <v>1167.3599999999999</v>
      </c>
      <c r="N115" s="76"/>
      <c r="O115" s="89">
        <f t="shared" si="83"/>
        <v>583.67999999999995</v>
      </c>
      <c r="P115" s="77"/>
      <c r="Q115" s="77"/>
      <c r="R115" s="77"/>
      <c r="S115" s="89"/>
      <c r="T115" s="77"/>
      <c r="U115" s="77"/>
      <c r="V115" s="89">
        <f t="shared" si="84"/>
        <v>583.67999999999995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2"/>
        <v>838.4</v>
      </c>
      <c r="N116" s="76"/>
      <c r="O116" s="89">
        <f t="shared" si="83"/>
        <v>419.2</v>
      </c>
      <c r="P116" s="77"/>
      <c r="Q116" s="77"/>
      <c r="R116" s="77"/>
      <c r="S116" s="89"/>
      <c r="T116" s="77"/>
      <c r="U116" s="77"/>
      <c r="V116" s="89">
        <f t="shared" si="84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2"/>
        <v>235.2</v>
      </c>
      <c r="N117" s="76"/>
      <c r="O117" s="89">
        <f t="shared" si="83"/>
        <v>117.6</v>
      </c>
      <c r="P117" s="77"/>
      <c r="Q117" s="77"/>
      <c r="R117" s="77"/>
      <c r="S117" s="89"/>
      <c r="T117" s="77"/>
      <c r="U117" s="77"/>
      <c r="V117" s="89">
        <f t="shared" si="84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2"/>
        <v>120</v>
      </c>
      <c r="N118" s="76"/>
      <c r="O118" s="89">
        <f t="shared" si="83"/>
        <v>60</v>
      </c>
      <c r="P118" s="77"/>
      <c r="Q118" s="77"/>
      <c r="R118" s="77"/>
      <c r="S118" s="89"/>
      <c r="T118" s="77"/>
      <c r="U118" s="77"/>
      <c r="V118" s="89">
        <f t="shared" si="84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2"/>
        <v>160</v>
      </c>
      <c r="N119" s="113"/>
      <c r="O119" s="89">
        <f t="shared" si="83"/>
        <v>80</v>
      </c>
      <c r="P119" s="85"/>
      <c r="Q119" s="85"/>
      <c r="R119" s="85"/>
      <c r="S119" s="89"/>
      <c r="T119" s="85"/>
      <c r="U119" s="85"/>
      <c r="V119" s="89">
        <f t="shared" si="84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2"/>
        <v>75.52</v>
      </c>
      <c r="N120" s="113"/>
      <c r="O120" s="89">
        <f t="shared" si="83"/>
        <v>37.76</v>
      </c>
      <c r="P120" s="85"/>
      <c r="Q120" s="85"/>
      <c r="R120" s="85"/>
      <c r="S120" s="89"/>
      <c r="T120" s="85"/>
      <c r="U120" s="85"/>
      <c r="V120" s="89">
        <f t="shared" si="84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24</v>
      </c>
      <c r="L121" s="94">
        <f>'Planilha para vinculação'!F35</f>
        <v>0.61</v>
      </c>
      <c r="M121" s="75">
        <f t="shared" si="82"/>
        <v>29.28</v>
      </c>
      <c r="N121" s="113"/>
      <c r="O121" s="89">
        <f t="shared" si="83"/>
        <v>14.64</v>
      </c>
      <c r="P121" s="85"/>
      <c r="Q121" s="85"/>
      <c r="R121" s="85"/>
      <c r="S121" s="89"/>
      <c r="T121" s="85"/>
      <c r="U121" s="85"/>
      <c r="V121" s="89">
        <f t="shared" si="84"/>
        <v>14.64</v>
      </c>
      <c r="W121" s="77"/>
      <c r="X121" s="77"/>
      <c r="Y121" s="77"/>
      <c r="Z121" s="69">
        <f>SUM(N123:Y123)</f>
        <v>10000.560000000001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24" t="s">
        <v>114</v>
      </c>
      <c r="I122" s="73" t="s">
        <v>119</v>
      </c>
      <c r="J122" s="73">
        <v>2</v>
      </c>
      <c r="K122" s="73">
        <v>30</v>
      </c>
      <c r="L122" s="94">
        <f>'Planilha para vinculação'!F26</f>
        <v>5.8</v>
      </c>
      <c r="M122" s="75">
        <f t="shared" si="82"/>
        <v>348</v>
      </c>
      <c r="N122" s="113"/>
      <c r="O122" s="89">
        <f t="shared" si="83"/>
        <v>174</v>
      </c>
      <c r="P122" s="115"/>
      <c r="Q122" s="111"/>
      <c r="R122" s="85"/>
      <c r="S122" s="85"/>
      <c r="T122" s="89"/>
      <c r="U122" s="85"/>
      <c r="V122" s="89">
        <f t="shared" si="84"/>
        <v>174</v>
      </c>
      <c r="W122" s="85"/>
      <c r="X122" s="85"/>
      <c r="Y122" s="85"/>
      <c r="Z122" s="69">
        <f>SUM(N124:Y124)</f>
        <v>52417.280000000006</v>
      </c>
      <c r="AA122" t="b">
        <f>IF(Z122=M124,TRUE,FALSE)</f>
        <v>1</v>
      </c>
    </row>
    <row r="123" spans="1:27" ht="15.75" customHeight="1" x14ac:dyDescent="0.25">
      <c r="A123" s="18"/>
      <c r="B123" s="18"/>
      <c r="C123" s="107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10000.560000000001</v>
      </c>
      <c r="N123" s="86">
        <f t="shared" ref="N123:U123" si="85">SUM(N112:N121)</f>
        <v>0</v>
      </c>
      <c r="O123" s="64">
        <f>SUM(O112:O122)</f>
        <v>5000.2800000000007</v>
      </c>
      <c r="P123" s="64">
        <f t="shared" si="85"/>
        <v>0</v>
      </c>
      <c r="Q123" s="64">
        <f t="shared" si="85"/>
        <v>0</v>
      </c>
      <c r="R123" s="64">
        <f t="shared" si="85"/>
        <v>0</v>
      </c>
      <c r="S123" s="64">
        <f t="shared" si="85"/>
        <v>0</v>
      </c>
      <c r="T123" s="64">
        <f t="shared" si="85"/>
        <v>0</v>
      </c>
      <c r="U123" s="64">
        <f t="shared" si="85"/>
        <v>0</v>
      </c>
      <c r="V123" s="64">
        <f>SUM(V112:V122)</f>
        <v>5000.2800000000007</v>
      </c>
      <c r="W123" s="64">
        <f t="shared" ref="W123:Y123" si="86">SUM(W112:W121)</f>
        <v>0</v>
      </c>
      <c r="X123" s="64">
        <f t="shared" si="86"/>
        <v>0</v>
      </c>
      <c r="Y123" s="64">
        <f t="shared" si="86"/>
        <v>0</v>
      </c>
      <c r="Z123" s="69"/>
    </row>
    <row r="124" spans="1:27" ht="42.75" customHeight="1" x14ac:dyDescent="0.25">
      <c r="A124" s="107"/>
      <c r="B124" s="107"/>
      <c r="C124" s="18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>M123+M94+M111+M99+M88</f>
        <v>52417.280000000006</v>
      </c>
      <c r="N124" s="106">
        <f>N123+N94+N111+N99+N88</f>
        <v>4708.4400000000005</v>
      </c>
      <c r="O124" s="106">
        <f>O123+O94+O111+O99+O88</f>
        <v>14087.640000000001</v>
      </c>
      <c r="P124" s="106">
        <f>P123+P94+P111+P99+P88</f>
        <v>3725.1600000000003</v>
      </c>
      <c r="Q124" s="106">
        <f t="shared" ref="Q124:Y124" si="87">Q123+Q94+Q111+Q99+Q88</f>
        <v>0</v>
      </c>
      <c r="R124" s="106">
        <f t="shared" si="87"/>
        <v>3687.4</v>
      </c>
      <c r="S124" s="106">
        <f t="shared" si="87"/>
        <v>0</v>
      </c>
      <c r="T124" s="106">
        <f t="shared" si="87"/>
        <v>4708.4400000000005</v>
      </c>
      <c r="U124" s="106">
        <f t="shared" si="87"/>
        <v>9087.36</v>
      </c>
      <c r="V124" s="106">
        <f>V123+V94+V111+V99+V88</f>
        <v>8725.44</v>
      </c>
      <c r="W124" s="106">
        <f t="shared" si="87"/>
        <v>3687.4</v>
      </c>
      <c r="X124" s="106">
        <f t="shared" si="87"/>
        <v>0</v>
      </c>
      <c r="Y124" s="106">
        <f t="shared" si="87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23" t="s">
        <v>141</v>
      </c>
      <c r="E126" s="70" t="s">
        <v>110</v>
      </c>
      <c r="F126" s="132" t="s">
        <v>11</v>
      </c>
      <c r="G126" s="24">
        <v>9</v>
      </c>
      <c r="H126" s="5" t="s">
        <v>114</v>
      </c>
      <c r="I126" s="72" t="s">
        <v>111</v>
      </c>
      <c r="J126" s="72">
        <v>4</v>
      </c>
      <c r="K126" s="93">
        <v>15</v>
      </c>
      <c r="L126" s="94">
        <f>'Planilha para vinculação'!F21</f>
        <v>10.119999999999999</v>
      </c>
      <c r="M126" s="133">
        <f t="shared" ref="M126:M135" si="88">TRUNC(J126*K126*L126,2)</f>
        <v>607.20000000000005</v>
      </c>
      <c r="N126" s="134"/>
      <c r="O126" s="135"/>
      <c r="P126" s="77">
        <f t="shared" ref="P126:P135" si="89">M126</f>
        <v>607.20000000000005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24"/>
      <c r="E127" s="78" t="s">
        <v>112</v>
      </c>
      <c r="F127" s="132" t="s">
        <v>11</v>
      </c>
      <c r="G127" s="24">
        <v>10</v>
      </c>
      <c r="H127" s="5" t="s">
        <v>114</v>
      </c>
      <c r="I127" s="72" t="s">
        <v>111</v>
      </c>
      <c r="J127" s="72">
        <v>4</v>
      </c>
      <c r="K127" s="93">
        <v>30</v>
      </c>
      <c r="L127" s="94">
        <f>'Planilha para vinculação'!F22</f>
        <v>25</v>
      </c>
      <c r="M127" s="133">
        <f t="shared" si="88"/>
        <v>3000</v>
      </c>
      <c r="N127" s="123"/>
      <c r="O127" s="135"/>
      <c r="P127" s="77">
        <f t="shared" si="89"/>
        <v>3000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24"/>
      <c r="E128" s="6" t="s">
        <v>513</v>
      </c>
      <c r="F128" s="24" t="s">
        <v>7</v>
      </c>
      <c r="G128" s="24">
        <v>3</v>
      </c>
      <c r="H128" s="5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8"/>
        <v>130.26</v>
      </c>
      <c r="N128" s="123"/>
      <c r="O128" s="135"/>
      <c r="P128" s="77">
        <f t="shared" si="89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30</v>
      </c>
      <c r="L129" s="94">
        <f>'Planilha para vinculação'!F26</f>
        <v>5.8</v>
      </c>
      <c r="M129" s="133">
        <f t="shared" si="88"/>
        <v>174</v>
      </c>
      <c r="N129" s="123"/>
      <c r="O129" s="135"/>
      <c r="P129" s="77">
        <f t="shared" si="89"/>
        <v>174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512</v>
      </c>
      <c r="L130" s="94">
        <f>'Planilha para vinculação'!F31</f>
        <v>1.2250000000000001</v>
      </c>
      <c r="M130" s="133">
        <f t="shared" si="88"/>
        <v>627.20000000000005</v>
      </c>
      <c r="N130" s="123"/>
      <c r="O130" s="135"/>
      <c r="P130" s="77">
        <f t="shared" si="89"/>
        <v>627.20000000000005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8"/>
        <v>60</v>
      </c>
      <c r="N131" s="123"/>
      <c r="O131" s="135"/>
      <c r="P131" s="77">
        <f t="shared" si="89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8"/>
        <v>160</v>
      </c>
      <c r="N132" s="123"/>
      <c r="O132" s="135"/>
      <c r="P132" s="77">
        <f t="shared" si="89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40</v>
      </c>
      <c r="L133" s="138">
        <f>'Planilha para vinculação'!F35</f>
        <v>0.61</v>
      </c>
      <c r="M133" s="133">
        <f t="shared" si="88"/>
        <v>24.4</v>
      </c>
      <c r="N133" s="123"/>
      <c r="O133" s="135"/>
      <c r="P133" s="77">
        <f t="shared" si="89"/>
        <v>24.4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8"/>
        <v>838.4</v>
      </c>
      <c r="N134" s="123"/>
      <c r="O134" s="135"/>
      <c r="P134" s="77">
        <f t="shared" si="89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5856.6599999999989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25"/>
      <c r="E135" s="70" t="s">
        <v>132</v>
      </c>
      <c r="F135" s="24" t="s">
        <v>14</v>
      </c>
      <c r="G135" s="24">
        <v>26</v>
      </c>
      <c r="H135" s="24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8"/>
        <v>235.2</v>
      </c>
      <c r="N135" s="123"/>
      <c r="O135" s="135"/>
      <c r="P135" s="77">
        <f t="shared" si="89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07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90">SUM(M126:M135)</f>
        <v>5856.6599999999989</v>
      </c>
      <c r="N136" s="139">
        <f t="shared" si="90"/>
        <v>0</v>
      </c>
      <c r="O136" s="139">
        <f t="shared" si="90"/>
        <v>0</v>
      </c>
      <c r="P136" s="139">
        <f t="shared" si="90"/>
        <v>5856.6599999999989</v>
      </c>
      <c r="Q136" s="139">
        <f t="shared" si="90"/>
        <v>0</v>
      </c>
      <c r="R136" s="139">
        <f t="shared" si="90"/>
        <v>0</v>
      </c>
      <c r="S136" s="139">
        <f t="shared" si="90"/>
        <v>0</v>
      </c>
      <c r="T136" s="139">
        <f t="shared" si="90"/>
        <v>0</v>
      </c>
      <c r="U136" s="139">
        <f t="shared" si="90"/>
        <v>0</v>
      </c>
      <c r="V136" s="139">
        <f t="shared" si="90"/>
        <v>0</v>
      </c>
      <c r="W136" s="139">
        <f t="shared" si="90"/>
        <v>0</v>
      </c>
      <c r="X136" s="139">
        <f t="shared" si="90"/>
        <v>0</v>
      </c>
      <c r="Y136" s="139">
        <f t="shared" si="90"/>
        <v>0</v>
      </c>
      <c r="Z136" s="69"/>
    </row>
    <row r="137" spans="1:27" ht="40.5" customHeight="1" x14ac:dyDescent="0.3">
      <c r="A137" s="107"/>
      <c r="B137" s="107"/>
      <c r="C137" s="18"/>
      <c r="D137" s="307" t="s">
        <v>78</v>
      </c>
      <c r="E137" s="70" t="s">
        <v>110</v>
      </c>
      <c r="F137" s="91" t="s">
        <v>11</v>
      </c>
      <c r="G137" s="24">
        <v>9</v>
      </c>
      <c r="H137" s="5" t="s">
        <v>114</v>
      </c>
      <c r="I137" s="92" t="s">
        <v>111</v>
      </c>
      <c r="J137" s="92">
        <v>4</v>
      </c>
      <c r="K137" s="93">
        <v>15</v>
      </c>
      <c r="L137" s="94">
        <f>'Planilha para vinculação'!F21</f>
        <v>10.119999999999999</v>
      </c>
      <c r="M137" s="75">
        <f t="shared" ref="M137:M139" si="91">TRUNC(J137*K137*L137,2)</f>
        <v>607.20000000000005</v>
      </c>
      <c r="N137" s="109"/>
      <c r="O137" s="110"/>
      <c r="P137" s="110"/>
      <c r="Q137" s="140"/>
      <c r="R137" s="141">
        <f t="shared" ref="R137:R140" si="92">M137</f>
        <v>607.20000000000005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5" t="s">
        <v>114</v>
      </c>
      <c r="I138" s="92" t="s">
        <v>111</v>
      </c>
      <c r="J138" s="92">
        <v>4</v>
      </c>
      <c r="K138" s="93">
        <v>30</v>
      </c>
      <c r="L138" s="94">
        <f>'Planilha para vinculação'!F22</f>
        <v>25</v>
      </c>
      <c r="M138" s="75">
        <f t="shared" si="91"/>
        <v>3000</v>
      </c>
      <c r="N138" s="113"/>
      <c r="O138" s="85"/>
      <c r="P138" s="85"/>
      <c r="Q138" s="140"/>
      <c r="R138" s="141">
        <f t="shared" si="92"/>
        <v>3000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512</v>
      </c>
      <c r="L139" s="94">
        <f>'Planilha para vinculação'!F28</f>
        <v>1.1399999999999999</v>
      </c>
      <c r="M139" s="75">
        <f t="shared" si="91"/>
        <v>583.67999999999995</v>
      </c>
      <c r="N139" s="113"/>
      <c r="O139" s="85"/>
      <c r="P139" s="85"/>
      <c r="Q139" s="140"/>
      <c r="R139" s="141">
        <f t="shared" si="92"/>
        <v>583.67999999999995</v>
      </c>
      <c r="S139" s="111"/>
      <c r="T139" s="85"/>
      <c r="U139" s="85"/>
      <c r="V139" s="142"/>
      <c r="W139" s="77"/>
      <c r="X139" s="77"/>
      <c r="Y139" s="77"/>
      <c r="Z139" s="69">
        <f>SUM(N141:Y141)</f>
        <v>4364.88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24" t="s">
        <v>114</v>
      </c>
      <c r="I140" s="73" t="s">
        <v>119</v>
      </c>
      <c r="J140" s="73">
        <v>1</v>
      </c>
      <c r="K140" s="92">
        <v>30</v>
      </c>
      <c r="L140" s="94">
        <f>'Planilha para vinculação'!F26</f>
        <v>5.8</v>
      </c>
      <c r="M140" s="75">
        <f>TRUNC(L140*K140*J140,2)</f>
        <v>174</v>
      </c>
      <c r="N140" s="113"/>
      <c r="O140" s="85"/>
      <c r="P140" s="115"/>
      <c r="Q140" s="111"/>
      <c r="R140" s="141">
        <f t="shared" si="92"/>
        <v>174</v>
      </c>
      <c r="S140" s="85"/>
      <c r="T140" s="89"/>
      <c r="U140" s="85"/>
      <c r="V140" s="111"/>
      <c r="W140" s="85"/>
      <c r="X140" s="85"/>
      <c r="Y140" s="85"/>
      <c r="Z140" s="69">
        <f>SUM(N142:Y142)</f>
        <v>10221.539999999999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3">SUM(M137:M140)</f>
        <v>4364.88</v>
      </c>
      <c r="N141" s="86">
        <f t="shared" si="93"/>
        <v>0</v>
      </c>
      <c r="O141" s="64">
        <f t="shared" si="93"/>
        <v>0</v>
      </c>
      <c r="P141" s="64">
        <f t="shared" si="93"/>
        <v>0</v>
      </c>
      <c r="Q141" s="64">
        <f t="shared" si="93"/>
        <v>0</v>
      </c>
      <c r="R141" s="64">
        <f t="shared" si="93"/>
        <v>4364.88</v>
      </c>
      <c r="S141" s="64">
        <f t="shared" si="93"/>
        <v>0</v>
      </c>
      <c r="T141" s="64">
        <f t="shared" si="93"/>
        <v>0</v>
      </c>
      <c r="U141" s="64">
        <f t="shared" si="93"/>
        <v>0</v>
      </c>
      <c r="V141" s="64">
        <f t="shared" si="93"/>
        <v>0</v>
      </c>
      <c r="W141" s="64">
        <f t="shared" si="93"/>
        <v>0</v>
      </c>
      <c r="X141" s="64">
        <f t="shared" si="93"/>
        <v>0</v>
      </c>
      <c r="Y141" s="64">
        <f t="shared" si="93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>M141+M136</f>
        <v>10221.539999999999</v>
      </c>
      <c r="N142" s="106">
        <f t="shared" ref="N142:Y142" si="94">N141+N136</f>
        <v>0</v>
      </c>
      <c r="O142" s="106">
        <f t="shared" si="94"/>
        <v>0</v>
      </c>
      <c r="P142" s="106">
        <f t="shared" si="94"/>
        <v>5856.6599999999989</v>
      </c>
      <c r="Q142" s="106">
        <f t="shared" si="94"/>
        <v>0</v>
      </c>
      <c r="R142" s="106">
        <f t="shared" si="94"/>
        <v>4364.88</v>
      </c>
      <c r="S142" s="106">
        <f t="shared" si="94"/>
        <v>0</v>
      </c>
      <c r="T142" s="106">
        <f t="shared" si="94"/>
        <v>0</v>
      </c>
      <c r="U142" s="106">
        <f t="shared" si="94"/>
        <v>0</v>
      </c>
      <c r="V142" s="106">
        <f t="shared" si="94"/>
        <v>0</v>
      </c>
      <c r="W142" s="106">
        <f t="shared" si="94"/>
        <v>0</v>
      </c>
      <c r="X142" s="106">
        <f t="shared" si="94"/>
        <v>0</v>
      </c>
      <c r="Y142" s="106">
        <f t="shared" si="94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5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256</v>
      </c>
      <c r="L145" s="87">
        <f>Verba_Diagnóstico!$G$15</f>
        <v>5</v>
      </c>
      <c r="M145" s="75">
        <f t="shared" si="95"/>
        <v>1280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1280</v>
      </c>
      <c r="Z145" s="69">
        <f>SUM(N148:Y148)</f>
        <v>15419.91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161"/>
      <c r="E146" s="70" t="s">
        <v>110</v>
      </c>
      <c r="F146" s="91" t="s">
        <v>11</v>
      </c>
      <c r="G146" s="24">
        <v>9</v>
      </c>
      <c r="H146" s="5" t="s">
        <v>114</v>
      </c>
      <c r="I146" s="92" t="s">
        <v>111</v>
      </c>
      <c r="J146" s="92">
        <v>4</v>
      </c>
      <c r="K146" s="93">
        <v>100</v>
      </c>
      <c r="L146" s="94">
        <f>'Planilha para vinculação'!F21</f>
        <v>10.119999999999999</v>
      </c>
      <c r="M146" s="75">
        <f t="shared" ref="M146:M147" si="96">TRUNC(L146*K146*J146,2)</f>
        <v>4048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7">M146</f>
        <v>4048</v>
      </c>
      <c r="Z146" s="69"/>
    </row>
    <row r="147" spans="1:27" ht="15.75" customHeight="1" x14ac:dyDescent="0.25">
      <c r="A147" s="18"/>
      <c r="B147" s="18"/>
      <c r="C147" s="18"/>
      <c r="D147" s="339"/>
      <c r="E147" s="92" t="s">
        <v>121</v>
      </c>
      <c r="F147" s="91" t="s">
        <v>11</v>
      </c>
      <c r="G147" s="24">
        <v>9</v>
      </c>
      <c r="H147" s="5" t="s">
        <v>114</v>
      </c>
      <c r="I147" s="92" t="s">
        <v>111</v>
      </c>
      <c r="J147" s="92">
        <v>4</v>
      </c>
      <c r="K147" s="93">
        <v>100</v>
      </c>
      <c r="L147" s="94">
        <f>'Planilha para vinculação'!F22</f>
        <v>25</v>
      </c>
      <c r="M147" s="75">
        <f t="shared" si="96"/>
        <v>10000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7"/>
        <v>10000</v>
      </c>
      <c r="Z147" s="69">
        <f>SUM(N149:Y150)</f>
        <v>627513.37526315788</v>
      </c>
      <c r="AA147" s="165">
        <f>M149-Z147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15419.91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15419.91</v>
      </c>
      <c r="Z148" s="69"/>
    </row>
    <row r="149" spans="1:27" ht="42" customHeight="1" x14ac:dyDescent="0.25">
      <c r="A149" s="18"/>
      <c r="B149" s="18"/>
      <c r="C149" s="18"/>
      <c r="D149" s="314" t="s">
        <v>145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627513.37526315788</v>
      </c>
      <c r="N149" s="310">
        <f>SUM(N148,N142,N124,N76,N151)</f>
        <v>64264.999605263154</v>
      </c>
      <c r="O149" s="310">
        <f>SUM(O148,O142,O124,O76,O151)</f>
        <v>61615.281605263161</v>
      </c>
      <c r="P149" s="310">
        <f>SUM(P148,P142,P124,P76,P151)</f>
        <v>61365.051605263157</v>
      </c>
      <c r="Q149" s="310">
        <f>SUM(Q148,Q142,Q124,Q76,Q151)</f>
        <v>41354.431605263162</v>
      </c>
      <c r="R149" s="310">
        <f>SUM(R148,R142,R124,R76,R151)</f>
        <v>54621.111605263162</v>
      </c>
      <c r="S149" s="310">
        <f>SUM(S148,S142,S124,S76,S151)</f>
        <v>41354.431605263162</v>
      </c>
      <c r="T149" s="310">
        <f>SUM(T148,T142,T124,T76,T151)</f>
        <v>51277.271605263166</v>
      </c>
      <c r="U149" s="310">
        <f>SUM(U148,U142,U124,U76,U151)</f>
        <v>50441.791605263163</v>
      </c>
      <c r="V149" s="310">
        <f>SUM(V148,V142,V124,V76,V151)</f>
        <v>55294.271605263166</v>
      </c>
      <c r="W149" s="310">
        <f>SUM(W148,W142,W124,W76,W151)</f>
        <v>45041.831605263164</v>
      </c>
      <c r="X149" s="310">
        <f>SUM(X148,X142,X124,X76,X151)</f>
        <v>46568.831605263164</v>
      </c>
      <c r="Y149" s="310">
        <f>SUM(Y148,Y142,Y124,Y76,Y151)</f>
        <v>54314.069605263154</v>
      </c>
      <c r="Z149" s="69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 t="e">
        <f>SUM(#REF!)</f>
        <v>#REF!</v>
      </c>
      <c r="AA159" s="165" t="e">
        <f>#REF!-Z159</f>
        <v>#REF!</v>
      </c>
    </row>
    <row r="160" spans="1:27" ht="15.75" customHeight="1" x14ac:dyDescent="0.25">
      <c r="A160" s="18"/>
      <c r="B160" s="18"/>
      <c r="C160" s="107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 t="e">
        <f>SUM(#REF!)</f>
        <v>#REF!</v>
      </c>
      <c r="AA160" s="165" t="e">
        <f>#REF!-Z160</f>
        <v>#REF!</v>
      </c>
    </row>
    <row r="161" spans="1:27" ht="38.25" customHeight="1" x14ac:dyDescent="0.25">
      <c r="A161" s="107"/>
      <c r="B161" s="107"/>
      <c r="C161" s="18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7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7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7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7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7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  <c r="AA166" s="165"/>
    </row>
    <row r="167" spans="1:27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  <c r="AA167" s="69"/>
    </row>
    <row r="168" spans="1:27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7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7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7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7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7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7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7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7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69"/>
    </row>
    <row r="194" spans="1:26" ht="15.75" customHeight="1" x14ac:dyDescent="0.25">
      <c r="A194" s="18"/>
      <c r="B194" s="18"/>
      <c r="C194" s="19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48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49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69"/>
    </row>
    <row r="213" spans="1:26" ht="15.75" customHeight="1" x14ac:dyDescent="0.25">
      <c r="A213" s="149"/>
      <c r="B213" s="149"/>
      <c r="C213" s="150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69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51"/>
    </row>
    <row r="215" spans="1:26" ht="15.75" customHeight="1" x14ac:dyDescent="0.25">
      <c r="A215" s="150"/>
      <c r="B215" s="150"/>
      <c r="C215" s="149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51"/>
    </row>
    <row r="216" spans="1:26" ht="15.75" customHeight="1" x14ac:dyDescent="0.25">
      <c r="A216" s="149"/>
      <c r="B216" s="149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69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69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52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 x14ac:dyDescent="0.25">
      <c r="A352" s="18"/>
      <c r="B352" s="18"/>
      <c r="C352" s="18"/>
      <c r="Z352" s="18"/>
    </row>
    <row r="353" spans="1:26" ht="15.75" customHeight="1" x14ac:dyDescent="0.25">
      <c r="A353" s="18"/>
      <c r="B353" s="18"/>
      <c r="C353" s="18"/>
      <c r="Z353" s="18"/>
    </row>
    <row r="354" spans="1:26" ht="15.75" customHeight="1" x14ac:dyDescent="0.25">
      <c r="A354" s="18"/>
      <c r="B354" s="18"/>
      <c r="C354" s="18"/>
      <c r="Z354" s="18"/>
    </row>
    <row r="355" spans="1:26" ht="15.75" customHeight="1" x14ac:dyDescent="0.25">
      <c r="A355" s="18"/>
      <c r="B355" s="18"/>
      <c r="C355" s="18"/>
      <c r="Z355" s="18"/>
    </row>
    <row r="356" spans="1:26" ht="15.75" customHeight="1" x14ac:dyDescent="0.25">
      <c r="A356" s="18"/>
      <c r="B356" s="18"/>
      <c r="C356" s="18"/>
      <c r="Z356" s="18"/>
    </row>
    <row r="357" spans="1:26" ht="15.75" customHeight="1" x14ac:dyDescent="0.25">
      <c r="A357" s="18"/>
      <c r="B357" s="18"/>
      <c r="C357" s="18"/>
      <c r="Z357" s="18"/>
    </row>
    <row r="358" spans="1:26" ht="15.75" customHeight="1" x14ac:dyDescent="0.25">
      <c r="A358" s="18"/>
      <c r="B358" s="18"/>
      <c r="C358" s="18"/>
      <c r="Z358" s="18"/>
    </row>
    <row r="359" spans="1:26" ht="15.75" customHeight="1" x14ac:dyDescent="0.25">
      <c r="A359" s="18"/>
      <c r="B359" s="18"/>
      <c r="C359" s="18"/>
      <c r="Z359" s="18"/>
    </row>
    <row r="360" spans="1:26" ht="15.75" customHeight="1" x14ac:dyDescent="0.25">
      <c r="A360" s="18"/>
      <c r="B360" s="18"/>
      <c r="C360" s="18"/>
      <c r="Z360" s="18"/>
    </row>
    <row r="361" spans="1:26" ht="15.75" customHeight="1" x14ac:dyDescent="0.25"/>
    <row r="362" spans="1:26" ht="15.75" customHeight="1" x14ac:dyDescent="0.25"/>
    <row r="363" spans="1:26" ht="15.75" customHeight="1" x14ac:dyDescent="0.25"/>
    <row r="364" spans="1:26" ht="15.75" customHeight="1" x14ac:dyDescent="0.25"/>
    <row r="365" spans="1:26" ht="15.75" customHeight="1" x14ac:dyDescent="0.25"/>
    <row r="366" spans="1:26" ht="15.75" customHeight="1" x14ac:dyDescent="0.25"/>
    <row r="367" spans="1:26" ht="15.75" customHeight="1" x14ac:dyDescent="0.25"/>
    <row r="368" spans="1:26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9"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95:D98"/>
    <mergeCell ref="D75:L75"/>
    <mergeCell ref="D76:L76"/>
    <mergeCell ref="D77:Y77"/>
    <mergeCell ref="D72:D74"/>
    <mergeCell ref="D78:D87"/>
    <mergeCell ref="D88:L88"/>
    <mergeCell ref="D89:D93"/>
    <mergeCell ref="D94:L94"/>
    <mergeCell ref="D126:D135"/>
    <mergeCell ref="D136:L136"/>
    <mergeCell ref="D137:D140"/>
    <mergeCell ref="D141:L141"/>
    <mergeCell ref="D142:L142"/>
    <mergeCell ref="D99:L99"/>
    <mergeCell ref="D100:D110"/>
    <mergeCell ref="D111:L111"/>
    <mergeCell ref="D123:L123"/>
    <mergeCell ref="D124:L124"/>
    <mergeCell ref="D112:D122"/>
    <mergeCell ref="D149:L150"/>
    <mergeCell ref="M149:M150"/>
    <mergeCell ref="N149:N150"/>
    <mergeCell ref="O149:O150"/>
    <mergeCell ref="P149:P150"/>
    <mergeCell ref="D71:L71"/>
    <mergeCell ref="D59:D60"/>
    <mergeCell ref="D62:D70"/>
    <mergeCell ref="Q149:Q150"/>
    <mergeCell ref="D151:L151"/>
    <mergeCell ref="D125:Y125"/>
    <mergeCell ref="D143:Y143"/>
    <mergeCell ref="R149:R150"/>
    <mergeCell ref="S149:S150"/>
    <mergeCell ref="T149:T150"/>
    <mergeCell ref="U149:U150"/>
    <mergeCell ref="V149:V150"/>
    <mergeCell ref="W149:W150"/>
    <mergeCell ref="X149:X150"/>
    <mergeCell ref="Y149:Y150"/>
    <mergeCell ref="D148:L148"/>
    <mergeCell ref="V15:V16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</mergeCells>
  <conditionalFormatting sqref="E22">
    <cfRule type="cellIs" dxfId="379" priority="3" operator="equal">
      <formula>MIN($C$18:$T$18)</formula>
    </cfRule>
    <cfRule type="cellIs" dxfId="378" priority="4" operator="equal">
      <formula>MIN($C$17:$T$17)</formula>
    </cfRule>
  </conditionalFormatting>
  <conditionalFormatting sqref="E133">
    <cfRule type="cellIs" dxfId="377" priority="5" operator="equal">
      <formula>MIN($D$19:$AC$19)</formula>
    </cfRule>
    <cfRule type="cellIs" dxfId="376" priority="6" operator="equal">
      <formula>MIN($D$18:$AC$18)</formula>
    </cfRule>
  </conditionalFormatting>
  <conditionalFormatting sqref="E38:F38">
    <cfRule type="cellIs" dxfId="375" priority="17" operator="equal">
      <formula>MIN($D$19:$AC$19)</formula>
    </cfRule>
    <cfRule type="cellIs" dxfId="374" priority="18" operator="equal">
      <formula>MIN($D$18:$AC$18)</formula>
    </cfRule>
  </conditionalFormatting>
  <conditionalFormatting sqref="E43:F43">
    <cfRule type="cellIs" dxfId="373" priority="19" operator="equal">
      <formula>MIN($D$15:$Y$15)</formula>
    </cfRule>
    <cfRule type="cellIs" dxfId="372" priority="20" operator="equal">
      <formula>MIN($D$14:$Y$14)</formula>
    </cfRule>
  </conditionalFormatting>
  <conditionalFormatting sqref="E48:F48">
    <cfRule type="cellIs" dxfId="371" priority="13" operator="equal">
      <formula>MIN($D$19:$AC$19)</formula>
    </cfRule>
    <cfRule type="cellIs" dxfId="370" priority="14" operator="equal">
      <formula>MIN($D$18:$AC$18)</formula>
    </cfRule>
  </conditionalFormatting>
  <conditionalFormatting sqref="E53:F53 E86:F86 E93:F93 E108:F108 E120:F120">
    <cfRule type="cellIs" dxfId="369" priority="23" operator="equal">
      <formula>MIN($D$15:$Y$15)</formula>
    </cfRule>
    <cfRule type="cellIs" dxfId="368" priority="24" operator="equal">
      <formula>MIN($D$14:$Y$14)</formula>
    </cfRule>
  </conditionalFormatting>
  <conditionalFormatting sqref="E68:F68">
    <cfRule type="cellIs" dxfId="367" priority="11" operator="equal">
      <formula>MIN($D$19:$AC$19)</formula>
    </cfRule>
    <cfRule type="cellIs" dxfId="366" priority="12" operator="equal">
      <formula>MIN($D$18:$AC$18)</formula>
    </cfRule>
  </conditionalFormatting>
  <conditionalFormatting sqref="E109:F109">
    <cfRule type="cellIs" dxfId="365" priority="9" operator="equal">
      <formula>MIN($D$19:$AC$19)</formula>
    </cfRule>
    <cfRule type="cellIs" dxfId="364" priority="10" operator="equal">
      <formula>MIN($D$18:$AC$18)</formula>
    </cfRule>
  </conditionalFormatting>
  <conditionalFormatting sqref="E121:F121">
    <cfRule type="cellIs" dxfId="363" priority="7" operator="equal">
      <formula>MIN($D$19:$AC$19)</formula>
    </cfRule>
    <cfRule type="cellIs" dxfId="362" priority="8" operator="equal">
      <formula>MIN($D$18:$AC$18)</formula>
    </cfRule>
  </conditionalFormatting>
  <conditionalFormatting sqref="F133">
    <cfRule type="cellIs" dxfId="361" priority="25" operator="equal">
      <formula>MIN($C$11:$AB$11)</formula>
    </cfRule>
    <cfRule type="cellIs" dxfId="360" priority="26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A1000"/>
  <sheetViews>
    <sheetView showGridLines="0" topLeftCell="F112" zoomScale="50" zoomScaleNormal="50" workbookViewId="0">
      <selection activeCell="D144" sqref="D144:Y145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158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159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5" t="s">
        <v>114</v>
      </c>
      <c r="I18" s="72" t="s">
        <v>111</v>
      </c>
      <c r="J18" s="73">
        <v>3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23316.48</v>
      </c>
      <c r="N18" s="76">
        <f>M18/12</f>
        <v>1943.04</v>
      </c>
      <c r="O18" s="77">
        <f t="shared" ref="O18:Y18" si="1">$M$18/12</f>
        <v>1943.04</v>
      </c>
      <c r="P18" s="77">
        <f t="shared" si="1"/>
        <v>1943.04</v>
      </c>
      <c r="Q18" s="77">
        <f t="shared" si="1"/>
        <v>1943.04</v>
      </c>
      <c r="R18" s="77">
        <f t="shared" si="1"/>
        <v>1943.04</v>
      </c>
      <c r="S18" s="77">
        <f t="shared" si="1"/>
        <v>1943.04</v>
      </c>
      <c r="T18" s="77">
        <f t="shared" si="1"/>
        <v>1943.04</v>
      </c>
      <c r="U18" s="77">
        <f t="shared" si="1"/>
        <v>1943.04</v>
      </c>
      <c r="V18" s="77">
        <f t="shared" si="1"/>
        <v>1943.04</v>
      </c>
      <c r="W18" s="77">
        <f t="shared" si="1"/>
        <v>1943.04</v>
      </c>
      <c r="X18" s="77">
        <f t="shared" si="1"/>
        <v>1943.04</v>
      </c>
      <c r="Y18" s="77">
        <f t="shared" si="1"/>
        <v>1943.04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5" t="s">
        <v>114</v>
      </c>
      <c r="I19" s="72" t="s">
        <v>111</v>
      </c>
      <c r="J19" s="73">
        <v>3</v>
      </c>
      <c r="K19" s="73">
        <v>768</v>
      </c>
      <c r="L19" s="74">
        <f>'Planilha para vinculação'!F22</f>
        <v>25</v>
      </c>
      <c r="M19" s="75">
        <f t="shared" si="0"/>
        <v>57600</v>
      </c>
      <c r="N19" s="76">
        <f t="shared" ref="N19:Y19" si="2">$M$19/12</f>
        <v>4800</v>
      </c>
      <c r="O19" s="77">
        <f t="shared" si="2"/>
        <v>4800</v>
      </c>
      <c r="P19" s="77">
        <f t="shared" si="2"/>
        <v>4800</v>
      </c>
      <c r="Q19" s="77">
        <f t="shared" si="2"/>
        <v>4800</v>
      </c>
      <c r="R19" s="77">
        <f t="shared" si="2"/>
        <v>4800</v>
      </c>
      <c r="S19" s="77">
        <f t="shared" si="2"/>
        <v>4800</v>
      </c>
      <c r="T19" s="77">
        <f t="shared" si="2"/>
        <v>4800</v>
      </c>
      <c r="U19" s="77">
        <f t="shared" si="2"/>
        <v>4800</v>
      </c>
      <c r="V19" s="77">
        <f t="shared" si="2"/>
        <v>4800</v>
      </c>
      <c r="W19" s="77">
        <f t="shared" si="2"/>
        <v>4800</v>
      </c>
      <c r="X19" s="77">
        <f t="shared" si="2"/>
        <v>4800</v>
      </c>
      <c r="Y19" s="77">
        <f t="shared" si="2"/>
        <v>4800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2</v>
      </c>
      <c r="K21" s="73">
        <v>1</v>
      </c>
      <c r="L21" s="74">
        <f>'Quadro de Preços Frete'!K13</f>
        <v>1500</v>
      </c>
      <c r="M21" s="75">
        <f t="shared" si="0"/>
        <v>3000</v>
      </c>
      <c r="N21" s="76">
        <f>$M$21/2</f>
        <v>1500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1500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1</v>
      </c>
      <c r="K22" s="73">
        <v>12</v>
      </c>
      <c r="L22" s="74">
        <f>'Planilha para vinculação'!F71</f>
        <v>1200</v>
      </c>
      <c r="M22" s="75">
        <f t="shared" si="0"/>
        <v>14400</v>
      </c>
      <c r="N22" s="76">
        <f t="shared" ref="N22:Y22" si="4">$M$22/12</f>
        <v>1200</v>
      </c>
      <c r="O22" s="76">
        <f t="shared" si="4"/>
        <v>1200</v>
      </c>
      <c r="P22" s="76">
        <f t="shared" si="4"/>
        <v>1200</v>
      </c>
      <c r="Q22" s="76">
        <f t="shared" si="4"/>
        <v>1200</v>
      </c>
      <c r="R22" s="76">
        <f t="shared" si="4"/>
        <v>1200</v>
      </c>
      <c r="S22" s="76">
        <f t="shared" si="4"/>
        <v>1200</v>
      </c>
      <c r="T22" s="76">
        <f t="shared" si="4"/>
        <v>1200</v>
      </c>
      <c r="U22" s="76">
        <f t="shared" si="4"/>
        <v>1200</v>
      </c>
      <c r="V22" s="76">
        <f t="shared" si="4"/>
        <v>1200</v>
      </c>
      <c r="W22" s="76">
        <f t="shared" si="4"/>
        <v>1200</v>
      </c>
      <c r="X22" s="76">
        <f t="shared" si="4"/>
        <v>1200</v>
      </c>
      <c r="Y22" s="76">
        <f t="shared" si="4"/>
        <v>1200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5">$M$23/12</f>
        <v>482.88749999999999</v>
      </c>
      <c r="O23" s="77">
        <f t="shared" si="5"/>
        <v>482.88749999999999</v>
      </c>
      <c r="P23" s="77">
        <f t="shared" si="5"/>
        <v>482.88749999999999</v>
      </c>
      <c r="Q23" s="77">
        <f t="shared" si="5"/>
        <v>482.88749999999999</v>
      </c>
      <c r="R23" s="77">
        <f t="shared" si="5"/>
        <v>482.88749999999999</v>
      </c>
      <c r="S23" s="77">
        <f t="shared" si="5"/>
        <v>482.88749999999999</v>
      </c>
      <c r="T23" s="77">
        <f t="shared" si="5"/>
        <v>482.88749999999999</v>
      </c>
      <c r="U23" s="77">
        <f t="shared" si="5"/>
        <v>482.88749999999999</v>
      </c>
      <c r="V23" s="77">
        <f t="shared" si="5"/>
        <v>482.88749999999999</v>
      </c>
      <c r="W23" s="77">
        <f t="shared" si="5"/>
        <v>482.88749999999999</v>
      </c>
      <c r="X23" s="77">
        <f t="shared" si="5"/>
        <v>482.88749999999999</v>
      </c>
      <c r="Y23" s="77">
        <f t="shared" si="5"/>
        <v>482.88749999999999</v>
      </c>
      <c r="Z23" s="69"/>
    </row>
    <row r="24" spans="1:27" ht="41.2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6">$M$24/12</f>
        <v>1117.49</v>
      </c>
      <c r="O24" s="76">
        <f t="shared" si="6"/>
        <v>1117.49</v>
      </c>
      <c r="P24" s="76">
        <f t="shared" si="6"/>
        <v>1117.49</v>
      </c>
      <c r="Q24" s="76">
        <f t="shared" si="6"/>
        <v>1117.49</v>
      </c>
      <c r="R24" s="76">
        <f t="shared" si="6"/>
        <v>1117.49</v>
      </c>
      <c r="S24" s="76">
        <f t="shared" si="6"/>
        <v>1117.49</v>
      </c>
      <c r="T24" s="76">
        <f t="shared" si="6"/>
        <v>1117.49</v>
      </c>
      <c r="U24" s="76">
        <f t="shared" si="6"/>
        <v>1117.49</v>
      </c>
      <c r="V24" s="76">
        <f t="shared" si="6"/>
        <v>1117.49</v>
      </c>
      <c r="W24" s="76">
        <f t="shared" si="6"/>
        <v>1117.49</v>
      </c>
      <c r="X24" s="76">
        <f t="shared" si="6"/>
        <v>1117.49</v>
      </c>
      <c r="Y24" s="76">
        <f t="shared" si="6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118719.81000000001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7">SUM(M18:M25)</f>
        <v>118719.81</v>
      </c>
      <c r="N26" s="86">
        <f t="shared" si="7"/>
        <v>11253.317499999999</v>
      </c>
      <c r="O26" s="64">
        <f t="shared" si="7"/>
        <v>9633.3174999999992</v>
      </c>
      <c r="P26" s="64">
        <f t="shared" si="7"/>
        <v>9633.3174999999992</v>
      </c>
      <c r="Q26" s="64">
        <f t="shared" si="7"/>
        <v>9633.3174999999992</v>
      </c>
      <c r="R26" s="64">
        <f t="shared" si="7"/>
        <v>9633.3174999999992</v>
      </c>
      <c r="S26" s="64">
        <f t="shared" si="7"/>
        <v>9633.3174999999992</v>
      </c>
      <c r="T26" s="64">
        <f t="shared" si="7"/>
        <v>9633.3174999999992</v>
      </c>
      <c r="U26" s="64">
        <f t="shared" si="7"/>
        <v>9633.3174999999992</v>
      </c>
      <c r="V26" s="64">
        <f t="shared" si="7"/>
        <v>9633.3174999999992</v>
      </c>
      <c r="W26" s="64">
        <f t="shared" si="7"/>
        <v>9633.3174999999992</v>
      </c>
      <c r="X26" s="64">
        <f t="shared" si="7"/>
        <v>9633.3174999999992</v>
      </c>
      <c r="Y26" s="64">
        <f t="shared" si="7"/>
        <v>11133.317499999999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8">TRUNC(L27*K27*J27,2)</f>
        <v>91.91</v>
      </c>
      <c r="N27" s="88">
        <f t="shared" ref="N27:N28" si="9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126</v>
      </c>
      <c r="L28" s="87">
        <f>Verba_Diagnóstico!$G$15</f>
        <v>5</v>
      </c>
      <c r="M28" s="75">
        <f t="shared" si="8"/>
        <v>630</v>
      </c>
      <c r="N28" s="88">
        <f t="shared" si="9"/>
        <v>630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161"/>
      <c r="E29" s="70" t="s">
        <v>110</v>
      </c>
      <c r="F29" s="91" t="s">
        <v>11</v>
      </c>
      <c r="G29" s="24">
        <v>9</v>
      </c>
      <c r="H29" s="5" t="s">
        <v>114</v>
      </c>
      <c r="I29" s="92" t="s">
        <v>111</v>
      </c>
      <c r="J29" s="92">
        <v>3</v>
      </c>
      <c r="K29" s="93">
        <v>100</v>
      </c>
      <c r="L29" s="94">
        <f>'Planilha para vinculação'!F21</f>
        <v>10.119999999999999</v>
      </c>
      <c r="M29" s="75">
        <f t="shared" ref="M29:M30" si="10">TRUNC(L29*K29*J29,2)</f>
        <v>3036</v>
      </c>
      <c r="N29" s="88">
        <f t="shared" ref="N29:N31" si="11">M29</f>
        <v>3036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f>SUM(N31:Y31)</f>
        <v>11166</v>
      </c>
      <c r="AA29" t="b">
        <f>IF(Z29=M31,TRUE,FALSE)</f>
        <v>1</v>
      </c>
    </row>
    <row r="30" spans="1:27" ht="47.25" customHeight="1" x14ac:dyDescent="0.25">
      <c r="A30" s="18"/>
      <c r="B30" s="18"/>
      <c r="C30" s="18"/>
      <c r="D30" s="339"/>
      <c r="E30" s="92" t="s">
        <v>121</v>
      </c>
      <c r="F30" s="91" t="s">
        <v>11</v>
      </c>
      <c r="G30" s="24">
        <v>9</v>
      </c>
      <c r="H30" s="5" t="s">
        <v>114</v>
      </c>
      <c r="I30" s="92" t="s">
        <v>111</v>
      </c>
      <c r="J30" s="92">
        <v>3</v>
      </c>
      <c r="K30" s="93">
        <v>100</v>
      </c>
      <c r="L30" s="94">
        <f>'Planilha para vinculação'!F22</f>
        <v>25</v>
      </c>
      <c r="M30" s="75">
        <f t="shared" si="10"/>
        <v>7500</v>
      </c>
      <c r="N30" s="88">
        <f t="shared" si="11"/>
        <v>7500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M28+M30+M29</f>
        <v>11166</v>
      </c>
      <c r="N31" s="88">
        <f t="shared" si="11"/>
        <v>11166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f>Y28+Y30</f>
        <v>0</v>
      </c>
      <c r="Z31" s="69"/>
    </row>
    <row r="32" spans="1:27" ht="15.75" customHeight="1" x14ac:dyDescent="0.25">
      <c r="A32" s="18"/>
      <c r="B32" s="18"/>
      <c r="C32" s="18"/>
      <c r="D32" s="307" t="s">
        <v>123</v>
      </c>
      <c r="E32" s="70" t="s">
        <v>110</v>
      </c>
      <c r="F32" s="91" t="s">
        <v>11</v>
      </c>
      <c r="G32" s="24">
        <v>9</v>
      </c>
      <c r="H32" s="5" t="s">
        <v>114</v>
      </c>
      <c r="I32" s="92" t="s">
        <v>111</v>
      </c>
      <c r="J32" s="92">
        <v>3</v>
      </c>
      <c r="K32" s="93">
        <v>240</v>
      </c>
      <c r="L32" s="94">
        <f>'Planilha para vinculação'!F21</f>
        <v>10.119999999999999</v>
      </c>
      <c r="M32" s="95">
        <f t="shared" ref="M32:M34" si="12">TRUNC(J32*K32*L32,2)</f>
        <v>7286.4</v>
      </c>
      <c r="N32" s="76">
        <f t="shared" ref="N32:Y32" si="13">$M$32/12</f>
        <v>607.19999999999993</v>
      </c>
      <c r="O32" s="77">
        <f t="shared" si="13"/>
        <v>607.19999999999993</v>
      </c>
      <c r="P32" s="77">
        <f t="shared" si="13"/>
        <v>607.19999999999993</v>
      </c>
      <c r="Q32" s="77">
        <f t="shared" si="13"/>
        <v>607.19999999999993</v>
      </c>
      <c r="R32" s="77">
        <f t="shared" si="13"/>
        <v>607.19999999999993</v>
      </c>
      <c r="S32" s="77">
        <f t="shared" si="13"/>
        <v>607.19999999999993</v>
      </c>
      <c r="T32" s="77">
        <f t="shared" si="13"/>
        <v>607.19999999999993</v>
      </c>
      <c r="U32" s="77">
        <f t="shared" si="13"/>
        <v>607.19999999999993</v>
      </c>
      <c r="V32" s="77">
        <f t="shared" si="13"/>
        <v>607.19999999999993</v>
      </c>
      <c r="W32" s="77">
        <f t="shared" si="13"/>
        <v>607.19999999999993</v>
      </c>
      <c r="X32" s="77">
        <f t="shared" si="13"/>
        <v>607.19999999999993</v>
      </c>
      <c r="Y32" s="77">
        <f t="shared" si="13"/>
        <v>607.19999999999993</v>
      </c>
      <c r="Z32" s="69"/>
    </row>
    <row r="33" spans="1:27" ht="15.75" customHeight="1" x14ac:dyDescent="0.25">
      <c r="A33" s="18"/>
      <c r="B33" s="18"/>
      <c r="C33" s="18"/>
      <c r="D33" s="309"/>
      <c r="E33" s="72" t="s">
        <v>112</v>
      </c>
      <c r="F33" s="91" t="s">
        <v>11</v>
      </c>
      <c r="G33" s="24">
        <v>10</v>
      </c>
      <c r="H33" s="5" t="s">
        <v>114</v>
      </c>
      <c r="I33" s="92" t="s">
        <v>111</v>
      </c>
      <c r="J33" s="92">
        <v>3</v>
      </c>
      <c r="K33" s="93">
        <v>240</v>
      </c>
      <c r="L33" s="94">
        <f>'Planilha para vinculação'!F22</f>
        <v>25</v>
      </c>
      <c r="M33" s="95">
        <f t="shared" si="12"/>
        <v>18000</v>
      </c>
      <c r="N33" s="76">
        <f t="shared" ref="N33:Y33" si="14">$M$33/12</f>
        <v>1500</v>
      </c>
      <c r="O33" s="77">
        <f t="shared" si="14"/>
        <v>1500</v>
      </c>
      <c r="P33" s="77">
        <f t="shared" si="14"/>
        <v>1500</v>
      </c>
      <c r="Q33" s="77">
        <f t="shared" si="14"/>
        <v>1500</v>
      </c>
      <c r="R33" s="77">
        <f t="shared" si="14"/>
        <v>1500</v>
      </c>
      <c r="S33" s="77">
        <f t="shared" si="14"/>
        <v>1500</v>
      </c>
      <c r="T33" s="77">
        <f t="shared" si="14"/>
        <v>1500</v>
      </c>
      <c r="U33" s="77">
        <f t="shared" si="14"/>
        <v>1500</v>
      </c>
      <c r="V33" s="77">
        <f t="shared" si="14"/>
        <v>1500</v>
      </c>
      <c r="W33" s="77">
        <f t="shared" si="14"/>
        <v>1500</v>
      </c>
      <c r="X33" s="77">
        <f t="shared" si="14"/>
        <v>1500</v>
      </c>
      <c r="Y33" s="77">
        <f t="shared" si="14"/>
        <v>1500</v>
      </c>
      <c r="Z33" s="69">
        <v>349742.91</v>
      </c>
      <c r="AA33" t="b">
        <v>1</v>
      </c>
    </row>
    <row r="34" spans="1:27" ht="15.75" customHeight="1" x14ac:dyDescent="0.25">
      <c r="A34" s="18"/>
      <c r="B34" s="18"/>
      <c r="C34" s="18"/>
      <c r="D34" s="308"/>
      <c r="E34" s="92" t="s">
        <v>124</v>
      </c>
      <c r="F34" s="81" t="s">
        <v>14</v>
      </c>
      <c r="G34" s="5" t="s">
        <v>116</v>
      </c>
      <c r="H34" s="7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2"/>
        <v>1102.92</v>
      </c>
      <c r="N34" s="76">
        <f t="shared" ref="N34:Y34" si="15">$M$34/12</f>
        <v>91.910000000000011</v>
      </c>
      <c r="O34" s="77">
        <f t="shared" si="15"/>
        <v>91.910000000000011</v>
      </c>
      <c r="P34" s="77">
        <f t="shared" si="15"/>
        <v>91.910000000000011</v>
      </c>
      <c r="Q34" s="77">
        <f t="shared" si="15"/>
        <v>91.910000000000011</v>
      </c>
      <c r="R34" s="77">
        <f t="shared" si="15"/>
        <v>91.910000000000011</v>
      </c>
      <c r="S34" s="77">
        <f t="shared" si="15"/>
        <v>91.910000000000011</v>
      </c>
      <c r="T34" s="77">
        <f t="shared" si="15"/>
        <v>91.910000000000011</v>
      </c>
      <c r="U34" s="77">
        <f t="shared" si="15"/>
        <v>91.910000000000011</v>
      </c>
      <c r="V34" s="77">
        <f t="shared" si="15"/>
        <v>91.910000000000011</v>
      </c>
      <c r="W34" s="77">
        <f t="shared" si="15"/>
        <v>91.910000000000011</v>
      </c>
      <c r="X34" s="77">
        <f t="shared" si="15"/>
        <v>91.910000000000011</v>
      </c>
      <c r="Y34" s="77">
        <f t="shared" si="15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6">SUM(M32:M34)</f>
        <v>26389.32</v>
      </c>
      <c r="N35" s="86">
        <f t="shared" si="16"/>
        <v>2199.1099999999997</v>
      </c>
      <c r="O35" s="64">
        <f t="shared" si="16"/>
        <v>2199.1099999999997</v>
      </c>
      <c r="P35" s="64">
        <f t="shared" si="16"/>
        <v>2199.1099999999997</v>
      </c>
      <c r="Q35" s="64">
        <f t="shared" si="16"/>
        <v>2199.1099999999997</v>
      </c>
      <c r="R35" s="64">
        <f t="shared" si="16"/>
        <v>2199.1099999999997</v>
      </c>
      <c r="S35" s="64">
        <f t="shared" si="16"/>
        <v>2199.1099999999997</v>
      </c>
      <c r="T35" s="64">
        <f t="shared" si="16"/>
        <v>2199.1099999999997</v>
      </c>
      <c r="U35" s="64">
        <f t="shared" si="16"/>
        <v>2199.1099999999997</v>
      </c>
      <c r="V35" s="64">
        <f t="shared" si="16"/>
        <v>2199.1099999999997</v>
      </c>
      <c r="W35" s="64">
        <f t="shared" si="16"/>
        <v>2199.1099999999997</v>
      </c>
      <c r="X35" s="64">
        <f t="shared" si="16"/>
        <v>2199.1099999999997</v>
      </c>
      <c r="Y35" s="64">
        <f t="shared" si="16"/>
        <v>2199.1099999999997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5" t="s">
        <v>114</v>
      </c>
      <c r="I36" s="92" t="s">
        <v>111</v>
      </c>
      <c r="J36" s="73">
        <v>3</v>
      </c>
      <c r="K36" s="93">
        <v>17</v>
      </c>
      <c r="L36" s="94">
        <f>'Planilha para vinculação'!F21</f>
        <v>10.119999999999999</v>
      </c>
      <c r="M36" s="75">
        <f t="shared" ref="M36:M44" si="17">TRUNC(J36*K36*L36,2)</f>
        <v>516.12</v>
      </c>
      <c r="N36" s="96"/>
      <c r="O36" s="76">
        <f t="shared" ref="O36:O44" si="18">M36</f>
        <v>516.12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5" t="s">
        <v>114</v>
      </c>
      <c r="I37" s="92" t="s">
        <v>111</v>
      </c>
      <c r="J37" s="73">
        <v>3</v>
      </c>
      <c r="K37" s="93">
        <v>30</v>
      </c>
      <c r="L37" s="94">
        <f>'Planilha para vinculação'!F22</f>
        <v>25</v>
      </c>
      <c r="M37" s="75">
        <f t="shared" si="17"/>
        <v>2250</v>
      </c>
      <c r="N37" s="96"/>
      <c r="O37" s="76">
        <f t="shared" si="18"/>
        <v>2250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75</v>
      </c>
      <c r="L38" s="74">
        <f>'Planilha para vinculação'!F35</f>
        <v>0.61</v>
      </c>
      <c r="M38" s="75">
        <f t="shared" si="17"/>
        <v>45.75</v>
      </c>
      <c r="N38" s="96"/>
      <c r="O38" s="76">
        <f t="shared" si="18"/>
        <v>45.75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25</v>
      </c>
      <c r="L39" s="94">
        <f>'Planilha para vinculação'!F26</f>
        <v>5.8</v>
      </c>
      <c r="M39" s="75">
        <f t="shared" si="17"/>
        <v>145</v>
      </c>
      <c r="N39" s="96"/>
      <c r="O39" s="76">
        <f t="shared" si="18"/>
        <v>145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252</v>
      </c>
      <c r="L40" s="94">
        <f>'Planilha para vinculação'!F31</f>
        <v>1.2250000000000001</v>
      </c>
      <c r="M40" s="75">
        <f t="shared" si="17"/>
        <v>308.7</v>
      </c>
      <c r="N40" s="96"/>
      <c r="O40" s="76">
        <f t="shared" si="18"/>
        <v>308.7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7"/>
        <v>60</v>
      </c>
      <c r="N41" s="96"/>
      <c r="O41" s="76">
        <f t="shared" si="18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75</v>
      </c>
      <c r="L42" s="94">
        <f>'Planilha para vinculação'!F39</f>
        <v>4</v>
      </c>
      <c r="M42" s="75">
        <f t="shared" si="17"/>
        <v>300</v>
      </c>
      <c r="N42" s="96"/>
      <c r="O42" s="76">
        <f t="shared" si="18"/>
        <v>300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7"/>
        <v>18.88</v>
      </c>
      <c r="N43" s="96"/>
      <c r="O43" s="76">
        <f t="shared" si="18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v>349742.91</v>
      </c>
      <c r="AA43" t="b"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5" t="s">
        <v>114</v>
      </c>
      <c r="I44" s="72" t="s">
        <v>129</v>
      </c>
      <c r="J44" s="92">
        <v>1</v>
      </c>
      <c r="K44" s="92">
        <v>75</v>
      </c>
      <c r="L44" s="94">
        <f>'Kit lanche'!E15</f>
        <v>5.88</v>
      </c>
      <c r="M44" s="75">
        <f t="shared" si="17"/>
        <v>441</v>
      </c>
      <c r="N44" s="96"/>
      <c r="O44" s="76">
        <f t="shared" si="18"/>
        <v>441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 t="shared" ref="M45:P45" si="19">SUM(M36:M44)</f>
        <v>4085.45</v>
      </c>
      <c r="N45" s="99">
        <f t="shared" si="19"/>
        <v>0</v>
      </c>
      <c r="O45" s="100">
        <f t="shared" si="19"/>
        <v>4085.45</v>
      </c>
      <c r="P45" s="100">
        <f t="shared" si="19"/>
        <v>0</v>
      </c>
      <c r="Q45" s="100"/>
      <c r="R45" s="100">
        <f t="shared" ref="R45:Y45" si="20">SUM(R36:R44)</f>
        <v>0</v>
      </c>
      <c r="S45" s="100">
        <f t="shared" si="20"/>
        <v>0</v>
      </c>
      <c r="T45" s="100">
        <f t="shared" si="20"/>
        <v>0</v>
      </c>
      <c r="U45" s="100">
        <f t="shared" si="20"/>
        <v>0</v>
      </c>
      <c r="V45" s="100">
        <f t="shared" si="20"/>
        <v>0</v>
      </c>
      <c r="W45" s="100">
        <f t="shared" si="20"/>
        <v>0</v>
      </c>
      <c r="X45" s="100">
        <f t="shared" si="20"/>
        <v>0</v>
      </c>
      <c r="Y45" s="100">
        <f t="shared" si="20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5" t="s">
        <v>114</v>
      </c>
      <c r="I46" s="92" t="s">
        <v>111</v>
      </c>
      <c r="J46" s="73">
        <v>3</v>
      </c>
      <c r="K46" s="93">
        <v>204</v>
      </c>
      <c r="L46" s="94">
        <f>'Planilha para vinculação'!F21</f>
        <v>10.119999999999999</v>
      </c>
      <c r="M46" s="75">
        <f t="shared" ref="M46:M54" si="21">TRUNC(J46*K46*L46,2)</f>
        <v>6193.44</v>
      </c>
      <c r="N46" s="76">
        <f t="shared" ref="N46:N54" si="22">M46/12</f>
        <v>516.12</v>
      </c>
      <c r="O46" s="76">
        <f t="shared" ref="O46:O54" si="23">M46/12</f>
        <v>516.12</v>
      </c>
      <c r="P46" s="76">
        <f t="shared" ref="P46:P54" si="24">M46/12</f>
        <v>516.12</v>
      </c>
      <c r="Q46" s="76">
        <f t="shared" ref="Q46:Q55" si="25">M46/12</f>
        <v>516.12</v>
      </c>
      <c r="R46" s="76">
        <f t="shared" ref="R46:R54" si="26">M46/12</f>
        <v>516.12</v>
      </c>
      <c r="S46" s="76">
        <f t="shared" ref="S46:S54" si="27">M46/12</f>
        <v>516.12</v>
      </c>
      <c r="T46" s="76">
        <f t="shared" ref="T46:T54" si="28">M46/12</f>
        <v>516.12</v>
      </c>
      <c r="U46" s="76">
        <f t="shared" ref="U46:U54" si="29">M46/12</f>
        <v>516.12</v>
      </c>
      <c r="V46" s="76">
        <f t="shared" ref="V46:V54" si="30">M46/12</f>
        <v>516.12</v>
      </c>
      <c r="W46" s="76">
        <f t="shared" ref="W46:W54" si="31">M46/12</f>
        <v>516.12</v>
      </c>
      <c r="X46" s="76">
        <f t="shared" ref="X46:X54" si="32">M46/12</f>
        <v>516.12</v>
      </c>
      <c r="Y46" s="76">
        <f t="shared" ref="Y46:Y54" si="33">M46/12</f>
        <v>516.12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5" t="s">
        <v>114</v>
      </c>
      <c r="I47" s="92" t="s">
        <v>111</v>
      </c>
      <c r="J47" s="73">
        <v>3</v>
      </c>
      <c r="K47" s="93">
        <v>360</v>
      </c>
      <c r="L47" s="94">
        <f>'Planilha para vinculação'!F22</f>
        <v>25</v>
      </c>
      <c r="M47" s="75">
        <f t="shared" si="21"/>
        <v>27000</v>
      </c>
      <c r="N47" s="76">
        <f t="shared" si="22"/>
        <v>2250</v>
      </c>
      <c r="O47" s="76">
        <f t="shared" si="23"/>
        <v>2250</v>
      </c>
      <c r="P47" s="76">
        <f t="shared" si="24"/>
        <v>2250</v>
      </c>
      <c r="Q47" s="76">
        <f t="shared" si="25"/>
        <v>2250</v>
      </c>
      <c r="R47" s="76">
        <f t="shared" si="26"/>
        <v>2250</v>
      </c>
      <c r="S47" s="76">
        <f t="shared" si="27"/>
        <v>2250</v>
      </c>
      <c r="T47" s="76">
        <f t="shared" si="28"/>
        <v>2250</v>
      </c>
      <c r="U47" s="76">
        <f t="shared" si="29"/>
        <v>2250</v>
      </c>
      <c r="V47" s="76">
        <f t="shared" si="30"/>
        <v>2250</v>
      </c>
      <c r="W47" s="76">
        <f t="shared" si="31"/>
        <v>2250</v>
      </c>
      <c r="X47" s="76">
        <f t="shared" si="32"/>
        <v>2250</v>
      </c>
      <c r="Y47" s="76">
        <f t="shared" si="33"/>
        <v>2250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75</v>
      </c>
      <c r="L48" s="74">
        <f>'Planilha para vinculação'!F35</f>
        <v>0.61</v>
      </c>
      <c r="M48" s="75">
        <f t="shared" si="21"/>
        <v>549</v>
      </c>
      <c r="N48" s="76">
        <f t="shared" si="22"/>
        <v>45.75</v>
      </c>
      <c r="O48" s="76">
        <f t="shared" si="23"/>
        <v>45.75</v>
      </c>
      <c r="P48" s="76">
        <f t="shared" si="24"/>
        <v>45.75</v>
      </c>
      <c r="Q48" s="76">
        <f t="shared" si="25"/>
        <v>45.75</v>
      </c>
      <c r="R48" s="76">
        <f t="shared" si="26"/>
        <v>45.75</v>
      </c>
      <c r="S48" s="76">
        <f t="shared" si="27"/>
        <v>45.75</v>
      </c>
      <c r="T48" s="76">
        <f t="shared" si="28"/>
        <v>45.75</v>
      </c>
      <c r="U48" s="76">
        <f t="shared" si="29"/>
        <v>45.75</v>
      </c>
      <c r="V48" s="76">
        <f t="shared" si="30"/>
        <v>45.75</v>
      </c>
      <c r="W48" s="76">
        <f t="shared" si="31"/>
        <v>45.75</v>
      </c>
      <c r="X48" s="76">
        <f t="shared" si="32"/>
        <v>45.75</v>
      </c>
      <c r="Y48" s="76">
        <f t="shared" si="33"/>
        <v>45.75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25</v>
      </c>
      <c r="L49" s="94">
        <f>'Planilha para vinculação'!F26</f>
        <v>5.8</v>
      </c>
      <c r="M49" s="75">
        <f t="shared" si="21"/>
        <v>1740</v>
      </c>
      <c r="N49" s="76">
        <f t="shared" si="22"/>
        <v>145</v>
      </c>
      <c r="O49" s="76">
        <f t="shared" si="23"/>
        <v>145</v>
      </c>
      <c r="P49" s="76">
        <f t="shared" si="24"/>
        <v>145</v>
      </c>
      <c r="Q49" s="76">
        <f t="shared" si="25"/>
        <v>145</v>
      </c>
      <c r="R49" s="76">
        <f t="shared" si="26"/>
        <v>145</v>
      </c>
      <c r="S49" s="76">
        <f t="shared" si="27"/>
        <v>145</v>
      </c>
      <c r="T49" s="76">
        <f t="shared" si="28"/>
        <v>145</v>
      </c>
      <c r="U49" s="76">
        <f t="shared" si="29"/>
        <v>145</v>
      </c>
      <c r="V49" s="76">
        <f t="shared" si="30"/>
        <v>145</v>
      </c>
      <c r="W49" s="76">
        <f t="shared" si="31"/>
        <v>145</v>
      </c>
      <c r="X49" s="76">
        <f t="shared" si="32"/>
        <v>145</v>
      </c>
      <c r="Y49" s="76">
        <f t="shared" si="33"/>
        <v>145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252</v>
      </c>
      <c r="L50" s="94">
        <f>'Planilha para vinculação'!F31</f>
        <v>1.2250000000000001</v>
      </c>
      <c r="M50" s="75">
        <f t="shared" si="21"/>
        <v>3704.4</v>
      </c>
      <c r="N50" s="76">
        <f t="shared" si="22"/>
        <v>308.7</v>
      </c>
      <c r="O50" s="76">
        <f t="shared" si="23"/>
        <v>308.7</v>
      </c>
      <c r="P50" s="76">
        <f t="shared" si="24"/>
        <v>308.7</v>
      </c>
      <c r="Q50" s="76">
        <f t="shared" si="25"/>
        <v>308.7</v>
      </c>
      <c r="R50" s="76">
        <f t="shared" si="26"/>
        <v>308.7</v>
      </c>
      <c r="S50" s="76">
        <f t="shared" si="27"/>
        <v>308.7</v>
      </c>
      <c r="T50" s="76">
        <f t="shared" si="28"/>
        <v>308.7</v>
      </c>
      <c r="U50" s="76">
        <f t="shared" si="29"/>
        <v>308.7</v>
      </c>
      <c r="V50" s="76">
        <f t="shared" si="30"/>
        <v>308.7</v>
      </c>
      <c r="W50" s="76">
        <f t="shared" si="31"/>
        <v>308.7</v>
      </c>
      <c r="X50" s="76">
        <f t="shared" si="32"/>
        <v>308.7</v>
      </c>
      <c r="Y50" s="76">
        <f t="shared" si="33"/>
        <v>308.7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1"/>
        <v>720</v>
      </c>
      <c r="N51" s="76">
        <f t="shared" si="22"/>
        <v>60</v>
      </c>
      <c r="O51" s="76">
        <f t="shared" si="23"/>
        <v>60</v>
      </c>
      <c r="P51" s="76">
        <f t="shared" si="24"/>
        <v>60</v>
      </c>
      <c r="Q51" s="76">
        <f t="shared" si="25"/>
        <v>60</v>
      </c>
      <c r="R51" s="76">
        <f t="shared" si="26"/>
        <v>60</v>
      </c>
      <c r="S51" s="76">
        <f t="shared" si="27"/>
        <v>60</v>
      </c>
      <c r="T51" s="76">
        <f t="shared" si="28"/>
        <v>60</v>
      </c>
      <c r="U51" s="76">
        <f t="shared" si="29"/>
        <v>60</v>
      </c>
      <c r="V51" s="76">
        <f t="shared" si="30"/>
        <v>60</v>
      </c>
      <c r="W51" s="76">
        <f t="shared" si="31"/>
        <v>60</v>
      </c>
      <c r="X51" s="76">
        <f t="shared" si="32"/>
        <v>60</v>
      </c>
      <c r="Y51" s="76">
        <f t="shared" si="33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75</v>
      </c>
      <c r="L52" s="94">
        <f>'Planilha para vinculação'!F39</f>
        <v>4</v>
      </c>
      <c r="M52" s="75">
        <f t="shared" si="21"/>
        <v>3600</v>
      </c>
      <c r="N52" s="76">
        <f t="shared" si="22"/>
        <v>300</v>
      </c>
      <c r="O52" s="76">
        <f t="shared" si="23"/>
        <v>300</v>
      </c>
      <c r="P52" s="76">
        <f t="shared" si="24"/>
        <v>300</v>
      </c>
      <c r="Q52" s="76">
        <f t="shared" si="25"/>
        <v>300</v>
      </c>
      <c r="R52" s="76">
        <f t="shared" si="26"/>
        <v>300</v>
      </c>
      <c r="S52" s="76">
        <f t="shared" si="27"/>
        <v>300</v>
      </c>
      <c r="T52" s="76">
        <f t="shared" si="28"/>
        <v>300</v>
      </c>
      <c r="U52" s="76">
        <f t="shared" si="29"/>
        <v>300</v>
      </c>
      <c r="V52" s="76">
        <f t="shared" si="30"/>
        <v>300</v>
      </c>
      <c r="W52" s="76">
        <f t="shared" si="31"/>
        <v>300</v>
      </c>
      <c r="X52" s="76">
        <f t="shared" si="32"/>
        <v>300</v>
      </c>
      <c r="Y52" s="76">
        <f t="shared" si="33"/>
        <v>300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1"/>
        <v>226.56</v>
      </c>
      <c r="N53" s="76">
        <f t="shared" si="22"/>
        <v>18.88</v>
      </c>
      <c r="O53" s="76">
        <f t="shared" si="23"/>
        <v>18.88</v>
      </c>
      <c r="P53" s="76">
        <f t="shared" si="24"/>
        <v>18.88</v>
      </c>
      <c r="Q53" s="76">
        <f t="shared" si="25"/>
        <v>18.88</v>
      </c>
      <c r="R53" s="76">
        <f t="shared" si="26"/>
        <v>18.88</v>
      </c>
      <c r="S53" s="76">
        <f t="shared" si="27"/>
        <v>18.88</v>
      </c>
      <c r="T53" s="76">
        <f t="shared" si="28"/>
        <v>18.88</v>
      </c>
      <c r="U53" s="76">
        <f t="shared" si="29"/>
        <v>18.88</v>
      </c>
      <c r="V53" s="76">
        <f t="shared" si="30"/>
        <v>18.88</v>
      </c>
      <c r="W53" s="76">
        <f t="shared" si="31"/>
        <v>18.88</v>
      </c>
      <c r="X53" s="76">
        <f t="shared" si="32"/>
        <v>18.88</v>
      </c>
      <c r="Y53" s="76">
        <f t="shared" si="33"/>
        <v>18.88</v>
      </c>
      <c r="Z53" s="69">
        <f>SUM(N55:Y55)</f>
        <v>49025.399999999994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7" t="s">
        <v>114</v>
      </c>
      <c r="I54" s="72" t="s">
        <v>129</v>
      </c>
      <c r="J54" s="92">
        <v>12</v>
      </c>
      <c r="K54" s="92">
        <v>75</v>
      </c>
      <c r="L54" s="94">
        <f>'Kit lanche'!E15</f>
        <v>5.88</v>
      </c>
      <c r="M54" s="75">
        <f t="shared" si="21"/>
        <v>5292</v>
      </c>
      <c r="N54" s="76">
        <f t="shared" si="22"/>
        <v>441</v>
      </c>
      <c r="O54" s="76">
        <f t="shared" si="23"/>
        <v>441</v>
      </c>
      <c r="P54" s="76">
        <f t="shared" si="24"/>
        <v>441</v>
      </c>
      <c r="Q54" s="76">
        <f t="shared" si="25"/>
        <v>441</v>
      </c>
      <c r="R54" s="76">
        <f t="shared" si="26"/>
        <v>441</v>
      </c>
      <c r="S54" s="76">
        <f t="shared" si="27"/>
        <v>441</v>
      </c>
      <c r="T54" s="76">
        <f t="shared" si="28"/>
        <v>441</v>
      </c>
      <c r="U54" s="76">
        <f t="shared" si="29"/>
        <v>441</v>
      </c>
      <c r="V54" s="76">
        <f t="shared" si="30"/>
        <v>441</v>
      </c>
      <c r="W54" s="76">
        <f t="shared" si="31"/>
        <v>441</v>
      </c>
      <c r="X54" s="76">
        <f t="shared" si="32"/>
        <v>441</v>
      </c>
      <c r="Y54" s="76">
        <f t="shared" si="33"/>
        <v>441</v>
      </c>
      <c r="Z54" s="69"/>
    </row>
    <row r="55" spans="1:27" ht="23.2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4">SUM(M46:M54)</f>
        <v>49025.4</v>
      </c>
      <c r="N55" s="99">
        <f t="shared" si="34"/>
        <v>4085.45</v>
      </c>
      <c r="O55" s="100">
        <f t="shared" si="34"/>
        <v>4085.45</v>
      </c>
      <c r="P55" s="100">
        <f t="shared" si="34"/>
        <v>4085.45</v>
      </c>
      <c r="Q55" s="76">
        <f t="shared" si="25"/>
        <v>4085.4500000000003</v>
      </c>
      <c r="R55" s="100">
        <f t="shared" ref="R55:Y55" si="35">SUM(R46:R54)</f>
        <v>4085.45</v>
      </c>
      <c r="S55" s="100">
        <f t="shared" si="35"/>
        <v>4085.45</v>
      </c>
      <c r="T55" s="100">
        <f t="shared" si="35"/>
        <v>4085.45</v>
      </c>
      <c r="U55" s="100">
        <f t="shared" si="35"/>
        <v>4085.45</v>
      </c>
      <c r="V55" s="100">
        <f t="shared" si="35"/>
        <v>4085.45</v>
      </c>
      <c r="W55" s="100">
        <f t="shared" si="35"/>
        <v>4085.45</v>
      </c>
      <c r="X55" s="100">
        <f t="shared" si="35"/>
        <v>4085.45</v>
      </c>
      <c r="Y55" s="100">
        <f t="shared" si="35"/>
        <v>4085.45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5" t="s">
        <v>114</v>
      </c>
      <c r="I56" s="72" t="s">
        <v>111</v>
      </c>
      <c r="J56" s="92">
        <v>3</v>
      </c>
      <c r="K56" s="93">
        <v>180</v>
      </c>
      <c r="L56" s="94">
        <f>'Planilha para vinculação'!F21</f>
        <v>10.119999999999999</v>
      </c>
      <c r="M56" s="75">
        <f t="shared" ref="M56:M57" si="36">TRUNC(J56*K56*L56,2)</f>
        <v>5464.8</v>
      </c>
      <c r="N56" s="76">
        <f t="shared" ref="N56:N57" si="37">M56/6</f>
        <v>910.80000000000007</v>
      </c>
      <c r="O56" s="76"/>
      <c r="P56" s="76">
        <f t="shared" ref="P56:P57" si="38">M56/6</f>
        <v>910.80000000000007</v>
      </c>
      <c r="Q56" s="76"/>
      <c r="R56" s="76">
        <f t="shared" ref="R56:R57" si="39">M56/6</f>
        <v>910.80000000000007</v>
      </c>
      <c r="S56" s="76"/>
      <c r="T56" s="76">
        <f t="shared" ref="T56:T57" si="40">M56/6</f>
        <v>910.80000000000007</v>
      </c>
      <c r="U56" s="76"/>
      <c r="V56" s="76">
        <f t="shared" ref="V56:V57" si="41">M56/6</f>
        <v>910.80000000000007</v>
      </c>
      <c r="W56" s="76"/>
      <c r="X56" s="76">
        <f t="shared" ref="X56:X57" si="42">M56/6</f>
        <v>910.80000000000007</v>
      </c>
      <c r="Y56" s="76"/>
      <c r="Z56" s="69">
        <f>SUM(N58:Y58)</f>
        <v>23464.799999999999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5" t="s">
        <v>114</v>
      </c>
      <c r="I57" s="72" t="s">
        <v>111</v>
      </c>
      <c r="J57" s="92">
        <v>3</v>
      </c>
      <c r="K57" s="93">
        <v>240</v>
      </c>
      <c r="L57" s="94">
        <f>'Planilha para vinculação'!F22</f>
        <v>25</v>
      </c>
      <c r="M57" s="75">
        <f t="shared" si="36"/>
        <v>18000</v>
      </c>
      <c r="N57" s="76">
        <f t="shared" si="37"/>
        <v>3000</v>
      </c>
      <c r="O57" s="76"/>
      <c r="P57" s="76">
        <f t="shared" si="38"/>
        <v>3000</v>
      </c>
      <c r="Q57" s="76"/>
      <c r="R57" s="76">
        <f t="shared" si="39"/>
        <v>3000</v>
      </c>
      <c r="S57" s="76"/>
      <c r="T57" s="76">
        <f t="shared" si="40"/>
        <v>3000</v>
      </c>
      <c r="U57" s="76"/>
      <c r="V57" s="76">
        <f t="shared" si="41"/>
        <v>3000</v>
      </c>
      <c r="W57" s="76"/>
      <c r="X57" s="76">
        <f t="shared" si="42"/>
        <v>3000</v>
      </c>
      <c r="Y57" s="76"/>
      <c r="Z57" s="69"/>
    </row>
    <row r="58" spans="1:27" ht="33.7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3">SUM(M56:M57)</f>
        <v>23464.799999999999</v>
      </c>
      <c r="N58" s="86">
        <f t="shared" si="43"/>
        <v>3910.8</v>
      </c>
      <c r="O58" s="64">
        <f t="shared" si="43"/>
        <v>0</v>
      </c>
      <c r="P58" s="64">
        <f t="shared" si="43"/>
        <v>3910.8</v>
      </c>
      <c r="Q58" s="64">
        <f t="shared" si="43"/>
        <v>0</v>
      </c>
      <c r="R58" s="64">
        <f t="shared" si="43"/>
        <v>3910.8</v>
      </c>
      <c r="S58" s="64">
        <f t="shared" si="43"/>
        <v>0</v>
      </c>
      <c r="T58" s="64">
        <f t="shared" si="43"/>
        <v>3910.8</v>
      </c>
      <c r="U58" s="64">
        <f t="shared" si="43"/>
        <v>0</v>
      </c>
      <c r="V58" s="64">
        <f t="shared" si="43"/>
        <v>3910.8</v>
      </c>
      <c r="W58" s="64">
        <f t="shared" si="43"/>
        <v>0</v>
      </c>
      <c r="X58" s="64">
        <f t="shared" si="43"/>
        <v>3910.8</v>
      </c>
      <c r="Y58" s="64">
        <f t="shared" si="43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5" t="s">
        <v>114</v>
      </c>
      <c r="I59" s="92" t="s">
        <v>111</v>
      </c>
      <c r="J59" s="73">
        <v>3</v>
      </c>
      <c r="K59" s="93">
        <v>30</v>
      </c>
      <c r="L59" s="94">
        <f>'Planilha para vinculação'!F21</f>
        <v>10.119999999999999</v>
      </c>
      <c r="M59" s="75">
        <f t="shared" ref="M59:M60" si="44">TRUNC(J59*K59*L59,2)</f>
        <v>910.8</v>
      </c>
      <c r="N59" s="89"/>
      <c r="O59" s="77"/>
      <c r="P59" s="89">
        <f t="shared" ref="P59:P60" si="45">M59</f>
        <v>910.8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3910.8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5" t="s">
        <v>114</v>
      </c>
      <c r="I60" s="73" t="s">
        <v>111</v>
      </c>
      <c r="J60" s="73">
        <v>3</v>
      </c>
      <c r="K60" s="93">
        <v>40</v>
      </c>
      <c r="L60" s="94">
        <f>'Planilha para vinculação'!F22</f>
        <v>25</v>
      </c>
      <c r="M60" s="75">
        <f t="shared" si="44"/>
        <v>3000</v>
      </c>
      <c r="N60" s="89"/>
      <c r="O60" s="77"/>
      <c r="P60" s="89">
        <f t="shared" si="45"/>
        <v>3000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6">SUM(M59:M60)</f>
        <v>3910.8</v>
      </c>
      <c r="N61" s="86">
        <f t="shared" si="46"/>
        <v>0</v>
      </c>
      <c r="O61" s="64">
        <f t="shared" si="46"/>
        <v>0</v>
      </c>
      <c r="P61" s="64">
        <f t="shared" si="46"/>
        <v>3910.8</v>
      </c>
      <c r="Q61" s="64">
        <f t="shared" si="46"/>
        <v>0</v>
      </c>
      <c r="R61" s="64">
        <f t="shared" si="46"/>
        <v>0</v>
      </c>
      <c r="S61" s="64">
        <f t="shared" si="46"/>
        <v>0</v>
      </c>
      <c r="T61" s="64">
        <f t="shared" si="46"/>
        <v>0</v>
      </c>
      <c r="U61" s="64">
        <f t="shared" si="46"/>
        <v>0</v>
      </c>
      <c r="V61" s="64">
        <f t="shared" si="46"/>
        <v>0</v>
      </c>
      <c r="W61" s="64">
        <f t="shared" si="46"/>
        <v>0</v>
      </c>
      <c r="X61" s="64">
        <f t="shared" si="46"/>
        <v>0</v>
      </c>
      <c r="Y61" s="64">
        <f t="shared" si="46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5" t="s">
        <v>114</v>
      </c>
      <c r="I62" s="72" t="s">
        <v>111</v>
      </c>
      <c r="J62" s="92">
        <v>3</v>
      </c>
      <c r="K62" s="93">
        <v>204</v>
      </c>
      <c r="L62" s="94">
        <f>'Planilha para vinculação'!F21</f>
        <v>10.119999999999999</v>
      </c>
      <c r="M62" s="75">
        <f t="shared" ref="M62:M70" si="47">TRUNC(J62*K62*L62,2)</f>
        <v>6193.44</v>
      </c>
      <c r="N62" s="77"/>
      <c r="O62" s="77">
        <f t="shared" ref="O62:O71" si="48">M62/10</f>
        <v>619.34399999999994</v>
      </c>
      <c r="P62" s="77">
        <f t="shared" ref="P62:P71" si="49">M62/10</f>
        <v>619.34399999999994</v>
      </c>
      <c r="Q62" s="77">
        <f t="shared" ref="Q62:Q71" si="50">M62/10</f>
        <v>619.34399999999994</v>
      </c>
      <c r="R62" s="77">
        <f t="shared" ref="R62:R71" si="51">M62/10</f>
        <v>619.34399999999994</v>
      </c>
      <c r="S62" s="77">
        <f t="shared" ref="S62:S71" si="52">M62/10</f>
        <v>619.34399999999994</v>
      </c>
      <c r="T62" s="77">
        <f t="shared" ref="T62:T71" si="53">M62/10</f>
        <v>619.34399999999994</v>
      </c>
      <c r="U62" s="77">
        <f t="shared" ref="U62:U71" si="54">M62/10</f>
        <v>619.34399999999994</v>
      </c>
      <c r="V62" s="77">
        <f t="shared" ref="V62:V71" si="55">M62/10</f>
        <v>619.34399999999994</v>
      </c>
      <c r="W62" s="77">
        <f t="shared" ref="W62:W71" si="56">M62/10</f>
        <v>619.34399999999994</v>
      </c>
      <c r="X62" s="77">
        <f t="shared" ref="X62:X71" si="57">M62/10</f>
        <v>619.34399999999994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5" t="s">
        <v>114</v>
      </c>
      <c r="I63" s="72" t="s">
        <v>111</v>
      </c>
      <c r="J63" s="92">
        <v>3</v>
      </c>
      <c r="K63" s="93">
        <v>360</v>
      </c>
      <c r="L63" s="94">
        <f>'Planilha para vinculação'!F22</f>
        <v>25</v>
      </c>
      <c r="M63" s="75">
        <f t="shared" si="47"/>
        <v>27000</v>
      </c>
      <c r="N63" s="77"/>
      <c r="O63" s="77">
        <f t="shared" si="48"/>
        <v>2700</v>
      </c>
      <c r="P63" s="77">
        <f t="shared" si="49"/>
        <v>2700</v>
      </c>
      <c r="Q63" s="77">
        <f t="shared" si="50"/>
        <v>2700</v>
      </c>
      <c r="R63" s="77">
        <f t="shared" si="51"/>
        <v>2700</v>
      </c>
      <c r="S63" s="77">
        <f t="shared" si="52"/>
        <v>2700</v>
      </c>
      <c r="T63" s="77">
        <f t="shared" si="53"/>
        <v>2700</v>
      </c>
      <c r="U63" s="77">
        <f t="shared" si="54"/>
        <v>2700</v>
      </c>
      <c r="V63" s="77">
        <f t="shared" si="55"/>
        <v>2700</v>
      </c>
      <c r="W63" s="77">
        <f t="shared" si="56"/>
        <v>2700</v>
      </c>
      <c r="X63" s="77">
        <f t="shared" si="57"/>
        <v>2700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5" t="s">
        <v>114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7"/>
        <v>1610.4</v>
      </c>
      <c r="N64" s="77"/>
      <c r="O64" s="77">
        <f t="shared" si="48"/>
        <v>161.04000000000002</v>
      </c>
      <c r="P64" s="77">
        <f t="shared" si="49"/>
        <v>161.04000000000002</v>
      </c>
      <c r="Q64" s="77">
        <f t="shared" si="50"/>
        <v>161.04000000000002</v>
      </c>
      <c r="R64" s="77">
        <f t="shared" si="51"/>
        <v>161.04000000000002</v>
      </c>
      <c r="S64" s="77">
        <f t="shared" si="52"/>
        <v>161.04000000000002</v>
      </c>
      <c r="T64" s="77">
        <f t="shared" si="53"/>
        <v>161.04000000000002</v>
      </c>
      <c r="U64" s="77">
        <f t="shared" si="54"/>
        <v>161.04000000000002</v>
      </c>
      <c r="V64" s="77">
        <f t="shared" si="55"/>
        <v>161.04000000000002</v>
      </c>
      <c r="W64" s="77">
        <f t="shared" si="56"/>
        <v>161.04000000000002</v>
      </c>
      <c r="X64" s="77">
        <f t="shared" si="57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7"/>
        <v>1176</v>
      </c>
      <c r="N65" s="77"/>
      <c r="O65" s="77">
        <f t="shared" si="48"/>
        <v>117.6</v>
      </c>
      <c r="P65" s="77">
        <f t="shared" si="49"/>
        <v>117.6</v>
      </c>
      <c r="Q65" s="77">
        <f t="shared" si="50"/>
        <v>117.6</v>
      </c>
      <c r="R65" s="77">
        <f t="shared" si="51"/>
        <v>117.6</v>
      </c>
      <c r="S65" s="77">
        <f t="shared" si="52"/>
        <v>117.6</v>
      </c>
      <c r="T65" s="77">
        <f t="shared" si="53"/>
        <v>117.6</v>
      </c>
      <c r="U65" s="77">
        <f t="shared" si="54"/>
        <v>117.6</v>
      </c>
      <c r="V65" s="77">
        <f t="shared" si="55"/>
        <v>117.6</v>
      </c>
      <c r="W65" s="77">
        <f t="shared" si="56"/>
        <v>117.6</v>
      </c>
      <c r="X65" s="77">
        <f t="shared" si="57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7"/>
        <v>600</v>
      </c>
      <c r="N66" s="77"/>
      <c r="O66" s="77">
        <f t="shared" si="48"/>
        <v>60</v>
      </c>
      <c r="P66" s="77">
        <f t="shared" si="49"/>
        <v>60</v>
      </c>
      <c r="Q66" s="77">
        <f t="shared" si="50"/>
        <v>60</v>
      </c>
      <c r="R66" s="77">
        <f t="shared" si="51"/>
        <v>60</v>
      </c>
      <c r="S66" s="77">
        <f t="shared" si="52"/>
        <v>60</v>
      </c>
      <c r="T66" s="77">
        <f t="shared" si="53"/>
        <v>60</v>
      </c>
      <c r="U66" s="77">
        <f t="shared" si="54"/>
        <v>60</v>
      </c>
      <c r="V66" s="77">
        <f t="shared" si="55"/>
        <v>60</v>
      </c>
      <c r="W66" s="77">
        <f t="shared" si="56"/>
        <v>60</v>
      </c>
      <c r="X66" s="77">
        <f t="shared" si="57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7"/>
        <v>800</v>
      </c>
      <c r="N67" s="77"/>
      <c r="O67" s="77">
        <f t="shared" si="48"/>
        <v>80</v>
      </c>
      <c r="P67" s="77">
        <f t="shared" si="49"/>
        <v>80</v>
      </c>
      <c r="Q67" s="77">
        <f t="shared" si="50"/>
        <v>80</v>
      </c>
      <c r="R67" s="77">
        <f t="shared" si="51"/>
        <v>80</v>
      </c>
      <c r="S67" s="77">
        <f t="shared" si="52"/>
        <v>80</v>
      </c>
      <c r="T67" s="77">
        <f t="shared" si="53"/>
        <v>80</v>
      </c>
      <c r="U67" s="77">
        <f t="shared" si="54"/>
        <v>80</v>
      </c>
      <c r="V67" s="77">
        <f t="shared" si="55"/>
        <v>80</v>
      </c>
      <c r="W67" s="77">
        <f t="shared" si="56"/>
        <v>80</v>
      </c>
      <c r="X67" s="77">
        <f t="shared" si="57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24</v>
      </c>
      <c r="L68" s="94">
        <f>'Planilha para vinculação'!F35</f>
        <v>0.61</v>
      </c>
      <c r="M68" s="75">
        <f t="shared" si="47"/>
        <v>146.4</v>
      </c>
      <c r="N68" s="77"/>
      <c r="O68" s="77">
        <f t="shared" si="48"/>
        <v>14.64</v>
      </c>
      <c r="P68" s="77">
        <f t="shared" si="49"/>
        <v>14.64</v>
      </c>
      <c r="Q68" s="77">
        <f t="shared" si="50"/>
        <v>14.64</v>
      </c>
      <c r="R68" s="77">
        <f t="shared" si="51"/>
        <v>14.64</v>
      </c>
      <c r="S68" s="77">
        <f t="shared" si="52"/>
        <v>14.64</v>
      </c>
      <c r="T68" s="77">
        <f t="shared" si="53"/>
        <v>14.64</v>
      </c>
      <c r="U68" s="77">
        <f t="shared" si="54"/>
        <v>14.64</v>
      </c>
      <c r="V68" s="77">
        <f t="shared" si="55"/>
        <v>14.64</v>
      </c>
      <c r="W68" s="77">
        <f t="shared" si="56"/>
        <v>14.64</v>
      </c>
      <c r="X68" s="77">
        <f t="shared" si="57"/>
        <v>14.64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25</v>
      </c>
      <c r="L69" s="94">
        <f>'Planilha para vinculação'!F26</f>
        <v>5.8</v>
      </c>
      <c r="M69" s="75">
        <f t="shared" si="47"/>
        <v>1450</v>
      </c>
      <c r="N69" s="77"/>
      <c r="O69" s="77">
        <f t="shared" si="48"/>
        <v>145</v>
      </c>
      <c r="P69" s="77">
        <f t="shared" si="49"/>
        <v>145</v>
      </c>
      <c r="Q69" s="77">
        <f t="shared" si="50"/>
        <v>145</v>
      </c>
      <c r="R69" s="77">
        <f t="shared" si="51"/>
        <v>145</v>
      </c>
      <c r="S69" s="77">
        <f t="shared" si="52"/>
        <v>145</v>
      </c>
      <c r="T69" s="77">
        <f t="shared" si="53"/>
        <v>145</v>
      </c>
      <c r="U69" s="77">
        <f t="shared" si="54"/>
        <v>145</v>
      </c>
      <c r="V69" s="77">
        <f t="shared" si="55"/>
        <v>145</v>
      </c>
      <c r="W69" s="77">
        <f t="shared" si="56"/>
        <v>145</v>
      </c>
      <c r="X69" s="77">
        <f t="shared" si="57"/>
        <v>145</v>
      </c>
      <c r="Y69" s="77"/>
      <c r="Z69" s="69">
        <f>SUM(N71:Y71)</f>
        <v>42063.240000000005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252</v>
      </c>
      <c r="L70" s="94">
        <f>'Planilha para vinculação'!F31</f>
        <v>1.2250000000000001</v>
      </c>
      <c r="M70" s="75">
        <f t="shared" si="47"/>
        <v>3087</v>
      </c>
      <c r="N70" s="77"/>
      <c r="O70" s="77">
        <f t="shared" si="48"/>
        <v>308.7</v>
      </c>
      <c r="P70" s="77">
        <f t="shared" si="49"/>
        <v>308.7</v>
      </c>
      <c r="Q70" s="77">
        <f t="shared" si="50"/>
        <v>308.7</v>
      </c>
      <c r="R70" s="77">
        <f t="shared" si="51"/>
        <v>308.7</v>
      </c>
      <c r="S70" s="77">
        <f t="shared" si="52"/>
        <v>308.7</v>
      </c>
      <c r="T70" s="77">
        <f t="shared" si="53"/>
        <v>308.7</v>
      </c>
      <c r="U70" s="77">
        <f t="shared" si="54"/>
        <v>308.7</v>
      </c>
      <c r="V70" s="77">
        <f t="shared" si="55"/>
        <v>308.7</v>
      </c>
      <c r="W70" s="77">
        <f t="shared" si="56"/>
        <v>308.7</v>
      </c>
      <c r="X70" s="77">
        <f t="shared" si="57"/>
        <v>308.7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42063.240000000005</v>
      </c>
      <c r="N71" s="86"/>
      <c r="O71" s="64">
        <f t="shared" si="48"/>
        <v>4206.3240000000005</v>
      </c>
      <c r="P71" s="64">
        <f t="shared" si="49"/>
        <v>4206.3240000000005</v>
      </c>
      <c r="Q71" s="64">
        <f t="shared" si="50"/>
        <v>4206.3240000000005</v>
      </c>
      <c r="R71" s="64">
        <f t="shared" si="51"/>
        <v>4206.3240000000005</v>
      </c>
      <c r="S71" s="64">
        <f t="shared" si="52"/>
        <v>4206.3240000000005</v>
      </c>
      <c r="T71" s="64">
        <f t="shared" si="53"/>
        <v>4206.3240000000005</v>
      </c>
      <c r="U71" s="64">
        <f t="shared" si="54"/>
        <v>4206.3240000000005</v>
      </c>
      <c r="V71" s="64">
        <f t="shared" si="55"/>
        <v>4206.3240000000005</v>
      </c>
      <c r="W71" s="64">
        <f t="shared" si="56"/>
        <v>4206.3240000000005</v>
      </c>
      <c r="X71" s="64">
        <f t="shared" si="57"/>
        <v>4206.3240000000005</v>
      </c>
      <c r="Y71" s="64"/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5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58">TRUNC(L72*K72*J72,2)</f>
        <v>21576</v>
      </c>
      <c r="N72" s="105">
        <f>$M$72/12</f>
        <v>1798</v>
      </c>
      <c r="O72" s="105">
        <f t="shared" ref="O72:Y72" si="59">$M$72/12</f>
        <v>1798</v>
      </c>
      <c r="P72" s="105">
        <f t="shared" si="59"/>
        <v>1798</v>
      </c>
      <c r="Q72" s="105">
        <f t="shared" si="59"/>
        <v>1798</v>
      </c>
      <c r="R72" s="105">
        <f t="shared" si="59"/>
        <v>1798</v>
      </c>
      <c r="S72" s="105">
        <f t="shared" si="59"/>
        <v>1798</v>
      </c>
      <c r="T72" s="105">
        <f t="shared" si="59"/>
        <v>1798</v>
      </c>
      <c r="U72" s="105">
        <f t="shared" si="59"/>
        <v>1798</v>
      </c>
      <c r="V72" s="105">
        <f t="shared" si="59"/>
        <v>1798</v>
      </c>
      <c r="W72" s="105">
        <f t="shared" si="59"/>
        <v>1798</v>
      </c>
      <c r="X72" s="105">
        <f t="shared" si="59"/>
        <v>1798</v>
      </c>
      <c r="Y72" s="105">
        <f t="shared" si="59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5" t="s">
        <v>114</v>
      </c>
      <c r="I73" s="73" t="s">
        <v>111</v>
      </c>
      <c r="J73" s="73">
        <v>3</v>
      </c>
      <c r="K73" s="93">
        <v>240</v>
      </c>
      <c r="L73" s="94">
        <f>'Planilha para vinculação'!F21</f>
        <v>10.119999999999999</v>
      </c>
      <c r="M73" s="75">
        <f t="shared" si="58"/>
        <v>7286.4</v>
      </c>
      <c r="N73" s="76">
        <f t="shared" ref="N73:Y73" si="60">$M$73/12</f>
        <v>607.19999999999993</v>
      </c>
      <c r="O73" s="77">
        <f t="shared" si="60"/>
        <v>607.19999999999993</v>
      </c>
      <c r="P73" s="77">
        <f t="shared" si="60"/>
        <v>607.19999999999993</v>
      </c>
      <c r="Q73" s="77">
        <f t="shared" si="60"/>
        <v>607.19999999999993</v>
      </c>
      <c r="R73" s="77">
        <f t="shared" si="60"/>
        <v>607.19999999999993</v>
      </c>
      <c r="S73" s="77">
        <f t="shared" si="60"/>
        <v>607.19999999999993</v>
      </c>
      <c r="T73" s="77">
        <f t="shared" si="60"/>
        <v>607.19999999999993</v>
      </c>
      <c r="U73" s="77">
        <f t="shared" si="60"/>
        <v>607.19999999999993</v>
      </c>
      <c r="V73" s="77">
        <f t="shared" si="60"/>
        <v>607.19999999999993</v>
      </c>
      <c r="W73" s="77">
        <f t="shared" si="60"/>
        <v>607.19999999999993</v>
      </c>
      <c r="X73" s="77">
        <f t="shared" si="60"/>
        <v>607.19999999999993</v>
      </c>
      <c r="Y73" s="77">
        <f t="shared" si="60"/>
        <v>607.19999999999993</v>
      </c>
      <c r="Z73" s="69">
        <f>SUM(N75:Y75)</f>
        <v>46862.399999999994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5" t="s">
        <v>114</v>
      </c>
      <c r="I74" s="73" t="s">
        <v>111</v>
      </c>
      <c r="J74" s="73">
        <v>3</v>
      </c>
      <c r="K74" s="93">
        <v>240</v>
      </c>
      <c r="L74" s="94">
        <f>'Planilha para vinculação'!F22</f>
        <v>25</v>
      </c>
      <c r="M74" s="75">
        <f t="shared" si="58"/>
        <v>18000</v>
      </c>
      <c r="N74" s="76">
        <f t="shared" ref="N74:Y74" si="61">$M$74/12</f>
        <v>1500</v>
      </c>
      <c r="O74" s="77">
        <f t="shared" si="61"/>
        <v>1500</v>
      </c>
      <c r="P74" s="77">
        <f t="shared" si="61"/>
        <v>1500</v>
      </c>
      <c r="Q74" s="77">
        <f t="shared" si="61"/>
        <v>1500</v>
      </c>
      <c r="R74" s="77">
        <f t="shared" si="61"/>
        <v>1500</v>
      </c>
      <c r="S74" s="77">
        <f t="shared" si="61"/>
        <v>1500</v>
      </c>
      <c r="T74" s="77">
        <f t="shared" si="61"/>
        <v>1500</v>
      </c>
      <c r="U74" s="77">
        <f t="shared" si="61"/>
        <v>1500</v>
      </c>
      <c r="V74" s="77">
        <f t="shared" si="61"/>
        <v>1500</v>
      </c>
      <c r="W74" s="77">
        <f t="shared" si="61"/>
        <v>1500</v>
      </c>
      <c r="X74" s="77">
        <f t="shared" si="61"/>
        <v>1500</v>
      </c>
      <c r="Y74" s="77">
        <f t="shared" si="61"/>
        <v>1500</v>
      </c>
      <c r="Z74" s="69">
        <f>SUM(N76:Y76)</f>
        <v>325687.22000000003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2">SUM(M72:M74)</f>
        <v>46862.400000000001</v>
      </c>
      <c r="N75" s="65">
        <f t="shared" si="62"/>
        <v>3905.2</v>
      </c>
      <c r="O75" s="65">
        <f t="shared" si="62"/>
        <v>3905.2</v>
      </c>
      <c r="P75" s="65">
        <f t="shared" si="62"/>
        <v>3905.2</v>
      </c>
      <c r="Q75" s="65">
        <f t="shared" si="62"/>
        <v>3905.2</v>
      </c>
      <c r="R75" s="65">
        <f t="shared" si="62"/>
        <v>3905.2</v>
      </c>
      <c r="S75" s="65">
        <f t="shared" si="62"/>
        <v>3905.2</v>
      </c>
      <c r="T75" s="65">
        <f t="shared" si="62"/>
        <v>3905.2</v>
      </c>
      <c r="U75" s="65">
        <f t="shared" si="62"/>
        <v>3905.2</v>
      </c>
      <c r="V75" s="65">
        <f t="shared" si="62"/>
        <v>3905.2</v>
      </c>
      <c r="W75" s="65">
        <f t="shared" si="62"/>
        <v>3905.2</v>
      </c>
      <c r="X75" s="65">
        <f t="shared" si="62"/>
        <v>3905.2</v>
      </c>
      <c r="Y75" s="65">
        <f t="shared" si="62"/>
        <v>3905.2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325687.22000000003</v>
      </c>
      <c r="N76" s="106">
        <f>SUM(N26,N35,N55,N58,N61,N71,N75,N31,N45)</f>
        <v>36519.877500000002</v>
      </c>
      <c r="O76" s="106">
        <f>SUM(O26,O35,O55,O58,O61,O71,O75,O31,O45)</f>
        <v>28114.851500000001</v>
      </c>
      <c r="P76" s="106">
        <f>SUM(P26,P35,P55,P58,P61,P71,P75,P31,P45)</f>
        <v>31851.001499999998</v>
      </c>
      <c r="Q76" s="106">
        <f>SUM(Q26,Q35,Q55,Q58,Q61,Q71,Q75,Q31,Q45)</f>
        <v>24029.4015</v>
      </c>
      <c r="R76" s="106">
        <f>SUM(R26,R35,R55,R58,R61,R71,R75,R31,R45)</f>
        <v>27940.201499999999</v>
      </c>
      <c r="S76" s="106">
        <f>SUM(S26,S35,S55,S58,S61,S71,S75,S31,S45)</f>
        <v>24029.4015</v>
      </c>
      <c r="T76" s="106">
        <f>SUM(T26,T35,T55,T58,T61,T71,T75,T31,T45)</f>
        <v>27940.201499999999</v>
      </c>
      <c r="U76" s="106">
        <f>SUM(U26,U35,U55,U58,U61,U71,U75,U31,U45)</f>
        <v>24029.4015</v>
      </c>
      <c r="V76" s="106">
        <f>SUM(V26,V35,V55,V58,V61,V71,V75,V31,V45)</f>
        <v>27940.201499999999</v>
      </c>
      <c r="W76" s="106">
        <f>SUM(W26,W35,W55,W58,W61,W71,W75,W31,W45)</f>
        <v>24029.4015</v>
      </c>
      <c r="X76" s="106">
        <f>SUM(X26,X35,X55,X58,X61,X71,X75,X31,X45)</f>
        <v>27940.201499999999</v>
      </c>
      <c r="Y76" s="106">
        <f>SUM(Y26,Y35,Y55,Y58,Y61,Y71,Y75,Y31,Y45)</f>
        <v>21323.077499999999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5" t="s">
        <v>114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3">TRUNC(L78*K78*J78,2)</f>
        <v>455.28</v>
      </c>
      <c r="N78" s="108"/>
      <c r="O78" s="89">
        <f t="shared" ref="O78:O87" si="64">M78/2</f>
        <v>227.64</v>
      </c>
      <c r="P78" s="89"/>
      <c r="Q78" s="89"/>
      <c r="R78" s="102"/>
      <c r="S78" s="89"/>
      <c r="T78" s="89"/>
      <c r="U78" s="89">
        <f t="shared" ref="U78:U87" si="65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5" t="s">
        <v>114</v>
      </c>
      <c r="I79" s="92" t="s">
        <v>111</v>
      </c>
      <c r="J79" s="92">
        <v>3</v>
      </c>
      <c r="K79" s="93">
        <v>24</v>
      </c>
      <c r="L79" s="94">
        <f>'Planilha para vinculação'!F21</f>
        <v>10.119999999999999</v>
      </c>
      <c r="M79" s="75">
        <f t="shared" si="63"/>
        <v>728.64</v>
      </c>
      <c r="N79" s="109"/>
      <c r="O79" s="89">
        <f t="shared" si="64"/>
        <v>364.32</v>
      </c>
      <c r="P79" s="110"/>
      <c r="Q79" s="110"/>
      <c r="R79" s="111"/>
      <c r="S79" s="77"/>
      <c r="T79" s="77"/>
      <c r="U79" s="89">
        <f t="shared" si="65"/>
        <v>364.32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5" t="s">
        <v>114</v>
      </c>
      <c r="I80" s="92" t="s">
        <v>111</v>
      </c>
      <c r="J80" s="92">
        <v>3</v>
      </c>
      <c r="K80" s="93">
        <v>56</v>
      </c>
      <c r="L80" s="94">
        <f>'Planilha para vinculação'!F22</f>
        <v>25</v>
      </c>
      <c r="M80" s="75">
        <f t="shared" si="63"/>
        <v>4200</v>
      </c>
      <c r="N80" s="113"/>
      <c r="O80" s="89">
        <f t="shared" si="64"/>
        <v>2100</v>
      </c>
      <c r="P80" s="85"/>
      <c r="Q80" s="77"/>
      <c r="R80" s="111"/>
      <c r="S80" s="77"/>
      <c r="T80" s="77"/>
      <c r="U80" s="89">
        <f t="shared" si="65"/>
        <v>2100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252</v>
      </c>
      <c r="L81" s="94">
        <f>'Planilha para vinculação'!F28</f>
        <v>1.1399999999999999</v>
      </c>
      <c r="M81" s="75">
        <f t="shared" si="63"/>
        <v>574.55999999999995</v>
      </c>
      <c r="N81" s="113"/>
      <c r="O81" s="89">
        <f t="shared" si="64"/>
        <v>287.27999999999997</v>
      </c>
      <c r="P81" s="85"/>
      <c r="Q81" s="77"/>
      <c r="R81" s="111"/>
      <c r="S81" s="77"/>
      <c r="T81" s="77"/>
      <c r="U81" s="89">
        <f t="shared" si="65"/>
        <v>287.27999999999997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75</v>
      </c>
      <c r="L82" s="94">
        <f>'Kit lanche'!E15</f>
        <v>5.88</v>
      </c>
      <c r="M82" s="75">
        <f t="shared" si="63"/>
        <v>882</v>
      </c>
      <c r="N82" s="113"/>
      <c r="O82" s="89">
        <f t="shared" si="64"/>
        <v>441</v>
      </c>
      <c r="P82" s="85"/>
      <c r="Q82" s="85"/>
      <c r="R82" s="111"/>
      <c r="S82" s="77"/>
      <c r="T82" s="77"/>
      <c r="U82" s="89">
        <f t="shared" si="65"/>
        <v>441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3"/>
        <v>120</v>
      </c>
      <c r="N83" s="113"/>
      <c r="O83" s="89">
        <f t="shared" si="64"/>
        <v>60</v>
      </c>
      <c r="P83" s="85"/>
      <c r="Q83" s="77"/>
      <c r="R83" s="111"/>
      <c r="S83" s="77"/>
      <c r="T83" s="77"/>
      <c r="U83" s="89">
        <f t="shared" si="65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75</v>
      </c>
      <c r="L84" s="94">
        <f>'Planilha para vinculação'!F39</f>
        <v>4</v>
      </c>
      <c r="M84" s="75">
        <f t="shared" si="63"/>
        <v>600</v>
      </c>
      <c r="N84" s="113"/>
      <c r="O84" s="89">
        <f t="shared" si="64"/>
        <v>300</v>
      </c>
      <c r="P84" s="85"/>
      <c r="Q84" s="77"/>
      <c r="R84" s="111"/>
      <c r="S84" s="77"/>
      <c r="T84" s="77"/>
      <c r="U84" s="89">
        <f t="shared" si="65"/>
        <v>300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75</v>
      </c>
      <c r="L85" s="94">
        <f>'Verba_Kit Pedagogico'!H20</f>
        <v>20.96</v>
      </c>
      <c r="M85" s="75">
        <f t="shared" si="63"/>
        <v>3144</v>
      </c>
      <c r="N85" s="113"/>
      <c r="O85" s="89">
        <f t="shared" si="64"/>
        <v>1572</v>
      </c>
      <c r="P85" s="85"/>
      <c r="Q85" s="85"/>
      <c r="R85" s="111"/>
      <c r="S85" s="77"/>
      <c r="T85" s="77"/>
      <c r="U85" s="89">
        <f t="shared" si="65"/>
        <v>1572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3"/>
        <v>75.52</v>
      </c>
      <c r="N86" s="113"/>
      <c r="O86" s="89">
        <f t="shared" si="64"/>
        <v>37.76</v>
      </c>
      <c r="P86" s="85"/>
      <c r="Q86" s="85"/>
      <c r="R86" s="111"/>
      <c r="S86" s="77"/>
      <c r="T86" s="77"/>
      <c r="U86" s="89">
        <f t="shared" si="65"/>
        <v>37.76</v>
      </c>
      <c r="V86" s="77"/>
      <c r="W86" s="77"/>
      <c r="X86" s="77"/>
      <c r="Y86" s="77"/>
      <c r="Z86" s="69">
        <f>SUM(N88:Y88)</f>
        <v>11070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25</v>
      </c>
      <c r="L87" s="94">
        <f>'Planilha para vinculação'!F26</f>
        <v>5.8</v>
      </c>
      <c r="M87" s="75">
        <f t="shared" si="63"/>
        <v>290</v>
      </c>
      <c r="N87" s="113"/>
      <c r="O87" s="89">
        <f t="shared" si="64"/>
        <v>145</v>
      </c>
      <c r="P87" s="115"/>
      <c r="Q87" s="111"/>
      <c r="R87" s="85"/>
      <c r="S87" s="85"/>
      <c r="T87" s="89"/>
      <c r="U87" s="89">
        <f t="shared" si="65"/>
        <v>145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11070</v>
      </c>
      <c r="N88" s="86">
        <f>SUM(N78:N86)</f>
        <v>0</v>
      </c>
      <c r="O88" s="64">
        <f>SUM(O78:O87)</f>
        <v>5535</v>
      </c>
      <c r="P88" s="64">
        <f t="shared" ref="P88:Y88" si="66">SUM(P78:P86)</f>
        <v>0</v>
      </c>
      <c r="Q88" s="64">
        <f t="shared" si="66"/>
        <v>0</v>
      </c>
      <c r="R88" s="64">
        <f t="shared" si="66"/>
        <v>0</v>
      </c>
      <c r="S88" s="64">
        <f t="shared" si="66"/>
        <v>0</v>
      </c>
      <c r="T88" s="64">
        <f t="shared" si="66"/>
        <v>0</v>
      </c>
      <c r="U88" s="64">
        <f>SUM(U78:U87)</f>
        <v>5535</v>
      </c>
      <c r="V88" s="64">
        <f t="shared" si="66"/>
        <v>0</v>
      </c>
      <c r="W88" s="64">
        <f t="shared" si="66"/>
        <v>0</v>
      </c>
      <c r="X88" s="64">
        <f t="shared" si="66"/>
        <v>0</v>
      </c>
      <c r="Y88" s="64">
        <f t="shared" si="66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5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7">TRUNC(L89*K89*J89,2)</f>
        <v>455.28</v>
      </c>
      <c r="N89" s="108"/>
      <c r="O89" s="89"/>
      <c r="P89" s="89">
        <f t="shared" ref="P89:P93" si="68">M89/2</f>
        <v>227.64</v>
      </c>
      <c r="Q89" s="102"/>
      <c r="R89" s="89"/>
      <c r="S89" s="89"/>
      <c r="T89" s="89"/>
      <c r="U89" s="89"/>
      <c r="V89" s="89">
        <f t="shared" ref="V89:V93" si="69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5" t="s">
        <v>114</v>
      </c>
      <c r="I90" s="73" t="s">
        <v>111</v>
      </c>
      <c r="J90" s="73">
        <v>3</v>
      </c>
      <c r="K90" s="93">
        <v>24</v>
      </c>
      <c r="L90" s="94">
        <f>'Planilha para vinculação'!F21</f>
        <v>10.119999999999999</v>
      </c>
      <c r="M90" s="75">
        <f t="shared" si="67"/>
        <v>728.64</v>
      </c>
      <c r="N90" s="109"/>
      <c r="O90" s="110"/>
      <c r="P90" s="89">
        <f t="shared" si="68"/>
        <v>364.32</v>
      </c>
      <c r="Q90" s="111"/>
      <c r="R90" s="110"/>
      <c r="S90" s="110"/>
      <c r="T90" s="89"/>
      <c r="U90" s="110"/>
      <c r="V90" s="89">
        <f t="shared" si="69"/>
        <v>364.32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5" t="s">
        <v>114</v>
      </c>
      <c r="I91" s="73" t="s">
        <v>111</v>
      </c>
      <c r="J91" s="73">
        <v>3</v>
      </c>
      <c r="K91" s="93">
        <v>56</v>
      </c>
      <c r="L91" s="94">
        <f>'Planilha para vinculação'!F22</f>
        <v>25</v>
      </c>
      <c r="M91" s="75">
        <f t="shared" si="67"/>
        <v>4200</v>
      </c>
      <c r="N91" s="113"/>
      <c r="O91" s="85"/>
      <c r="P91" s="89">
        <f t="shared" si="68"/>
        <v>2100</v>
      </c>
      <c r="Q91" s="111"/>
      <c r="R91" s="85"/>
      <c r="S91" s="85"/>
      <c r="T91" s="89"/>
      <c r="U91" s="85"/>
      <c r="V91" s="89">
        <f t="shared" si="69"/>
        <v>2100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25</v>
      </c>
      <c r="L92" s="94">
        <f>'Planilha para vinculação'!F26</f>
        <v>5.8</v>
      </c>
      <c r="M92" s="75">
        <f t="shared" si="67"/>
        <v>290</v>
      </c>
      <c r="N92" s="113"/>
      <c r="O92" s="85"/>
      <c r="P92" s="89">
        <f t="shared" si="68"/>
        <v>145</v>
      </c>
      <c r="Q92" s="111"/>
      <c r="R92" s="85"/>
      <c r="S92" s="85"/>
      <c r="T92" s="89"/>
      <c r="U92" s="85"/>
      <c r="V92" s="89">
        <f t="shared" si="69"/>
        <v>145</v>
      </c>
      <c r="W92" s="85"/>
      <c r="X92" s="85"/>
      <c r="Y92" s="85"/>
      <c r="Z92" s="69">
        <f>SUM(N94:Y94)</f>
        <v>5749.4400000000005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24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7"/>
        <v>75.52</v>
      </c>
      <c r="N93" s="113"/>
      <c r="O93" s="89"/>
      <c r="P93" s="89">
        <f t="shared" si="68"/>
        <v>37.76</v>
      </c>
      <c r="Q93" s="85"/>
      <c r="R93" s="85"/>
      <c r="S93" s="89"/>
      <c r="T93" s="85"/>
      <c r="U93" s="85"/>
      <c r="V93" s="89">
        <f t="shared" si="69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 t="shared" ref="M94:Y94" si="70">SUM(M89:M93)</f>
        <v>5749.4400000000005</v>
      </c>
      <c r="N94" s="86">
        <f t="shared" si="70"/>
        <v>0</v>
      </c>
      <c r="O94" s="64">
        <f t="shared" si="70"/>
        <v>0</v>
      </c>
      <c r="P94" s="64">
        <f t="shared" si="70"/>
        <v>2874.7200000000003</v>
      </c>
      <c r="Q94" s="64">
        <f t="shared" si="70"/>
        <v>0</v>
      </c>
      <c r="R94" s="64">
        <f t="shared" si="70"/>
        <v>0</v>
      </c>
      <c r="S94" s="64">
        <f t="shared" si="70"/>
        <v>0</v>
      </c>
      <c r="T94" s="64">
        <f t="shared" si="70"/>
        <v>0</v>
      </c>
      <c r="U94" s="64">
        <f t="shared" si="70"/>
        <v>0</v>
      </c>
      <c r="V94" s="64">
        <f t="shared" si="70"/>
        <v>2874.7200000000003</v>
      </c>
      <c r="W94" s="64">
        <f t="shared" si="70"/>
        <v>0</v>
      </c>
      <c r="X94" s="64">
        <f t="shared" si="70"/>
        <v>0</v>
      </c>
      <c r="Y94" s="64">
        <f t="shared" si="70"/>
        <v>0</v>
      </c>
      <c r="Z94" s="69"/>
    </row>
    <row r="95" spans="1:27" ht="12.75" customHeight="1" x14ac:dyDescent="0.25">
      <c r="A95" s="18"/>
      <c r="B95" s="18"/>
      <c r="C95" s="18"/>
      <c r="D95" s="307" t="s">
        <v>72</v>
      </c>
      <c r="E95" s="103" t="s">
        <v>512</v>
      </c>
      <c r="F95" s="104" t="s">
        <v>7</v>
      </c>
      <c r="G95" s="104">
        <v>2</v>
      </c>
      <c r="H95" s="5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1">L95*K95*J95</f>
        <v>455.28</v>
      </c>
      <c r="N95" s="118"/>
      <c r="O95" s="119"/>
      <c r="P95" s="89"/>
      <c r="Q95" s="89"/>
      <c r="R95" s="89">
        <f t="shared" ref="R95:R98" si="72">M95/2</f>
        <v>227.64</v>
      </c>
      <c r="S95" s="94"/>
      <c r="T95" s="120"/>
      <c r="U95" s="94"/>
      <c r="V95" s="94"/>
      <c r="W95" s="89">
        <f t="shared" ref="W95:W98" si="73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309"/>
      <c r="E96" s="121" t="s">
        <v>110</v>
      </c>
      <c r="F96" s="122" t="s">
        <v>11</v>
      </c>
      <c r="G96" s="104">
        <v>9</v>
      </c>
      <c r="H96" s="5" t="s">
        <v>114</v>
      </c>
      <c r="I96" s="73" t="s">
        <v>111</v>
      </c>
      <c r="J96" s="73">
        <v>3</v>
      </c>
      <c r="K96" s="93">
        <v>24</v>
      </c>
      <c r="L96" s="94">
        <f>'Planilha para vinculação'!F21</f>
        <v>10.119999999999999</v>
      </c>
      <c r="M96" s="117">
        <f t="shared" si="71"/>
        <v>728.64</v>
      </c>
      <c r="N96" s="123"/>
      <c r="O96" s="124"/>
      <c r="P96" s="125"/>
      <c r="Q96" s="125"/>
      <c r="R96" s="89">
        <f t="shared" si="72"/>
        <v>364.32</v>
      </c>
      <c r="S96" s="122"/>
      <c r="T96" s="104"/>
      <c r="U96" s="122"/>
      <c r="V96" s="122"/>
      <c r="W96" s="89">
        <f t="shared" si="73"/>
        <v>364.32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309"/>
      <c r="E97" s="126" t="s">
        <v>112</v>
      </c>
      <c r="F97" s="122" t="s">
        <v>11</v>
      </c>
      <c r="G97" s="104">
        <v>10</v>
      </c>
      <c r="H97" s="5" t="s">
        <v>114</v>
      </c>
      <c r="I97" s="73" t="s">
        <v>111</v>
      </c>
      <c r="J97" s="73">
        <v>3</v>
      </c>
      <c r="K97" s="93">
        <v>56</v>
      </c>
      <c r="L97" s="94">
        <f>'Planilha para vinculação'!F22</f>
        <v>25</v>
      </c>
      <c r="M97" s="117">
        <f t="shared" si="71"/>
        <v>4200</v>
      </c>
      <c r="N97" s="123"/>
      <c r="O97" s="124"/>
      <c r="P97" s="85"/>
      <c r="Q97" s="85"/>
      <c r="R97" s="89">
        <f t="shared" si="72"/>
        <v>2100</v>
      </c>
      <c r="S97" s="127"/>
      <c r="T97" s="104"/>
      <c r="U97" s="127"/>
      <c r="V97" s="127"/>
      <c r="W97" s="89">
        <f t="shared" si="73"/>
        <v>2100</v>
      </c>
      <c r="X97" s="85"/>
      <c r="Y97" s="85"/>
      <c r="Z97" s="69">
        <f>SUM(N99:Y99)</f>
        <v>5673.92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308"/>
      <c r="E98" s="98" t="s">
        <v>330</v>
      </c>
      <c r="F98" s="104" t="s">
        <v>14</v>
      </c>
      <c r="G98" s="104">
        <v>14</v>
      </c>
      <c r="H98" s="104" t="s">
        <v>114</v>
      </c>
      <c r="I98" s="73" t="s">
        <v>138</v>
      </c>
      <c r="J98" s="73">
        <v>2</v>
      </c>
      <c r="K98" s="73">
        <v>25</v>
      </c>
      <c r="L98" s="94">
        <f>'Planilha para vinculação'!F26</f>
        <v>5.8</v>
      </c>
      <c r="M98" s="117">
        <f t="shared" si="71"/>
        <v>290</v>
      </c>
      <c r="N98" s="123"/>
      <c r="O98" s="124"/>
      <c r="P98" s="85"/>
      <c r="Q98" s="85"/>
      <c r="R98" s="89">
        <f t="shared" si="72"/>
        <v>145</v>
      </c>
      <c r="S98" s="127"/>
      <c r="T98" s="104"/>
      <c r="U98" s="127"/>
      <c r="V98" s="127"/>
      <c r="W98" s="89">
        <f t="shared" si="73"/>
        <v>145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33" t="s">
        <v>120</v>
      </c>
      <c r="E99" s="281"/>
      <c r="F99" s="281"/>
      <c r="G99" s="281"/>
      <c r="H99" s="281"/>
      <c r="I99" s="281"/>
      <c r="J99" s="281"/>
      <c r="K99" s="281"/>
      <c r="L99" s="282"/>
      <c r="M99" s="153">
        <f t="shared" ref="M99:Y99" si="74">SUM(M95:M98)</f>
        <v>5673.92</v>
      </c>
      <c r="N99" s="153">
        <f t="shared" si="74"/>
        <v>0</v>
      </c>
      <c r="O99" s="154">
        <f t="shared" si="74"/>
        <v>0</v>
      </c>
      <c r="P99" s="155">
        <f t="shared" si="74"/>
        <v>0</v>
      </c>
      <c r="Q99" s="155">
        <f t="shared" si="74"/>
        <v>0</v>
      </c>
      <c r="R99" s="155">
        <f t="shared" si="74"/>
        <v>2836.96</v>
      </c>
      <c r="S99" s="155">
        <f t="shared" si="74"/>
        <v>0</v>
      </c>
      <c r="T99" s="155">
        <f t="shared" si="74"/>
        <v>0</v>
      </c>
      <c r="U99" s="154">
        <f t="shared" si="74"/>
        <v>0</v>
      </c>
      <c r="V99" s="154">
        <f t="shared" si="74"/>
        <v>0</v>
      </c>
      <c r="W99" s="155">
        <f t="shared" si="74"/>
        <v>2836.96</v>
      </c>
      <c r="X99" s="156">
        <f t="shared" si="74"/>
        <v>0</v>
      </c>
      <c r="Y99" s="156">
        <f t="shared" si="74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5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5">TRUNC(L100*K100*J100,2)</f>
        <v>455.28</v>
      </c>
      <c r="N100" s="89">
        <f t="shared" ref="N100:N110" si="76">M100/2</f>
        <v>227.64</v>
      </c>
      <c r="O100" s="89"/>
      <c r="P100" s="89"/>
      <c r="Q100" s="111"/>
      <c r="R100" s="89"/>
      <c r="S100" s="89"/>
      <c r="T100" s="89">
        <f t="shared" ref="T100:T110" si="77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5" t="s">
        <v>114</v>
      </c>
      <c r="I101" s="73" t="s">
        <v>111</v>
      </c>
      <c r="J101" s="73">
        <v>3</v>
      </c>
      <c r="K101" s="93">
        <v>24</v>
      </c>
      <c r="L101" s="94">
        <f>'Planilha para vinculação'!F21</f>
        <v>10.119999999999999</v>
      </c>
      <c r="M101" s="75">
        <f t="shared" si="75"/>
        <v>728.64</v>
      </c>
      <c r="N101" s="89">
        <f t="shared" si="76"/>
        <v>364.32</v>
      </c>
      <c r="O101" s="77"/>
      <c r="P101" s="77"/>
      <c r="Q101" s="111"/>
      <c r="R101" s="77"/>
      <c r="S101" s="77"/>
      <c r="T101" s="89">
        <f t="shared" si="77"/>
        <v>364.32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5" t="s">
        <v>114</v>
      </c>
      <c r="I102" s="73" t="s">
        <v>111</v>
      </c>
      <c r="J102" s="73">
        <v>3</v>
      </c>
      <c r="K102" s="93">
        <v>56</v>
      </c>
      <c r="L102" s="94">
        <f>'Planilha para vinculação'!F22</f>
        <v>25</v>
      </c>
      <c r="M102" s="75">
        <f t="shared" si="75"/>
        <v>4200</v>
      </c>
      <c r="N102" s="89">
        <f t="shared" si="76"/>
        <v>2100</v>
      </c>
      <c r="O102" s="77"/>
      <c r="P102" s="77"/>
      <c r="Q102" s="111"/>
      <c r="R102" s="77"/>
      <c r="S102" s="77"/>
      <c r="T102" s="89">
        <f t="shared" si="77"/>
        <v>2100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2</v>
      </c>
      <c r="K103" s="73">
        <v>252</v>
      </c>
      <c r="L103" s="94">
        <f>'Planilha para vinculação'!F28</f>
        <v>1.1399999999999999</v>
      </c>
      <c r="M103" s="75">
        <f t="shared" si="75"/>
        <v>574.55999999999995</v>
      </c>
      <c r="N103" s="89">
        <f t="shared" si="76"/>
        <v>287.27999999999997</v>
      </c>
      <c r="O103" s="77"/>
      <c r="P103" s="77"/>
      <c r="Q103" s="111"/>
      <c r="R103" s="77"/>
      <c r="S103" s="77"/>
      <c r="T103" s="89">
        <f t="shared" si="77"/>
        <v>287.27999999999997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5"/>
        <v>235.2</v>
      </c>
      <c r="N104" s="89">
        <f t="shared" si="76"/>
        <v>117.6</v>
      </c>
      <c r="O104" s="77"/>
      <c r="P104" s="77"/>
      <c r="Q104" s="111"/>
      <c r="R104" s="77"/>
      <c r="S104" s="77"/>
      <c r="T104" s="89">
        <f t="shared" si="77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5"/>
        <v>838.4</v>
      </c>
      <c r="N105" s="89">
        <f t="shared" si="76"/>
        <v>419.2</v>
      </c>
      <c r="O105" s="77"/>
      <c r="P105" s="77"/>
      <c r="Q105" s="111"/>
      <c r="R105" s="77"/>
      <c r="S105" s="77"/>
      <c r="T105" s="89">
        <f t="shared" si="77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5"/>
        <v>120</v>
      </c>
      <c r="N106" s="89">
        <f t="shared" si="76"/>
        <v>60</v>
      </c>
      <c r="O106" s="77"/>
      <c r="P106" s="77"/>
      <c r="Q106" s="111"/>
      <c r="R106" s="77"/>
      <c r="S106" s="77"/>
      <c r="T106" s="89">
        <f t="shared" si="77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5"/>
        <v>160</v>
      </c>
      <c r="N107" s="89">
        <f t="shared" si="76"/>
        <v>80</v>
      </c>
      <c r="O107" s="85"/>
      <c r="P107" s="85"/>
      <c r="Q107" s="111"/>
      <c r="R107" s="85"/>
      <c r="S107" s="85"/>
      <c r="T107" s="89">
        <f t="shared" si="77"/>
        <v>80</v>
      </c>
      <c r="U107" s="111"/>
      <c r="V107" s="111"/>
      <c r="W107" s="77"/>
      <c r="X107" s="111"/>
      <c r="Y107" s="77"/>
      <c r="Z107" s="69"/>
    </row>
    <row r="108" spans="1:27" ht="21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5"/>
        <v>75.52</v>
      </c>
      <c r="N108" s="89">
        <f t="shared" si="76"/>
        <v>37.76</v>
      </c>
      <c r="O108" s="85"/>
      <c r="P108" s="85"/>
      <c r="Q108" s="111"/>
      <c r="R108" s="85"/>
      <c r="S108" s="85"/>
      <c r="T108" s="89">
        <f t="shared" si="77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328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24</v>
      </c>
      <c r="L109" s="94">
        <f>'Planilha para vinculação'!F35</f>
        <v>0.61</v>
      </c>
      <c r="M109" s="75">
        <f t="shared" si="75"/>
        <v>29.28</v>
      </c>
      <c r="N109" s="89">
        <f t="shared" si="76"/>
        <v>14.64</v>
      </c>
      <c r="O109" s="85"/>
      <c r="P109" s="85"/>
      <c r="Q109" s="111"/>
      <c r="R109" s="85"/>
      <c r="S109" s="85"/>
      <c r="T109" s="89">
        <f t="shared" si="77"/>
        <v>14.64</v>
      </c>
      <c r="U109" s="111"/>
      <c r="V109" s="111"/>
      <c r="W109" s="77"/>
      <c r="X109" s="111"/>
      <c r="Y109" s="77"/>
      <c r="Z109" s="69">
        <f>SUM(N111:Y111)</f>
        <v>7561.8799999999992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5" t="s">
        <v>114</v>
      </c>
      <c r="I110" s="73" t="s">
        <v>119</v>
      </c>
      <c r="J110" s="73">
        <v>1</v>
      </c>
      <c r="K110" s="73">
        <v>25</v>
      </c>
      <c r="L110" s="94">
        <f>'Planilha para vinculação'!F26</f>
        <v>5.8</v>
      </c>
      <c r="M110" s="75">
        <f t="shared" si="75"/>
        <v>145</v>
      </c>
      <c r="N110" s="89">
        <f t="shared" si="76"/>
        <v>72.5</v>
      </c>
      <c r="O110" s="85"/>
      <c r="P110" s="115"/>
      <c r="Q110" s="111"/>
      <c r="R110" s="85"/>
      <c r="S110" s="85"/>
      <c r="T110" s="89">
        <f t="shared" si="77"/>
        <v>72.5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7561.8799999999992</v>
      </c>
      <c r="N111" s="86">
        <f>SUM(N100:N110)</f>
        <v>3780.9399999999996</v>
      </c>
      <c r="O111" s="64">
        <f t="shared" ref="O111:S111" si="78">SUM(O100:O109)</f>
        <v>0</v>
      </c>
      <c r="P111" s="64">
        <f t="shared" si="78"/>
        <v>0</v>
      </c>
      <c r="Q111" s="64">
        <f t="shared" si="78"/>
        <v>0</v>
      </c>
      <c r="R111" s="64">
        <f t="shared" si="78"/>
        <v>0</v>
      </c>
      <c r="S111" s="64">
        <f t="shared" si="78"/>
        <v>0</v>
      </c>
      <c r="T111" s="64">
        <f>SUM(T100:T110)</f>
        <v>3780.9399999999996</v>
      </c>
      <c r="U111" s="64">
        <f t="shared" ref="U111:Y111" si="79">SUM(U100:U109)</f>
        <v>0</v>
      </c>
      <c r="V111" s="64">
        <f t="shared" si="79"/>
        <v>0</v>
      </c>
      <c r="W111" s="64">
        <f t="shared" si="79"/>
        <v>0</v>
      </c>
      <c r="X111" s="64">
        <f t="shared" si="79"/>
        <v>0</v>
      </c>
      <c r="Y111" s="64">
        <f t="shared" si="79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5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0">TRUNC(L112*K112*J112,2)</f>
        <v>455.28</v>
      </c>
      <c r="N112" s="108"/>
      <c r="O112" s="89">
        <f t="shared" ref="O112:O122" si="81">M112/2</f>
        <v>227.64</v>
      </c>
      <c r="P112" s="89"/>
      <c r="Q112" s="89"/>
      <c r="R112" s="89"/>
      <c r="S112" s="89"/>
      <c r="T112" s="89"/>
      <c r="U112" s="89"/>
      <c r="V112" s="89">
        <f t="shared" ref="V112:V122" si="82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5" t="s">
        <v>114</v>
      </c>
      <c r="I113" s="73" t="s">
        <v>111</v>
      </c>
      <c r="J113" s="73">
        <v>3</v>
      </c>
      <c r="K113" s="93">
        <v>24</v>
      </c>
      <c r="L113" s="94">
        <f>'Planilha para vinculação'!F21</f>
        <v>10.119999999999999</v>
      </c>
      <c r="M113" s="75">
        <f t="shared" si="80"/>
        <v>728.64</v>
      </c>
      <c r="N113" s="76"/>
      <c r="O113" s="89">
        <f t="shared" si="81"/>
        <v>364.32</v>
      </c>
      <c r="P113" s="77"/>
      <c r="Q113" s="77"/>
      <c r="R113" s="77"/>
      <c r="S113" s="89"/>
      <c r="T113" s="77"/>
      <c r="U113" s="77"/>
      <c r="V113" s="89">
        <f t="shared" si="82"/>
        <v>364.32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5" t="s">
        <v>114</v>
      </c>
      <c r="I114" s="73" t="s">
        <v>111</v>
      </c>
      <c r="J114" s="73">
        <v>3</v>
      </c>
      <c r="K114" s="93">
        <v>56</v>
      </c>
      <c r="L114" s="94">
        <f>'Planilha para vinculação'!F22</f>
        <v>25</v>
      </c>
      <c r="M114" s="75">
        <f t="shared" si="80"/>
        <v>4200</v>
      </c>
      <c r="N114" s="76"/>
      <c r="O114" s="89">
        <f t="shared" si="81"/>
        <v>2100</v>
      </c>
      <c r="P114" s="77"/>
      <c r="Q114" s="77"/>
      <c r="R114" s="77"/>
      <c r="S114" s="89"/>
      <c r="T114" s="77"/>
      <c r="U114" s="77"/>
      <c r="V114" s="89">
        <f t="shared" si="82"/>
        <v>2100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252</v>
      </c>
      <c r="L115" s="94">
        <f>'Planilha para vinculação'!F28</f>
        <v>1.1399999999999999</v>
      </c>
      <c r="M115" s="75">
        <f t="shared" si="80"/>
        <v>574.55999999999995</v>
      </c>
      <c r="N115" s="76"/>
      <c r="O115" s="89">
        <f t="shared" si="81"/>
        <v>287.27999999999997</v>
      </c>
      <c r="P115" s="77"/>
      <c r="Q115" s="77"/>
      <c r="R115" s="77"/>
      <c r="S115" s="89"/>
      <c r="T115" s="77"/>
      <c r="U115" s="77"/>
      <c r="V115" s="89">
        <f t="shared" si="82"/>
        <v>287.27999999999997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0"/>
        <v>838.4</v>
      </c>
      <c r="N116" s="76"/>
      <c r="O116" s="89">
        <f t="shared" si="81"/>
        <v>419.2</v>
      </c>
      <c r="P116" s="77"/>
      <c r="Q116" s="77"/>
      <c r="R116" s="77"/>
      <c r="S116" s="89"/>
      <c r="T116" s="77"/>
      <c r="U116" s="77"/>
      <c r="V116" s="89">
        <f t="shared" si="82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0"/>
        <v>235.2</v>
      </c>
      <c r="N117" s="76"/>
      <c r="O117" s="89">
        <f t="shared" si="81"/>
        <v>117.6</v>
      </c>
      <c r="P117" s="77"/>
      <c r="Q117" s="77"/>
      <c r="R117" s="77"/>
      <c r="S117" s="89"/>
      <c r="T117" s="77"/>
      <c r="U117" s="77"/>
      <c r="V117" s="89">
        <f t="shared" si="82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0"/>
        <v>120</v>
      </c>
      <c r="N118" s="76"/>
      <c r="O118" s="89">
        <f t="shared" si="81"/>
        <v>60</v>
      </c>
      <c r="P118" s="77"/>
      <c r="Q118" s="77"/>
      <c r="R118" s="77"/>
      <c r="S118" s="89"/>
      <c r="T118" s="77"/>
      <c r="U118" s="77"/>
      <c r="V118" s="89">
        <f t="shared" si="82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0"/>
        <v>160</v>
      </c>
      <c r="N119" s="113"/>
      <c r="O119" s="89">
        <f t="shared" si="81"/>
        <v>80</v>
      </c>
      <c r="P119" s="85"/>
      <c r="Q119" s="85"/>
      <c r="R119" s="85"/>
      <c r="S119" s="89"/>
      <c r="T119" s="85"/>
      <c r="U119" s="85"/>
      <c r="V119" s="89">
        <f t="shared" si="82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0"/>
        <v>75.52</v>
      </c>
      <c r="N120" s="113"/>
      <c r="O120" s="89">
        <f t="shared" si="81"/>
        <v>37.76</v>
      </c>
      <c r="P120" s="85"/>
      <c r="Q120" s="85"/>
      <c r="R120" s="85"/>
      <c r="S120" s="89"/>
      <c r="T120" s="85"/>
      <c r="U120" s="85"/>
      <c r="V120" s="89">
        <f t="shared" si="82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24</v>
      </c>
      <c r="L121" s="94">
        <f>'Planilha para vinculação'!F35</f>
        <v>0.61</v>
      </c>
      <c r="M121" s="75">
        <f t="shared" si="80"/>
        <v>29.28</v>
      </c>
      <c r="N121" s="113"/>
      <c r="O121" s="89">
        <f t="shared" si="81"/>
        <v>14.64</v>
      </c>
      <c r="P121" s="85"/>
      <c r="Q121" s="85"/>
      <c r="R121" s="85"/>
      <c r="S121" s="89"/>
      <c r="T121" s="85"/>
      <c r="U121" s="85"/>
      <c r="V121" s="89">
        <f t="shared" si="82"/>
        <v>14.64</v>
      </c>
      <c r="W121" s="77"/>
      <c r="X121" s="77"/>
      <c r="Y121" s="77"/>
      <c r="Z121" s="69">
        <f>SUM(N123:Y123)</f>
        <v>7706.8799999999992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5" t="s">
        <v>114</v>
      </c>
      <c r="I122" s="73" t="s">
        <v>119</v>
      </c>
      <c r="J122" s="73">
        <v>2</v>
      </c>
      <c r="K122" s="73">
        <v>25</v>
      </c>
      <c r="L122" s="94">
        <f>'Planilha para vinculação'!F26</f>
        <v>5.8</v>
      </c>
      <c r="M122" s="75">
        <f t="shared" si="80"/>
        <v>290</v>
      </c>
      <c r="N122" s="113"/>
      <c r="O122" s="89">
        <f t="shared" si="81"/>
        <v>145</v>
      </c>
      <c r="P122" s="115"/>
      <c r="Q122" s="111"/>
      <c r="R122" s="85"/>
      <c r="S122" s="85"/>
      <c r="T122" s="89"/>
      <c r="U122" s="85"/>
      <c r="V122" s="89">
        <f t="shared" si="82"/>
        <v>145</v>
      </c>
      <c r="W122" s="85"/>
      <c r="X122" s="85"/>
      <c r="Y122" s="85"/>
      <c r="Z122" s="69">
        <f>SUM(N124:Y124)</f>
        <v>37762.119999999995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7706.8799999999992</v>
      </c>
      <c r="N123" s="86">
        <f t="shared" ref="N123:U123" si="83">SUM(N112:N121)</f>
        <v>0</v>
      </c>
      <c r="O123" s="64">
        <f>SUM(O112:O122)</f>
        <v>3853.4399999999996</v>
      </c>
      <c r="P123" s="64">
        <f t="shared" si="83"/>
        <v>0</v>
      </c>
      <c r="Q123" s="64">
        <f t="shared" si="83"/>
        <v>0</v>
      </c>
      <c r="R123" s="64">
        <f t="shared" si="83"/>
        <v>0</v>
      </c>
      <c r="S123" s="64">
        <f t="shared" si="83"/>
        <v>0</v>
      </c>
      <c r="T123" s="64">
        <f t="shared" si="83"/>
        <v>0</v>
      </c>
      <c r="U123" s="64">
        <f t="shared" si="83"/>
        <v>0</v>
      </c>
      <c r="V123" s="64">
        <f>SUM(V112:V122)</f>
        <v>3853.4399999999996</v>
      </c>
      <c r="W123" s="64">
        <f t="shared" ref="W123:Y123" si="84">SUM(W112:W121)</f>
        <v>0</v>
      </c>
      <c r="X123" s="64">
        <f t="shared" si="84"/>
        <v>0</v>
      </c>
      <c r="Y123" s="64">
        <f t="shared" si="84"/>
        <v>0</v>
      </c>
      <c r="Z123" s="69"/>
    </row>
    <row r="124" spans="1:27" ht="42.75" customHeight="1" x14ac:dyDescent="0.25">
      <c r="A124" s="107"/>
      <c r="B124" s="107"/>
      <c r="C124" s="107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 t="shared" ref="M124:Y124" si="85">M123+M94+M111+M99+M88</f>
        <v>37762.119999999995</v>
      </c>
      <c r="N124" s="106">
        <f t="shared" si="85"/>
        <v>3780.9399999999996</v>
      </c>
      <c r="O124" s="106">
        <f t="shared" si="85"/>
        <v>9388.4399999999987</v>
      </c>
      <c r="P124" s="106">
        <f t="shared" si="85"/>
        <v>2874.7200000000003</v>
      </c>
      <c r="Q124" s="106">
        <f t="shared" si="85"/>
        <v>0</v>
      </c>
      <c r="R124" s="106">
        <f t="shared" si="85"/>
        <v>2836.96</v>
      </c>
      <c r="S124" s="106">
        <f t="shared" si="85"/>
        <v>0</v>
      </c>
      <c r="T124" s="106">
        <f t="shared" si="85"/>
        <v>3780.9399999999996</v>
      </c>
      <c r="U124" s="106">
        <f t="shared" si="85"/>
        <v>5535</v>
      </c>
      <c r="V124" s="106">
        <f t="shared" si="85"/>
        <v>6728.16</v>
      </c>
      <c r="W124" s="106">
        <f t="shared" si="85"/>
        <v>2836.96</v>
      </c>
      <c r="X124" s="106">
        <f t="shared" si="85"/>
        <v>0</v>
      </c>
      <c r="Y124" s="106">
        <f t="shared" si="85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23" t="s">
        <v>141</v>
      </c>
      <c r="E126" s="70" t="s">
        <v>110</v>
      </c>
      <c r="F126" s="132" t="s">
        <v>11</v>
      </c>
      <c r="G126" s="24">
        <v>9</v>
      </c>
      <c r="H126" s="5" t="s">
        <v>114</v>
      </c>
      <c r="I126" s="72" t="s">
        <v>111</v>
      </c>
      <c r="J126" s="72">
        <v>3</v>
      </c>
      <c r="K126" s="93">
        <v>15</v>
      </c>
      <c r="L126" s="94">
        <f>'Planilha para vinculação'!F21</f>
        <v>10.119999999999999</v>
      </c>
      <c r="M126" s="133">
        <f t="shared" ref="M126:M135" si="86">TRUNC(J126*K126*L126,2)</f>
        <v>455.4</v>
      </c>
      <c r="N126" s="134"/>
      <c r="O126" s="135"/>
      <c r="P126" s="77">
        <f t="shared" ref="P126:P135" si="87">M126</f>
        <v>455.4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24"/>
      <c r="E127" s="78" t="s">
        <v>112</v>
      </c>
      <c r="F127" s="132" t="s">
        <v>11</v>
      </c>
      <c r="G127" s="24">
        <v>10</v>
      </c>
      <c r="H127" s="5" t="s">
        <v>114</v>
      </c>
      <c r="I127" s="72" t="s">
        <v>111</v>
      </c>
      <c r="J127" s="72">
        <v>3</v>
      </c>
      <c r="K127" s="93">
        <v>30</v>
      </c>
      <c r="L127" s="94">
        <f>'Planilha para vinculação'!F22</f>
        <v>25</v>
      </c>
      <c r="M127" s="133">
        <f t="shared" si="86"/>
        <v>2250</v>
      </c>
      <c r="N127" s="123"/>
      <c r="O127" s="135"/>
      <c r="P127" s="77">
        <f t="shared" si="87"/>
        <v>2250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24"/>
      <c r="E128" s="6" t="s">
        <v>513</v>
      </c>
      <c r="F128" s="24" t="s">
        <v>7</v>
      </c>
      <c r="G128" s="24">
        <v>3</v>
      </c>
      <c r="H128" s="5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6"/>
        <v>130.26</v>
      </c>
      <c r="N128" s="123"/>
      <c r="O128" s="135"/>
      <c r="P128" s="77">
        <f t="shared" si="87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25</v>
      </c>
      <c r="L129" s="94">
        <f>'Planilha para vinculação'!F26</f>
        <v>5.8</v>
      </c>
      <c r="M129" s="133">
        <f t="shared" si="86"/>
        <v>145</v>
      </c>
      <c r="N129" s="123"/>
      <c r="O129" s="135"/>
      <c r="P129" s="77">
        <f t="shared" si="87"/>
        <v>145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252</v>
      </c>
      <c r="L130" s="94">
        <f>'Planilha para vinculação'!F31</f>
        <v>1.2250000000000001</v>
      </c>
      <c r="M130" s="133">
        <f t="shared" si="86"/>
        <v>308.7</v>
      </c>
      <c r="N130" s="123"/>
      <c r="O130" s="135"/>
      <c r="P130" s="77">
        <f t="shared" si="87"/>
        <v>308.7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6"/>
        <v>60</v>
      </c>
      <c r="N131" s="123"/>
      <c r="O131" s="135"/>
      <c r="P131" s="77">
        <f t="shared" si="87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6"/>
        <v>160</v>
      </c>
      <c r="N132" s="123"/>
      <c r="O132" s="135"/>
      <c r="P132" s="77">
        <f t="shared" si="87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40</v>
      </c>
      <c r="L133" s="138">
        <f>'Planilha para vinculação'!F35</f>
        <v>0.61</v>
      </c>
      <c r="M133" s="133">
        <f t="shared" si="86"/>
        <v>24.4</v>
      </c>
      <c r="N133" s="123"/>
      <c r="O133" s="135"/>
      <c r="P133" s="77">
        <f t="shared" si="87"/>
        <v>24.4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6"/>
        <v>838.4</v>
      </c>
      <c r="N134" s="123"/>
      <c r="O134" s="135"/>
      <c r="P134" s="77">
        <f t="shared" si="87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4607.3599999999997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25"/>
      <c r="E135" s="70" t="s">
        <v>132</v>
      </c>
      <c r="F135" s="24" t="s">
        <v>14</v>
      </c>
      <c r="G135" s="24">
        <v>26</v>
      </c>
      <c r="H135" s="24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6"/>
        <v>235.2</v>
      </c>
      <c r="N135" s="123"/>
      <c r="O135" s="135"/>
      <c r="P135" s="77">
        <f t="shared" si="87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8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88">SUM(M126:M135)</f>
        <v>4607.3599999999997</v>
      </c>
      <c r="N136" s="139">
        <f t="shared" si="88"/>
        <v>0</v>
      </c>
      <c r="O136" s="139">
        <f t="shared" si="88"/>
        <v>0</v>
      </c>
      <c r="P136" s="139">
        <f t="shared" si="88"/>
        <v>4607.3599999999997</v>
      </c>
      <c r="Q136" s="139">
        <f t="shared" si="88"/>
        <v>0</v>
      </c>
      <c r="R136" s="139">
        <f t="shared" si="88"/>
        <v>0</v>
      </c>
      <c r="S136" s="139">
        <f t="shared" si="88"/>
        <v>0</v>
      </c>
      <c r="T136" s="139">
        <f t="shared" si="88"/>
        <v>0</v>
      </c>
      <c r="U136" s="139">
        <f t="shared" si="88"/>
        <v>0</v>
      </c>
      <c r="V136" s="139">
        <f t="shared" si="88"/>
        <v>0</v>
      </c>
      <c r="W136" s="139">
        <f t="shared" si="88"/>
        <v>0</v>
      </c>
      <c r="X136" s="139">
        <f t="shared" si="88"/>
        <v>0</v>
      </c>
      <c r="Y136" s="139">
        <f t="shared" si="88"/>
        <v>0</v>
      </c>
      <c r="Z136" s="69"/>
    </row>
    <row r="137" spans="1:27" ht="40.5" customHeight="1" x14ac:dyDescent="0.3">
      <c r="A137" s="107"/>
      <c r="B137" s="107"/>
      <c r="C137" s="107"/>
      <c r="D137" s="307" t="s">
        <v>78</v>
      </c>
      <c r="E137" s="70" t="s">
        <v>110</v>
      </c>
      <c r="F137" s="91" t="s">
        <v>11</v>
      </c>
      <c r="G137" s="24">
        <v>9</v>
      </c>
      <c r="H137" s="5" t="s">
        <v>114</v>
      </c>
      <c r="I137" s="92" t="s">
        <v>111</v>
      </c>
      <c r="J137" s="92">
        <v>3</v>
      </c>
      <c r="K137" s="93">
        <v>15</v>
      </c>
      <c r="L137" s="94">
        <f>'Planilha para vinculação'!F21</f>
        <v>10.119999999999999</v>
      </c>
      <c r="M137" s="75">
        <f t="shared" ref="M137:M139" si="89">TRUNC(J137*K137*L137,2)</f>
        <v>455.4</v>
      </c>
      <c r="N137" s="109"/>
      <c r="O137" s="110"/>
      <c r="P137" s="110"/>
      <c r="Q137" s="140"/>
      <c r="R137" s="141">
        <f t="shared" ref="R137:R140" si="90">M137</f>
        <v>455.4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5" t="s">
        <v>114</v>
      </c>
      <c r="I138" s="92" t="s">
        <v>111</v>
      </c>
      <c r="J138" s="92">
        <v>3</v>
      </c>
      <c r="K138" s="93">
        <v>30</v>
      </c>
      <c r="L138" s="94">
        <f>'Planilha para vinculação'!F22</f>
        <v>25</v>
      </c>
      <c r="M138" s="75">
        <f t="shared" si="89"/>
        <v>2250</v>
      </c>
      <c r="N138" s="113"/>
      <c r="O138" s="85"/>
      <c r="P138" s="85"/>
      <c r="Q138" s="140"/>
      <c r="R138" s="141">
        <f t="shared" si="90"/>
        <v>2250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252</v>
      </c>
      <c r="L139" s="94">
        <f>'Planilha para vinculação'!F28</f>
        <v>1.1399999999999999</v>
      </c>
      <c r="M139" s="75">
        <f t="shared" si="89"/>
        <v>287.27999999999997</v>
      </c>
      <c r="N139" s="113"/>
      <c r="O139" s="85"/>
      <c r="P139" s="85"/>
      <c r="Q139" s="140"/>
      <c r="R139" s="141">
        <f t="shared" si="90"/>
        <v>287.27999999999997</v>
      </c>
      <c r="S139" s="111"/>
      <c r="T139" s="85"/>
      <c r="U139" s="85"/>
      <c r="V139" s="142"/>
      <c r="W139" s="77"/>
      <c r="X139" s="77"/>
      <c r="Y139" s="77"/>
      <c r="Z139" s="69">
        <f>SUM(N141:Y141)</f>
        <v>3137.6800000000003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24" t="s">
        <v>114</v>
      </c>
      <c r="I140" s="73" t="s">
        <v>119</v>
      </c>
      <c r="J140" s="73">
        <v>1</v>
      </c>
      <c r="K140" s="92">
        <v>25</v>
      </c>
      <c r="L140" s="94">
        <f>'Planilha para vinculação'!F26</f>
        <v>5.8</v>
      </c>
      <c r="M140" s="75">
        <f>TRUNC(L140*K140*J140,2)</f>
        <v>145</v>
      </c>
      <c r="N140" s="113"/>
      <c r="O140" s="85"/>
      <c r="P140" s="115"/>
      <c r="Q140" s="111"/>
      <c r="R140" s="141">
        <f t="shared" si="90"/>
        <v>145</v>
      </c>
      <c r="S140" s="85"/>
      <c r="T140" s="89"/>
      <c r="U140" s="85"/>
      <c r="V140" s="111"/>
      <c r="W140" s="85"/>
      <c r="X140" s="85"/>
      <c r="Y140" s="85"/>
      <c r="Z140" s="69">
        <f>SUM(N142:Y142)</f>
        <v>7745.04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1">SUM(M137:M140)</f>
        <v>3137.6800000000003</v>
      </c>
      <c r="N141" s="86">
        <f t="shared" si="91"/>
        <v>0</v>
      </c>
      <c r="O141" s="64">
        <f t="shared" si="91"/>
        <v>0</v>
      </c>
      <c r="P141" s="64">
        <f t="shared" si="91"/>
        <v>0</v>
      </c>
      <c r="Q141" s="64">
        <f t="shared" si="91"/>
        <v>0</v>
      </c>
      <c r="R141" s="64">
        <f t="shared" si="91"/>
        <v>3137.6800000000003</v>
      </c>
      <c r="S141" s="64">
        <f t="shared" si="91"/>
        <v>0</v>
      </c>
      <c r="T141" s="64">
        <f t="shared" si="91"/>
        <v>0</v>
      </c>
      <c r="U141" s="64">
        <f t="shared" si="91"/>
        <v>0</v>
      </c>
      <c r="V141" s="64">
        <f t="shared" si="91"/>
        <v>0</v>
      </c>
      <c r="W141" s="64">
        <f t="shared" si="91"/>
        <v>0</v>
      </c>
      <c r="X141" s="64">
        <f t="shared" si="91"/>
        <v>0</v>
      </c>
      <c r="Y141" s="64">
        <f t="shared" si="91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 t="shared" ref="M142:Y142" si="92">M141+M136</f>
        <v>7745.04</v>
      </c>
      <c r="N142" s="106">
        <f t="shared" si="92"/>
        <v>0</v>
      </c>
      <c r="O142" s="106">
        <f t="shared" si="92"/>
        <v>0</v>
      </c>
      <c r="P142" s="106">
        <f t="shared" si="92"/>
        <v>4607.3599999999997</v>
      </c>
      <c r="Q142" s="106">
        <f t="shared" si="92"/>
        <v>0</v>
      </c>
      <c r="R142" s="106">
        <f t="shared" si="92"/>
        <v>3137.6800000000003</v>
      </c>
      <c r="S142" s="106">
        <f t="shared" si="92"/>
        <v>0</v>
      </c>
      <c r="T142" s="106">
        <f t="shared" si="92"/>
        <v>0</v>
      </c>
      <c r="U142" s="106">
        <f t="shared" si="92"/>
        <v>0</v>
      </c>
      <c r="V142" s="106">
        <f t="shared" si="92"/>
        <v>0</v>
      </c>
      <c r="W142" s="106">
        <f t="shared" si="92"/>
        <v>0</v>
      </c>
      <c r="X142" s="106">
        <f t="shared" si="92"/>
        <v>0</v>
      </c>
      <c r="Y142" s="106">
        <f t="shared" si="92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3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126</v>
      </c>
      <c r="L145" s="87">
        <f>Verba_Diagnóstico!$G$15</f>
        <v>5</v>
      </c>
      <c r="M145" s="75">
        <f t="shared" si="93"/>
        <v>630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630</v>
      </c>
      <c r="Z145" s="69">
        <f>SUM(N148:Y148)</f>
        <v>11257.91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337"/>
      <c r="E146" s="70" t="s">
        <v>110</v>
      </c>
      <c r="F146" s="91" t="s">
        <v>11</v>
      </c>
      <c r="G146" s="24">
        <v>9</v>
      </c>
      <c r="H146" s="5" t="s">
        <v>114</v>
      </c>
      <c r="I146" s="92" t="s">
        <v>111</v>
      </c>
      <c r="J146" s="92">
        <v>3</v>
      </c>
      <c r="K146" s="93">
        <v>100</v>
      </c>
      <c r="L146" s="94">
        <f>'Planilha para vinculação'!F21</f>
        <v>10.119999999999999</v>
      </c>
      <c r="M146" s="75">
        <f t="shared" ref="M146:M147" si="94">TRUNC(L146*K146*J146,2)</f>
        <v>3036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5">M146</f>
        <v>3036</v>
      </c>
      <c r="Z146" s="69">
        <f>SUM(N149:Y150)</f>
        <v>489622.39526315784</v>
      </c>
    </row>
    <row r="147" spans="1:27" ht="15.75" customHeight="1" x14ac:dyDescent="0.25">
      <c r="A147" s="18"/>
      <c r="B147" s="18"/>
      <c r="C147" s="18"/>
      <c r="D147" s="338"/>
      <c r="E147" s="92" t="s">
        <v>121</v>
      </c>
      <c r="F147" s="91" t="s">
        <v>11</v>
      </c>
      <c r="G147" s="24">
        <v>9</v>
      </c>
      <c r="H147" s="5" t="s">
        <v>114</v>
      </c>
      <c r="I147" s="92" t="s">
        <v>111</v>
      </c>
      <c r="J147" s="92">
        <v>3</v>
      </c>
      <c r="K147" s="93">
        <v>100</v>
      </c>
      <c r="L147" s="94">
        <f>'Planilha para vinculação'!F22</f>
        <v>25</v>
      </c>
      <c r="M147" s="75">
        <f t="shared" si="94"/>
        <v>7500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5"/>
        <v>7500</v>
      </c>
      <c r="Z147" s="69"/>
      <c r="AA147" s="165">
        <f>M149-Z146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11257.91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11257.91</v>
      </c>
      <c r="Z148" s="69"/>
      <c r="AA148" s="165"/>
    </row>
    <row r="149" spans="1:27" ht="42" customHeight="1" x14ac:dyDescent="0.25">
      <c r="A149" s="18"/>
      <c r="B149" s="18"/>
      <c r="C149" s="18"/>
      <c r="D149" s="314" t="s">
        <v>145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489622.3952631579</v>
      </c>
      <c r="N149" s="310">
        <f>SUM(N148,N142,N124,N76,N151)</f>
        <v>49231.659605263165</v>
      </c>
      <c r="O149" s="310">
        <f>SUM(O148,O142,O124,O76,O151)</f>
        <v>46434.13360526316</v>
      </c>
      <c r="P149" s="310">
        <f>SUM(P148,P142,P124,P76,P151)</f>
        <v>48263.92360526316</v>
      </c>
      <c r="Q149" s="310">
        <f>SUM(Q148,Q142,Q124,Q76,Q151)</f>
        <v>32960.24360526316</v>
      </c>
      <c r="R149" s="310">
        <f>SUM(R148,R142,R124,R76,R151)</f>
        <v>42845.683605263162</v>
      </c>
      <c r="S149" s="310">
        <f>SUM(S148,S142,S124,S76,S151)</f>
        <v>32960.24360526316</v>
      </c>
      <c r="T149" s="310">
        <f>SUM(T148,T142,T124,T76,T151)</f>
        <v>40651.983605263158</v>
      </c>
      <c r="U149" s="310">
        <f>SUM(U148,U142,U124,U76,U151)</f>
        <v>38495.24360526316</v>
      </c>
      <c r="V149" s="310">
        <f>SUM(V148,V142,V124,V76,V151)</f>
        <v>43599.203605263159</v>
      </c>
      <c r="W149" s="310">
        <f>SUM(W148,W142,W124,W76,W151)</f>
        <v>35797.203605263159</v>
      </c>
      <c r="X149" s="310">
        <f>SUM(X148,X142,X124,X76,X151)</f>
        <v>36871.043605263156</v>
      </c>
      <c r="Y149" s="310">
        <f>SUM(Y148,Y142,Y124,Y76,Y151)</f>
        <v>41511.829605263156</v>
      </c>
      <c r="Z149" s="69"/>
      <c r="AA149" s="165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6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69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48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69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69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51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51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69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69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52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6" ht="15.75" customHeight="1" x14ac:dyDescent="0.25"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6" ht="15.75" customHeight="1" x14ac:dyDescent="0.25"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6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9"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95:D98"/>
    <mergeCell ref="D71:L71"/>
    <mergeCell ref="D75:L75"/>
    <mergeCell ref="D76:L76"/>
    <mergeCell ref="D77:Y77"/>
    <mergeCell ref="D59:D60"/>
    <mergeCell ref="D62:D70"/>
    <mergeCell ref="D72:D74"/>
    <mergeCell ref="D78:D87"/>
    <mergeCell ref="D88:L88"/>
    <mergeCell ref="D89:D93"/>
    <mergeCell ref="D94:L94"/>
    <mergeCell ref="D99:L99"/>
    <mergeCell ref="D100:D110"/>
    <mergeCell ref="D111:L111"/>
    <mergeCell ref="D123:L123"/>
    <mergeCell ref="D124:L124"/>
    <mergeCell ref="D125:Y125"/>
    <mergeCell ref="D143:Y143"/>
    <mergeCell ref="D112:D122"/>
    <mergeCell ref="D126:D135"/>
    <mergeCell ref="D136:L136"/>
    <mergeCell ref="D137:D140"/>
    <mergeCell ref="D141:L141"/>
    <mergeCell ref="D142:L142"/>
    <mergeCell ref="R149:R150"/>
    <mergeCell ref="S149:S150"/>
    <mergeCell ref="T149:T150"/>
    <mergeCell ref="U149:U150"/>
    <mergeCell ref="D148:L148"/>
    <mergeCell ref="D149:L150"/>
    <mergeCell ref="M149:M150"/>
    <mergeCell ref="N149:N150"/>
    <mergeCell ref="V149:V150"/>
    <mergeCell ref="W149:W150"/>
    <mergeCell ref="X149:X150"/>
    <mergeCell ref="Y149:Y150"/>
    <mergeCell ref="O149:O150"/>
    <mergeCell ref="P149:P150"/>
    <mergeCell ref="Q149:Q150"/>
    <mergeCell ref="D151:L151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</mergeCells>
  <conditionalFormatting sqref="E22">
    <cfRule type="cellIs" dxfId="359" priority="3" operator="equal">
      <formula>MIN($C$18:$T$18)</formula>
    </cfRule>
    <cfRule type="cellIs" dxfId="358" priority="4" operator="equal">
      <formula>MIN($C$17:$T$17)</formula>
    </cfRule>
  </conditionalFormatting>
  <conditionalFormatting sqref="E133">
    <cfRule type="cellIs" dxfId="357" priority="5" operator="equal">
      <formula>MIN($D$19:$AC$19)</formula>
    </cfRule>
    <cfRule type="cellIs" dxfId="356" priority="6" operator="equal">
      <formula>MIN($D$18:$AC$18)</formula>
    </cfRule>
  </conditionalFormatting>
  <conditionalFormatting sqref="E38:F38">
    <cfRule type="cellIs" dxfId="355" priority="15" operator="equal">
      <formula>MIN($D$19:$AC$19)</formula>
    </cfRule>
    <cfRule type="cellIs" dxfId="354" priority="16" operator="equal">
      <formula>MIN($D$18:$AC$18)</formula>
    </cfRule>
  </conditionalFormatting>
  <conditionalFormatting sqref="E43:F43">
    <cfRule type="cellIs" dxfId="353" priority="21" operator="equal">
      <formula>MIN($D$15:$Y$15)</formula>
    </cfRule>
    <cfRule type="cellIs" dxfId="352" priority="22" operator="equal">
      <formula>MIN($D$14:$Y$14)</formula>
    </cfRule>
  </conditionalFormatting>
  <conditionalFormatting sqref="E48:F48">
    <cfRule type="cellIs" dxfId="351" priority="13" operator="equal">
      <formula>MIN($D$19:$AC$19)</formula>
    </cfRule>
    <cfRule type="cellIs" dxfId="350" priority="14" operator="equal">
      <formula>MIN($D$18:$AC$18)</formula>
    </cfRule>
  </conditionalFormatting>
  <conditionalFormatting sqref="E53:F53 E86:F86 E93:F93 E108:F108 E120:F120">
    <cfRule type="cellIs" dxfId="349" priority="25" operator="equal">
      <formula>MIN($D$15:$Y$15)</formula>
    </cfRule>
    <cfRule type="cellIs" dxfId="348" priority="26" operator="equal">
      <formula>MIN($D$14:$Y$14)</formula>
    </cfRule>
  </conditionalFormatting>
  <conditionalFormatting sqref="E68:F68">
    <cfRule type="cellIs" dxfId="347" priority="11" operator="equal">
      <formula>MIN($D$19:$AC$19)</formula>
    </cfRule>
    <cfRule type="cellIs" dxfId="346" priority="12" operator="equal">
      <formula>MIN($D$18:$AC$18)</formula>
    </cfRule>
  </conditionalFormatting>
  <conditionalFormatting sqref="E109:F109">
    <cfRule type="cellIs" dxfId="345" priority="9" operator="equal">
      <formula>MIN($D$19:$AC$19)</formula>
    </cfRule>
    <cfRule type="cellIs" dxfId="344" priority="10" operator="equal">
      <formula>MIN($D$18:$AC$18)</formula>
    </cfRule>
  </conditionalFormatting>
  <conditionalFormatting sqref="E121:F121">
    <cfRule type="cellIs" dxfId="343" priority="7" operator="equal">
      <formula>MIN($D$19:$AC$19)</formula>
    </cfRule>
    <cfRule type="cellIs" dxfId="342" priority="8" operator="equal">
      <formula>MIN($D$18:$AC$18)</formula>
    </cfRule>
  </conditionalFormatting>
  <conditionalFormatting sqref="F133">
    <cfRule type="cellIs" dxfId="341" priority="27" operator="equal">
      <formula>MIN($C$11:$AB$11)</formula>
    </cfRule>
    <cfRule type="cellIs" dxfId="340" priority="28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A1000"/>
  <sheetViews>
    <sheetView showGridLines="0" topLeftCell="A118" zoomScale="50" zoomScaleNormal="50" workbookViewId="0">
      <selection activeCell="D145" sqref="D145:Y146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162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163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5" t="s">
        <v>114</v>
      </c>
      <c r="I18" s="72" t="s">
        <v>111</v>
      </c>
      <c r="J18" s="73">
        <v>3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23316.48</v>
      </c>
      <c r="N18" s="76">
        <f>M18/12</f>
        <v>1943.04</v>
      </c>
      <c r="O18" s="77">
        <f t="shared" ref="O18:Y18" si="1">$M$18/12</f>
        <v>1943.04</v>
      </c>
      <c r="P18" s="77">
        <f t="shared" si="1"/>
        <v>1943.04</v>
      </c>
      <c r="Q18" s="77">
        <f t="shared" si="1"/>
        <v>1943.04</v>
      </c>
      <c r="R18" s="77">
        <f t="shared" si="1"/>
        <v>1943.04</v>
      </c>
      <c r="S18" s="77">
        <f t="shared" si="1"/>
        <v>1943.04</v>
      </c>
      <c r="T18" s="77">
        <f t="shared" si="1"/>
        <v>1943.04</v>
      </c>
      <c r="U18" s="77">
        <f t="shared" si="1"/>
        <v>1943.04</v>
      </c>
      <c r="V18" s="77">
        <f t="shared" si="1"/>
        <v>1943.04</v>
      </c>
      <c r="W18" s="77">
        <f t="shared" si="1"/>
        <v>1943.04</v>
      </c>
      <c r="X18" s="77">
        <f t="shared" si="1"/>
        <v>1943.04</v>
      </c>
      <c r="Y18" s="77">
        <f t="shared" si="1"/>
        <v>1943.04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5" t="s">
        <v>114</v>
      </c>
      <c r="I19" s="72" t="s">
        <v>111</v>
      </c>
      <c r="J19" s="73">
        <v>3</v>
      </c>
      <c r="K19" s="73">
        <v>768</v>
      </c>
      <c r="L19" s="74">
        <f>'Planilha para vinculação'!F22</f>
        <v>25</v>
      </c>
      <c r="M19" s="75">
        <f t="shared" si="0"/>
        <v>57600</v>
      </c>
      <c r="N19" s="76">
        <f t="shared" ref="N19:Y19" si="2">$M$19/12</f>
        <v>4800</v>
      </c>
      <c r="O19" s="77">
        <f t="shared" si="2"/>
        <v>4800</v>
      </c>
      <c r="P19" s="77">
        <f t="shared" si="2"/>
        <v>4800</v>
      </c>
      <c r="Q19" s="77">
        <f t="shared" si="2"/>
        <v>4800</v>
      </c>
      <c r="R19" s="77">
        <f t="shared" si="2"/>
        <v>4800</v>
      </c>
      <c r="S19" s="77">
        <f t="shared" si="2"/>
        <v>4800</v>
      </c>
      <c r="T19" s="77">
        <f t="shared" si="2"/>
        <v>4800</v>
      </c>
      <c r="U19" s="77">
        <f t="shared" si="2"/>
        <v>4800</v>
      </c>
      <c r="V19" s="77">
        <f t="shared" si="2"/>
        <v>4800</v>
      </c>
      <c r="W19" s="77">
        <f t="shared" si="2"/>
        <v>4800</v>
      </c>
      <c r="X19" s="77">
        <f t="shared" si="2"/>
        <v>4800</v>
      </c>
      <c r="Y19" s="77">
        <f t="shared" si="2"/>
        <v>4800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2</v>
      </c>
      <c r="K21" s="73">
        <v>1</v>
      </c>
      <c r="L21" s="74">
        <f>'Quadro de Preços Frete'!K14</f>
        <v>1600</v>
      </c>
      <c r="M21" s="75">
        <f t="shared" si="0"/>
        <v>3200</v>
      </c>
      <c r="N21" s="76">
        <f>$M$21/2</f>
        <v>1600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1600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1</v>
      </c>
      <c r="K22" s="73">
        <v>12</v>
      </c>
      <c r="L22" s="74">
        <f>'Planilha para vinculação'!F71</f>
        <v>1200</v>
      </c>
      <c r="M22" s="75">
        <f t="shared" si="0"/>
        <v>14400</v>
      </c>
      <c r="N22" s="76">
        <f t="shared" ref="N22:Y22" si="4">$M$22/12</f>
        <v>1200</v>
      </c>
      <c r="O22" s="76">
        <f t="shared" si="4"/>
        <v>1200</v>
      </c>
      <c r="P22" s="76">
        <f t="shared" si="4"/>
        <v>1200</v>
      </c>
      <c r="Q22" s="76">
        <f t="shared" si="4"/>
        <v>1200</v>
      </c>
      <c r="R22" s="76">
        <f t="shared" si="4"/>
        <v>1200</v>
      </c>
      <c r="S22" s="76">
        <f t="shared" si="4"/>
        <v>1200</v>
      </c>
      <c r="T22" s="76">
        <f t="shared" si="4"/>
        <v>1200</v>
      </c>
      <c r="U22" s="76">
        <f t="shared" si="4"/>
        <v>1200</v>
      </c>
      <c r="V22" s="76">
        <f t="shared" si="4"/>
        <v>1200</v>
      </c>
      <c r="W22" s="76">
        <f t="shared" si="4"/>
        <v>1200</v>
      </c>
      <c r="X22" s="76">
        <f t="shared" si="4"/>
        <v>1200</v>
      </c>
      <c r="Y22" s="76">
        <f t="shared" si="4"/>
        <v>1200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5">$M$23/12</f>
        <v>482.88749999999999</v>
      </c>
      <c r="O23" s="77">
        <f t="shared" si="5"/>
        <v>482.88749999999999</v>
      </c>
      <c r="P23" s="77">
        <f t="shared" si="5"/>
        <v>482.88749999999999</v>
      </c>
      <c r="Q23" s="77">
        <f t="shared" si="5"/>
        <v>482.88749999999999</v>
      </c>
      <c r="R23" s="77">
        <f t="shared" si="5"/>
        <v>482.88749999999999</v>
      </c>
      <c r="S23" s="77">
        <f t="shared" si="5"/>
        <v>482.88749999999999</v>
      </c>
      <c r="T23" s="77">
        <f t="shared" si="5"/>
        <v>482.88749999999999</v>
      </c>
      <c r="U23" s="77">
        <f t="shared" si="5"/>
        <v>482.88749999999999</v>
      </c>
      <c r="V23" s="77">
        <f t="shared" si="5"/>
        <v>482.88749999999999</v>
      </c>
      <c r="W23" s="77">
        <f t="shared" si="5"/>
        <v>482.88749999999999</v>
      </c>
      <c r="X23" s="77">
        <f t="shared" si="5"/>
        <v>482.88749999999999</v>
      </c>
      <c r="Y23" s="77">
        <f t="shared" si="5"/>
        <v>482.88749999999999</v>
      </c>
      <c r="Z23" s="69"/>
    </row>
    <row r="24" spans="1:27" ht="45.7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6">$M$24/12</f>
        <v>1117.49</v>
      </c>
      <c r="O24" s="76">
        <f t="shared" si="6"/>
        <v>1117.49</v>
      </c>
      <c r="P24" s="76">
        <f t="shared" si="6"/>
        <v>1117.49</v>
      </c>
      <c r="Q24" s="76">
        <f t="shared" si="6"/>
        <v>1117.49</v>
      </c>
      <c r="R24" s="76">
        <f t="shared" si="6"/>
        <v>1117.49</v>
      </c>
      <c r="S24" s="76">
        <f t="shared" si="6"/>
        <v>1117.49</v>
      </c>
      <c r="T24" s="76">
        <f t="shared" si="6"/>
        <v>1117.49</v>
      </c>
      <c r="U24" s="76">
        <f t="shared" si="6"/>
        <v>1117.49</v>
      </c>
      <c r="V24" s="76">
        <f t="shared" si="6"/>
        <v>1117.49</v>
      </c>
      <c r="W24" s="76">
        <f t="shared" si="6"/>
        <v>1117.49</v>
      </c>
      <c r="X24" s="76">
        <f t="shared" si="6"/>
        <v>1117.49</v>
      </c>
      <c r="Y24" s="76">
        <f t="shared" si="6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118919.81000000001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7">SUM(M18:M25)</f>
        <v>118919.81</v>
      </c>
      <c r="N26" s="86">
        <f t="shared" si="7"/>
        <v>11353.317499999999</v>
      </c>
      <c r="O26" s="64">
        <f t="shared" si="7"/>
        <v>9633.3174999999992</v>
      </c>
      <c r="P26" s="64">
        <f t="shared" si="7"/>
        <v>9633.3174999999992</v>
      </c>
      <c r="Q26" s="64">
        <f t="shared" si="7"/>
        <v>9633.3174999999992</v>
      </c>
      <c r="R26" s="64">
        <f t="shared" si="7"/>
        <v>9633.3174999999992</v>
      </c>
      <c r="S26" s="64">
        <f t="shared" si="7"/>
        <v>9633.3174999999992</v>
      </c>
      <c r="T26" s="64">
        <f t="shared" si="7"/>
        <v>9633.3174999999992</v>
      </c>
      <c r="U26" s="64">
        <f t="shared" si="7"/>
        <v>9633.3174999999992</v>
      </c>
      <c r="V26" s="64">
        <f t="shared" si="7"/>
        <v>9633.3174999999992</v>
      </c>
      <c r="W26" s="64">
        <f t="shared" si="7"/>
        <v>9633.3174999999992</v>
      </c>
      <c r="X26" s="64">
        <f t="shared" si="7"/>
        <v>9633.3174999999992</v>
      </c>
      <c r="Y26" s="64">
        <f t="shared" si="7"/>
        <v>11233.317499999999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8">TRUNC(L27*K27*J27,2)</f>
        <v>91.91</v>
      </c>
      <c r="N27" s="88">
        <f t="shared" ref="N27:N28" si="9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160</v>
      </c>
      <c r="L28" s="87">
        <f>Verba_Diagnóstico!$G$15</f>
        <v>5</v>
      </c>
      <c r="M28" s="75">
        <f t="shared" si="8"/>
        <v>800</v>
      </c>
      <c r="N28" s="88">
        <f t="shared" si="9"/>
        <v>800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161"/>
      <c r="E29" s="70" t="s">
        <v>110</v>
      </c>
      <c r="F29" s="91" t="s">
        <v>11</v>
      </c>
      <c r="G29" s="24">
        <v>9</v>
      </c>
      <c r="H29" s="5" t="s">
        <v>114</v>
      </c>
      <c r="I29" s="92" t="s">
        <v>111</v>
      </c>
      <c r="J29" s="92">
        <v>3</v>
      </c>
      <c r="K29" s="93">
        <v>100</v>
      </c>
      <c r="L29" s="94">
        <f>'Planilha para vinculação'!F21</f>
        <v>10.119999999999999</v>
      </c>
      <c r="M29" s="75">
        <f t="shared" ref="M29:M30" si="10">TRUNC(L29*K29*J29,2)</f>
        <v>3036</v>
      </c>
      <c r="N29" s="88">
        <f t="shared" ref="N29:N30" si="11">M29</f>
        <v>3036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f>SUM(N31:Y31)</f>
        <v>11427.91</v>
      </c>
      <c r="AA29" t="b">
        <f>IF(Z29=M31,TRUE,FALSE)</f>
        <v>1</v>
      </c>
    </row>
    <row r="30" spans="1:27" ht="47.25" customHeight="1" x14ac:dyDescent="0.25">
      <c r="A30" s="18"/>
      <c r="B30" s="18"/>
      <c r="C30" s="18"/>
      <c r="D30" s="339"/>
      <c r="E30" s="92" t="s">
        <v>121</v>
      </c>
      <c r="F30" s="91" t="s">
        <v>11</v>
      </c>
      <c r="G30" s="24">
        <v>9</v>
      </c>
      <c r="H30" s="5" t="s">
        <v>114</v>
      </c>
      <c r="I30" s="92" t="s">
        <v>111</v>
      </c>
      <c r="J30" s="92">
        <v>3</v>
      </c>
      <c r="K30" s="93">
        <v>100</v>
      </c>
      <c r="L30" s="94">
        <f>'Planilha para vinculação'!F22</f>
        <v>25</v>
      </c>
      <c r="M30" s="75">
        <f t="shared" si="10"/>
        <v>7500</v>
      </c>
      <c r="N30" s="88">
        <f t="shared" si="11"/>
        <v>7500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SUM(M27:M30)</f>
        <v>11427.91</v>
      </c>
      <c r="N31" s="88">
        <f>M31</f>
        <v>11427.91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v>0</v>
      </c>
      <c r="Z31" s="69"/>
    </row>
    <row r="32" spans="1:27" ht="15.75" customHeight="1" x14ac:dyDescent="0.25">
      <c r="A32" s="18"/>
      <c r="B32" s="18"/>
      <c r="C32" s="18"/>
      <c r="D32" s="307" t="s">
        <v>123</v>
      </c>
      <c r="E32" s="70" t="s">
        <v>110</v>
      </c>
      <c r="F32" s="91" t="s">
        <v>11</v>
      </c>
      <c r="G32" s="24">
        <v>9</v>
      </c>
      <c r="H32" s="5" t="s">
        <v>114</v>
      </c>
      <c r="I32" s="92" t="s">
        <v>111</v>
      </c>
      <c r="J32" s="92">
        <v>3</v>
      </c>
      <c r="K32" s="93">
        <v>240</v>
      </c>
      <c r="L32" s="94">
        <f>'Planilha para vinculação'!F21</f>
        <v>10.119999999999999</v>
      </c>
      <c r="M32" s="95">
        <f t="shared" ref="M32:M34" si="12">TRUNC(J32*K32*L32,2)</f>
        <v>7286.4</v>
      </c>
      <c r="N32" s="76">
        <f t="shared" ref="N32:Y32" si="13">$M$32/12</f>
        <v>607.19999999999993</v>
      </c>
      <c r="O32" s="77">
        <f t="shared" si="13"/>
        <v>607.19999999999993</v>
      </c>
      <c r="P32" s="77">
        <f t="shared" si="13"/>
        <v>607.19999999999993</v>
      </c>
      <c r="Q32" s="77">
        <f t="shared" si="13"/>
        <v>607.19999999999993</v>
      </c>
      <c r="R32" s="77">
        <f t="shared" si="13"/>
        <v>607.19999999999993</v>
      </c>
      <c r="S32" s="77">
        <f t="shared" si="13"/>
        <v>607.19999999999993</v>
      </c>
      <c r="T32" s="77">
        <f t="shared" si="13"/>
        <v>607.19999999999993</v>
      </c>
      <c r="U32" s="77">
        <f t="shared" si="13"/>
        <v>607.19999999999993</v>
      </c>
      <c r="V32" s="77">
        <f t="shared" si="13"/>
        <v>607.19999999999993</v>
      </c>
      <c r="W32" s="77">
        <f t="shared" si="13"/>
        <v>607.19999999999993</v>
      </c>
      <c r="X32" s="77">
        <f t="shared" si="13"/>
        <v>607.19999999999993</v>
      </c>
      <c r="Y32" s="77">
        <f t="shared" si="13"/>
        <v>607.19999999999993</v>
      </c>
      <c r="Z32" s="69"/>
    </row>
    <row r="33" spans="1:27" ht="15.75" customHeight="1" x14ac:dyDescent="0.25">
      <c r="A33" s="18"/>
      <c r="B33" s="18"/>
      <c r="C33" s="18"/>
      <c r="D33" s="309"/>
      <c r="E33" s="72" t="s">
        <v>112</v>
      </c>
      <c r="F33" s="91" t="s">
        <v>11</v>
      </c>
      <c r="G33" s="24">
        <v>10</v>
      </c>
      <c r="H33" s="5" t="s">
        <v>114</v>
      </c>
      <c r="I33" s="92" t="s">
        <v>111</v>
      </c>
      <c r="J33" s="92">
        <v>3</v>
      </c>
      <c r="K33" s="93">
        <v>240</v>
      </c>
      <c r="L33" s="94">
        <f>'Planilha para vinculação'!F22</f>
        <v>25</v>
      </c>
      <c r="M33" s="95">
        <f t="shared" si="12"/>
        <v>18000</v>
      </c>
      <c r="N33" s="76">
        <f t="shared" ref="N33:Y33" si="14">$M$33/12</f>
        <v>1500</v>
      </c>
      <c r="O33" s="77">
        <f t="shared" si="14"/>
        <v>1500</v>
      </c>
      <c r="P33" s="77">
        <f t="shared" si="14"/>
        <v>1500</v>
      </c>
      <c r="Q33" s="77">
        <f t="shared" si="14"/>
        <v>1500</v>
      </c>
      <c r="R33" s="77">
        <f t="shared" si="14"/>
        <v>1500</v>
      </c>
      <c r="S33" s="77">
        <f t="shared" si="14"/>
        <v>1500</v>
      </c>
      <c r="T33" s="77">
        <f t="shared" si="14"/>
        <v>1500</v>
      </c>
      <c r="U33" s="77">
        <f t="shared" si="14"/>
        <v>1500</v>
      </c>
      <c r="V33" s="77">
        <f t="shared" si="14"/>
        <v>1500</v>
      </c>
      <c r="W33" s="77">
        <f t="shared" si="14"/>
        <v>1500</v>
      </c>
      <c r="X33" s="77">
        <f t="shared" si="14"/>
        <v>1500</v>
      </c>
      <c r="Y33" s="77">
        <f t="shared" si="14"/>
        <v>1500</v>
      </c>
      <c r="Z33" s="69">
        <f>SUM(N35:Y35)</f>
        <v>26389.320000000003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308"/>
      <c r="E34" s="92" t="s">
        <v>124</v>
      </c>
      <c r="F34" s="81" t="s">
        <v>14</v>
      </c>
      <c r="G34" s="5" t="s">
        <v>116</v>
      </c>
      <c r="H34" s="7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2"/>
        <v>1102.92</v>
      </c>
      <c r="N34" s="76">
        <f t="shared" ref="N34:Y34" si="15">$M$34/12</f>
        <v>91.910000000000011</v>
      </c>
      <c r="O34" s="77">
        <f t="shared" si="15"/>
        <v>91.910000000000011</v>
      </c>
      <c r="P34" s="77">
        <f t="shared" si="15"/>
        <v>91.910000000000011</v>
      </c>
      <c r="Q34" s="77">
        <f t="shared" si="15"/>
        <v>91.910000000000011</v>
      </c>
      <c r="R34" s="77">
        <f t="shared" si="15"/>
        <v>91.910000000000011</v>
      </c>
      <c r="S34" s="77">
        <f t="shared" si="15"/>
        <v>91.910000000000011</v>
      </c>
      <c r="T34" s="77">
        <f t="shared" si="15"/>
        <v>91.910000000000011</v>
      </c>
      <c r="U34" s="77">
        <f t="shared" si="15"/>
        <v>91.910000000000011</v>
      </c>
      <c r="V34" s="77">
        <f t="shared" si="15"/>
        <v>91.910000000000011</v>
      </c>
      <c r="W34" s="77">
        <f t="shared" si="15"/>
        <v>91.910000000000011</v>
      </c>
      <c r="X34" s="77">
        <f t="shared" si="15"/>
        <v>91.910000000000011</v>
      </c>
      <c r="Y34" s="77">
        <f t="shared" si="15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6">SUM(M32:M34)</f>
        <v>26389.32</v>
      </c>
      <c r="N35" s="86">
        <f t="shared" si="16"/>
        <v>2199.1099999999997</v>
      </c>
      <c r="O35" s="64">
        <f t="shared" si="16"/>
        <v>2199.1099999999997</v>
      </c>
      <c r="P35" s="64">
        <f t="shared" si="16"/>
        <v>2199.1099999999997</v>
      </c>
      <c r="Q35" s="64">
        <f t="shared" si="16"/>
        <v>2199.1099999999997</v>
      </c>
      <c r="R35" s="64">
        <f t="shared" si="16"/>
        <v>2199.1099999999997</v>
      </c>
      <c r="S35" s="64">
        <f t="shared" si="16"/>
        <v>2199.1099999999997</v>
      </c>
      <c r="T35" s="64">
        <f t="shared" si="16"/>
        <v>2199.1099999999997</v>
      </c>
      <c r="U35" s="64">
        <f t="shared" si="16"/>
        <v>2199.1099999999997</v>
      </c>
      <c r="V35" s="64">
        <f t="shared" si="16"/>
        <v>2199.1099999999997</v>
      </c>
      <c r="W35" s="64">
        <f t="shared" si="16"/>
        <v>2199.1099999999997</v>
      </c>
      <c r="X35" s="64">
        <f t="shared" si="16"/>
        <v>2199.1099999999997</v>
      </c>
      <c r="Y35" s="64">
        <f t="shared" si="16"/>
        <v>2199.1099999999997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5" t="s">
        <v>114</v>
      </c>
      <c r="I36" s="92" t="s">
        <v>111</v>
      </c>
      <c r="J36" s="73">
        <v>3</v>
      </c>
      <c r="K36" s="93">
        <v>17</v>
      </c>
      <c r="L36" s="94">
        <f>'Planilha para vinculação'!F21</f>
        <v>10.119999999999999</v>
      </c>
      <c r="M36" s="75">
        <f t="shared" ref="M36:M44" si="17">TRUNC(J36*K36*L36,2)</f>
        <v>516.12</v>
      </c>
      <c r="N36" s="96"/>
      <c r="O36" s="76">
        <f t="shared" ref="O36:O44" si="18">M36</f>
        <v>516.12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5" t="s">
        <v>114</v>
      </c>
      <c r="I37" s="92" t="s">
        <v>111</v>
      </c>
      <c r="J37" s="73">
        <v>3</v>
      </c>
      <c r="K37" s="93">
        <v>30</v>
      </c>
      <c r="L37" s="94">
        <f>'Planilha para vinculação'!F22</f>
        <v>25</v>
      </c>
      <c r="M37" s="75">
        <f t="shared" si="17"/>
        <v>2250</v>
      </c>
      <c r="N37" s="96"/>
      <c r="O37" s="76">
        <f t="shared" si="18"/>
        <v>2250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96</v>
      </c>
      <c r="L38" s="74">
        <f>'Planilha para vinculação'!F35</f>
        <v>0.61</v>
      </c>
      <c r="M38" s="75">
        <f t="shared" si="17"/>
        <v>58.56</v>
      </c>
      <c r="N38" s="96"/>
      <c r="O38" s="76">
        <f t="shared" si="18"/>
        <v>58.56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25</v>
      </c>
      <c r="L39" s="94">
        <f>'Planilha para vinculação'!F26</f>
        <v>5.8</v>
      </c>
      <c r="M39" s="75">
        <f t="shared" si="17"/>
        <v>145</v>
      </c>
      <c r="N39" s="96"/>
      <c r="O39" s="76">
        <f t="shared" si="18"/>
        <v>145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320</v>
      </c>
      <c r="L40" s="94">
        <f>'Planilha para vinculação'!F31</f>
        <v>1.2250000000000001</v>
      </c>
      <c r="M40" s="75">
        <f t="shared" si="17"/>
        <v>392</v>
      </c>
      <c r="N40" s="96"/>
      <c r="O40" s="76">
        <f t="shared" si="18"/>
        <v>392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7"/>
        <v>60</v>
      </c>
      <c r="N41" s="96"/>
      <c r="O41" s="76">
        <f t="shared" si="18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96</v>
      </c>
      <c r="L42" s="94">
        <f>'Planilha para vinculação'!F39</f>
        <v>4</v>
      </c>
      <c r="M42" s="75">
        <f t="shared" si="17"/>
        <v>384</v>
      </c>
      <c r="N42" s="96"/>
      <c r="O42" s="76">
        <f t="shared" si="18"/>
        <v>384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7"/>
        <v>18.88</v>
      </c>
      <c r="N43" s="96"/>
      <c r="O43" s="76">
        <f t="shared" si="18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4389.04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7" t="s">
        <v>114</v>
      </c>
      <c r="I44" s="72" t="s">
        <v>129</v>
      </c>
      <c r="J44" s="92">
        <v>1</v>
      </c>
      <c r="K44" s="92">
        <v>96</v>
      </c>
      <c r="L44" s="94">
        <f>'Kit lanche'!E15</f>
        <v>5.88</v>
      </c>
      <c r="M44" s="75">
        <f t="shared" si="17"/>
        <v>564.48</v>
      </c>
      <c r="N44" s="96"/>
      <c r="O44" s="76">
        <f t="shared" si="18"/>
        <v>564.48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 t="shared" ref="M45:P45" si="19">SUM(M36:M44)</f>
        <v>4389.04</v>
      </c>
      <c r="N45" s="99">
        <f t="shared" si="19"/>
        <v>0</v>
      </c>
      <c r="O45" s="100">
        <f t="shared" si="19"/>
        <v>4389.04</v>
      </c>
      <c r="P45" s="100">
        <f t="shared" si="19"/>
        <v>0</v>
      </c>
      <c r="Q45" s="100"/>
      <c r="R45" s="100">
        <f t="shared" ref="R45:Y45" si="20">SUM(R36:R44)</f>
        <v>0</v>
      </c>
      <c r="S45" s="100">
        <f t="shared" si="20"/>
        <v>0</v>
      </c>
      <c r="T45" s="100">
        <f t="shared" si="20"/>
        <v>0</v>
      </c>
      <c r="U45" s="100">
        <f t="shared" si="20"/>
        <v>0</v>
      </c>
      <c r="V45" s="100">
        <f t="shared" si="20"/>
        <v>0</v>
      </c>
      <c r="W45" s="100">
        <f t="shared" si="20"/>
        <v>0</v>
      </c>
      <c r="X45" s="100">
        <f t="shared" si="20"/>
        <v>0</v>
      </c>
      <c r="Y45" s="100">
        <f t="shared" si="20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5" t="s">
        <v>114</v>
      </c>
      <c r="I46" s="92" t="s">
        <v>111</v>
      </c>
      <c r="J46" s="73">
        <v>3</v>
      </c>
      <c r="K46" s="93">
        <v>204</v>
      </c>
      <c r="L46" s="94">
        <f>'Planilha para vinculação'!F21</f>
        <v>10.119999999999999</v>
      </c>
      <c r="M46" s="75">
        <f t="shared" ref="M46:M54" si="21">TRUNC(J46*K46*L46,2)</f>
        <v>6193.44</v>
      </c>
      <c r="N46" s="76">
        <f t="shared" ref="N46:N54" si="22">M46/12</f>
        <v>516.12</v>
      </c>
      <c r="O46" s="76">
        <f t="shared" ref="O46:O54" si="23">M46/12</f>
        <v>516.12</v>
      </c>
      <c r="P46" s="76">
        <f t="shared" ref="P46:P54" si="24">M46/12</f>
        <v>516.12</v>
      </c>
      <c r="Q46" s="76">
        <f t="shared" ref="Q46:Q55" si="25">M46/12</f>
        <v>516.12</v>
      </c>
      <c r="R46" s="76">
        <f t="shared" ref="R46:R54" si="26">M46/12</f>
        <v>516.12</v>
      </c>
      <c r="S46" s="76">
        <f t="shared" ref="S46:S54" si="27">M46/12</f>
        <v>516.12</v>
      </c>
      <c r="T46" s="76">
        <f t="shared" ref="T46:T54" si="28">M46/12</f>
        <v>516.12</v>
      </c>
      <c r="U46" s="76">
        <f t="shared" ref="U46:U54" si="29">M46/12</f>
        <v>516.12</v>
      </c>
      <c r="V46" s="76">
        <f t="shared" ref="V46:V54" si="30">M46/12</f>
        <v>516.12</v>
      </c>
      <c r="W46" s="76">
        <f t="shared" ref="W46:W54" si="31">M46/12</f>
        <v>516.12</v>
      </c>
      <c r="X46" s="76">
        <f t="shared" ref="X46:X54" si="32">M46/12</f>
        <v>516.12</v>
      </c>
      <c r="Y46" s="76">
        <f t="shared" ref="Y46:Y54" si="33">M46/12</f>
        <v>516.12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5" t="s">
        <v>114</v>
      </c>
      <c r="I47" s="92" t="s">
        <v>111</v>
      </c>
      <c r="J47" s="73">
        <v>3</v>
      </c>
      <c r="K47" s="93">
        <v>360</v>
      </c>
      <c r="L47" s="94">
        <f>'Planilha para vinculação'!F22</f>
        <v>25</v>
      </c>
      <c r="M47" s="75">
        <f t="shared" si="21"/>
        <v>27000</v>
      </c>
      <c r="N47" s="76">
        <f t="shared" si="22"/>
        <v>2250</v>
      </c>
      <c r="O47" s="76">
        <f t="shared" si="23"/>
        <v>2250</v>
      </c>
      <c r="P47" s="76">
        <f t="shared" si="24"/>
        <v>2250</v>
      </c>
      <c r="Q47" s="76">
        <f t="shared" si="25"/>
        <v>2250</v>
      </c>
      <c r="R47" s="76">
        <f t="shared" si="26"/>
        <v>2250</v>
      </c>
      <c r="S47" s="76">
        <f t="shared" si="27"/>
        <v>2250</v>
      </c>
      <c r="T47" s="76">
        <f t="shared" si="28"/>
        <v>2250</v>
      </c>
      <c r="U47" s="76">
        <f t="shared" si="29"/>
        <v>2250</v>
      </c>
      <c r="V47" s="76">
        <f t="shared" si="30"/>
        <v>2250</v>
      </c>
      <c r="W47" s="76">
        <f t="shared" si="31"/>
        <v>2250</v>
      </c>
      <c r="X47" s="76">
        <f t="shared" si="32"/>
        <v>2250</v>
      </c>
      <c r="Y47" s="76">
        <f t="shared" si="33"/>
        <v>2250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96</v>
      </c>
      <c r="L48" s="74">
        <f>'Planilha para vinculação'!F35</f>
        <v>0.61</v>
      </c>
      <c r="M48" s="75">
        <f t="shared" si="21"/>
        <v>702.72</v>
      </c>
      <c r="N48" s="76">
        <f t="shared" si="22"/>
        <v>58.56</v>
      </c>
      <c r="O48" s="76">
        <f t="shared" si="23"/>
        <v>58.56</v>
      </c>
      <c r="P48" s="76">
        <f t="shared" si="24"/>
        <v>58.56</v>
      </c>
      <c r="Q48" s="76">
        <f t="shared" si="25"/>
        <v>58.56</v>
      </c>
      <c r="R48" s="76">
        <f t="shared" si="26"/>
        <v>58.56</v>
      </c>
      <c r="S48" s="76">
        <f t="shared" si="27"/>
        <v>58.56</v>
      </c>
      <c r="T48" s="76">
        <f t="shared" si="28"/>
        <v>58.56</v>
      </c>
      <c r="U48" s="76">
        <f t="shared" si="29"/>
        <v>58.56</v>
      </c>
      <c r="V48" s="76">
        <f t="shared" si="30"/>
        <v>58.56</v>
      </c>
      <c r="W48" s="76">
        <f t="shared" si="31"/>
        <v>58.56</v>
      </c>
      <c r="X48" s="76">
        <f t="shared" si="32"/>
        <v>58.56</v>
      </c>
      <c r="Y48" s="76">
        <f t="shared" si="33"/>
        <v>58.56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25</v>
      </c>
      <c r="L49" s="94">
        <f>'Planilha para vinculação'!F26</f>
        <v>5.8</v>
      </c>
      <c r="M49" s="75">
        <f t="shared" si="21"/>
        <v>1740</v>
      </c>
      <c r="N49" s="76">
        <f t="shared" si="22"/>
        <v>145</v>
      </c>
      <c r="O49" s="76">
        <f t="shared" si="23"/>
        <v>145</v>
      </c>
      <c r="P49" s="76">
        <f t="shared" si="24"/>
        <v>145</v>
      </c>
      <c r="Q49" s="76">
        <f t="shared" si="25"/>
        <v>145</v>
      </c>
      <c r="R49" s="76">
        <f t="shared" si="26"/>
        <v>145</v>
      </c>
      <c r="S49" s="76">
        <f t="shared" si="27"/>
        <v>145</v>
      </c>
      <c r="T49" s="76">
        <f t="shared" si="28"/>
        <v>145</v>
      </c>
      <c r="U49" s="76">
        <f t="shared" si="29"/>
        <v>145</v>
      </c>
      <c r="V49" s="76">
        <f t="shared" si="30"/>
        <v>145</v>
      </c>
      <c r="W49" s="76">
        <f t="shared" si="31"/>
        <v>145</v>
      </c>
      <c r="X49" s="76">
        <f t="shared" si="32"/>
        <v>145</v>
      </c>
      <c r="Y49" s="76">
        <f t="shared" si="33"/>
        <v>145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320</v>
      </c>
      <c r="L50" s="94">
        <f>'Planilha para vinculação'!F31</f>
        <v>1.2250000000000001</v>
      </c>
      <c r="M50" s="75">
        <f t="shared" si="21"/>
        <v>4704</v>
      </c>
      <c r="N50" s="76">
        <f t="shared" si="22"/>
        <v>392</v>
      </c>
      <c r="O50" s="76">
        <f t="shared" si="23"/>
        <v>392</v>
      </c>
      <c r="P50" s="76">
        <f t="shared" si="24"/>
        <v>392</v>
      </c>
      <c r="Q50" s="76">
        <f t="shared" si="25"/>
        <v>392</v>
      </c>
      <c r="R50" s="76">
        <f t="shared" si="26"/>
        <v>392</v>
      </c>
      <c r="S50" s="76">
        <f t="shared" si="27"/>
        <v>392</v>
      </c>
      <c r="T50" s="76">
        <f t="shared" si="28"/>
        <v>392</v>
      </c>
      <c r="U50" s="76">
        <f t="shared" si="29"/>
        <v>392</v>
      </c>
      <c r="V50" s="76">
        <f t="shared" si="30"/>
        <v>392</v>
      </c>
      <c r="W50" s="76">
        <f t="shared" si="31"/>
        <v>392</v>
      </c>
      <c r="X50" s="76">
        <f t="shared" si="32"/>
        <v>392</v>
      </c>
      <c r="Y50" s="76">
        <f t="shared" si="33"/>
        <v>392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1"/>
        <v>720</v>
      </c>
      <c r="N51" s="76">
        <f t="shared" si="22"/>
        <v>60</v>
      </c>
      <c r="O51" s="76">
        <f t="shared" si="23"/>
        <v>60</v>
      </c>
      <c r="P51" s="76">
        <f t="shared" si="24"/>
        <v>60</v>
      </c>
      <c r="Q51" s="76">
        <f t="shared" si="25"/>
        <v>60</v>
      </c>
      <c r="R51" s="76">
        <f t="shared" si="26"/>
        <v>60</v>
      </c>
      <c r="S51" s="76">
        <f t="shared" si="27"/>
        <v>60</v>
      </c>
      <c r="T51" s="76">
        <f t="shared" si="28"/>
        <v>60</v>
      </c>
      <c r="U51" s="76">
        <f t="shared" si="29"/>
        <v>60</v>
      </c>
      <c r="V51" s="76">
        <f t="shared" si="30"/>
        <v>60</v>
      </c>
      <c r="W51" s="76">
        <f t="shared" si="31"/>
        <v>60</v>
      </c>
      <c r="X51" s="76">
        <f t="shared" si="32"/>
        <v>60</v>
      </c>
      <c r="Y51" s="76">
        <f t="shared" si="33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96</v>
      </c>
      <c r="L52" s="94">
        <f>'Planilha para vinculação'!F39</f>
        <v>4</v>
      </c>
      <c r="M52" s="75">
        <f t="shared" si="21"/>
        <v>4608</v>
      </c>
      <c r="N52" s="76">
        <f t="shared" si="22"/>
        <v>384</v>
      </c>
      <c r="O52" s="76">
        <f t="shared" si="23"/>
        <v>384</v>
      </c>
      <c r="P52" s="76">
        <f t="shared" si="24"/>
        <v>384</v>
      </c>
      <c r="Q52" s="76">
        <f t="shared" si="25"/>
        <v>384</v>
      </c>
      <c r="R52" s="76">
        <f t="shared" si="26"/>
        <v>384</v>
      </c>
      <c r="S52" s="76">
        <f t="shared" si="27"/>
        <v>384</v>
      </c>
      <c r="T52" s="76">
        <f t="shared" si="28"/>
        <v>384</v>
      </c>
      <c r="U52" s="76">
        <f t="shared" si="29"/>
        <v>384</v>
      </c>
      <c r="V52" s="76">
        <f t="shared" si="30"/>
        <v>384</v>
      </c>
      <c r="W52" s="76">
        <f t="shared" si="31"/>
        <v>384</v>
      </c>
      <c r="X52" s="76">
        <f t="shared" si="32"/>
        <v>384</v>
      </c>
      <c r="Y52" s="76">
        <f t="shared" si="33"/>
        <v>384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1"/>
        <v>226.56</v>
      </c>
      <c r="N53" s="76">
        <f t="shared" si="22"/>
        <v>18.88</v>
      </c>
      <c r="O53" s="76">
        <f t="shared" si="23"/>
        <v>18.88</v>
      </c>
      <c r="P53" s="76">
        <f t="shared" si="24"/>
        <v>18.88</v>
      </c>
      <c r="Q53" s="76">
        <f t="shared" si="25"/>
        <v>18.88</v>
      </c>
      <c r="R53" s="76">
        <f t="shared" si="26"/>
        <v>18.88</v>
      </c>
      <c r="S53" s="76">
        <f t="shared" si="27"/>
        <v>18.88</v>
      </c>
      <c r="T53" s="76">
        <f t="shared" si="28"/>
        <v>18.88</v>
      </c>
      <c r="U53" s="76">
        <f t="shared" si="29"/>
        <v>18.88</v>
      </c>
      <c r="V53" s="76">
        <f t="shared" si="30"/>
        <v>18.88</v>
      </c>
      <c r="W53" s="76">
        <f t="shared" si="31"/>
        <v>18.88</v>
      </c>
      <c r="X53" s="76">
        <f t="shared" si="32"/>
        <v>18.88</v>
      </c>
      <c r="Y53" s="76">
        <f t="shared" si="33"/>
        <v>18.88</v>
      </c>
      <c r="Z53" s="69">
        <f>SUM(N55:Y55)</f>
        <v>52668.480000000003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7" t="s">
        <v>114</v>
      </c>
      <c r="I54" s="72" t="s">
        <v>129</v>
      </c>
      <c r="J54" s="92">
        <v>12</v>
      </c>
      <c r="K54" s="92">
        <v>96</v>
      </c>
      <c r="L54" s="94">
        <f>'Kit lanche'!E15</f>
        <v>5.88</v>
      </c>
      <c r="M54" s="75">
        <f t="shared" si="21"/>
        <v>6773.76</v>
      </c>
      <c r="N54" s="76">
        <f t="shared" si="22"/>
        <v>564.48</v>
      </c>
      <c r="O54" s="76">
        <f t="shared" si="23"/>
        <v>564.48</v>
      </c>
      <c r="P54" s="76">
        <f t="shared" si="24"/>
        <v>564.48</v>
      </c>
      <c r="Q54" s="76">
        <f t="shared" si="25"/>
        <v>564.48</v>
      </c>
      <c r="R54" s="76">
        <f t="shared" si="26"/>
        <v>564.48</v>
      </c>
      <c r="S54" s="76">
        <f t="shared" si="27"/>
        <v>564.48</v>
      </c>
      <c r="T54" s="76">
        <f t="shared" si="28"/>
        <v>564.48</v>
      </c>
      <c r="U54" s="76">
        <f t="shared" si="29"/>
        <v>564.48</v>
      </c>
      <c r="V54" s="76">
        <f t="shared" si="30"/>
        <v>564.48</v>
      </c>
      <c r="W54" s="76">
        <f t="shared" si="31"/>
        <v>564.48</v>
      </c>
      <c r="X54" s="76">
        <f t="shared" si="32"/>
        <v>564.48</v>
      </c>
      <c r="Y54" s="76">
        <f t="shared" si="33"/>
        <v>564.48</v>
      </c>
      <c r="Z54" s="69"/>
    </row>
    <row r="55" spans="1:27" ht="15.7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4">SUM(M46:M54)</f>
        <v>52668.480000000003</v>
      </c>
      <c r="N55" s="99">
        <f t="shared" si="34"/>
        <v>4389.04</v>
      </c>
      <c r="O55" s="100">
        <f t="shared" si="34"/>
        <v>4389.04</v>
      </c>
      <c r="P55" s="100">
        <f t="shared" si="34"/>
        <v>4389.04</v>
      </c>
      <c r="Q55" s="76">
        <f t="shared" si="25"/>
        <v>4389.04</v>
      </c>
      <c r="R55" s="100">
        <f t="shared" ref="R55:Y55" si="35">SUM(R46:R54)</f>
        <v>4389.04</v>
      </c>
      <c r="S55" s="100">
        <f t="shared" si="35"/>
        <v>4389.04</v>
      </c>
      <c r="T55" s="100">
        <f t="shared" si="35"/>
        <v>4389.04</v>
      </c>
      <c r="U55" s="100">
        <f t="shared" si="35"/>
        <v>4389.04</v>
      </c>
      <c r="V55" s="100">
        <f t="shared" si="35"/>
        <v>4389.04</v>
      </c>
      <c r="W55" s="100">
        <f t="shared" si="35"/>
        <v>4389.04</v>
      </c>
      <c r="X55" s="100">
        <f t="shared" si="35"/>
        <v>4389.04</v>
      </c>
      <c r="Y55" s="100">
        <f t="shared" si="35"/>
        <v>4389.04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5" t="s">
        <v>114</v>
      </c>
      <c r="I56" s="72" t="s">
        <v>111</v>
      </c>
      <c r="J56" s="92">
        <v>3</v>
      </c>
      <c r="K56" s="93">
        <v>180</v>
      </c>
      <c r="L56" s="94">
        <f>'Planilha para vinculação'!F21</f>
        <v>10.119999999999999</v>
      </c>
      <c r="M56" s="75">
        <f t="shared" ref="M56:M57" si="36">TRUNC(J56*K56*L56,2)</f>
        <v>5464.8</v>
      </c>
      <c r="N56" s="76">
        <f t="shared" ref="N56:N57" si="37">M56/6</f>
        <v>910.80000000000007</v>
      </c>
      <c r="O56" s="76"/>
      <c r="P56" s="76">
        <f t="shared" ref="P56:P57" si="38">M56/6</f>
        <v>910.80000000000007</v>
      </c>
      <c r="Q56" s="76"/>
      <c r="R56" s="76">
        <f t="shared" ref="R56:R57" si="39">M56/6</f>
        <v>910.80000000000007</v>
      </c>
      <c r="S56" s="76"/>
      <c r="T56" s="76">
        <f t="shared" ref="T56:T57" si="40">M56/6</f>
        <v>910.80000000000007</v>
      </c>
      <c r="U56" s="76"/>
      <c r="V56" s="76">
        <f t="shared" ref="V56:V57" si="41">M56/6</f>
        <v>910.80000000000007</v>
      </c>
      <c r="W56" s="76"/>
      <c r="X56" s="76">
        <f t="shared" ref="X56:X57" si="42">M56/6</f>
        <v>910.80000000000007</v>
      </c>
      <c r="Y56" s="76"/>
      <c r="Z56" s="69">
        <f>SUM(N58:Y58)</f>
        <v>23464.799999999999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5" t="s">
        <v>114</v>
      </c>
      <c r="I57" s="72" t="s">
        <v>111</v>
      </c>
      <c r="J57" s="92">
        <v>3</v>
      </c>
      <c r="K57" s="93">
        <v>240</v>
      </c>
      <c r="L57" s="94">
        <f>'Planilha para vinculação'!F22</f>
        <v>25</v>
      </c>
      <c r="M57" s="75">
        <f t="shared" si="36"/>
        <v>18000</v>
      </c>
      <c r="N57" s="76">
        <f t="shared" si="37"/>
        <v>3000</v>
      </c>
      <c r="O57" s="76"/>
      <c r="P57" s="76">
        <f t="shared" si="38"/>
        <v>3000</v>
      </c>
      <c r="Q57" s="76"/>
      <c r="R57" s="76">
        <f t="shared" si="39"/>
        <v>3000</v>
      </c>
      <c r="S57" s="76"/>
      <c r="T57" s="76">
        <f t="shared" si="40"/>
        <v>3000</v>
      </c>
      <c r="U57" s="76"/>
      <c r="V57" s="76">
        <f t="shared" si="41"/>
        <v>3000</v>
      </c>
      <c r="W57" s="76"/>
      <c r="X57" s="76">
        <f t="shared" si="42"/>
        <v>3000</v>
      </c>
      <c r="Y57" s="76"/>
      <c r="Z57" s="69"/>
    </row>
    <row r="58" spans="1:27" ht="23.2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3">SUM(M56:M57)</f>
        <v>23464.799999999999</v>
      </c>
      <c r="N58" s="86">
        <f t="shared" si="43"/>
        <v>3910.8</v>
      </c>
      <c r="O58" s="64">
        <f t="shared" si="43"/>
        <v>0</v>
      </c>
      <c r="P58" s="64">
        <f t="shared" si="43"/>
        <v>3910.8</v>
      </c>
      <c r="Q58" s="64">
        <f t="shared" si="43"/>
        <v>0</v>
      </c>
      <c r="R58" s="64">
        <f t="shared" si="43"/>
        <v>3910.8</v>
      </c>
      <c r="S58" s="64">
        <f t="shared" si="43"/>
        <v>0</v>
      </c>
      <c r="T58" s="64">
        <f t="shared" si="43"/>
        <v>3910.8</v>
      </c>
      <c r="U58" s="64">
        <f t="shared" si="43"/>
        <v>0</v>
      </c>
      <c r="V58" s="64">
        <f t="shared" si="43"/>
        <v>3910.8</v>
      </c>
      <c r="W58" s="64">
        <f t="shared" si="43"/>
        <v>0</v>
      </c>
      <c r="X58" s="64">
        <f t="shared" si="43"/>
        <v>3910.8</v>
      </c>
      <c r="Y58" s="64">
        <f t="shared" si="43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5" t="s">
        <v>114</v>
      </c>
      <c r="I59" s="92" t="s">
        <v>111</v>
      </c>
      <c r="J59" s="73">
        <v>3</v>
      </c>
      <c r="K59" s="93">
        <v>30</v>
      </c>
      <c r="L59" s="94">
        <f>'Planilha para vinculação'!F21</f>
        <v>10.119999999999999</v>
      </c>
      <c r="M59" s="75">
        <f t="shared" ref="M59:M60" si="44">TRUNC(J59*K59*L59,2)</f>
        <v>910.8</v>
      </c>
      <c r="N59" s="89"/>
      <c r="O59" s="77"/>
      <c r="P59" s="89">
        <f t="shared" ref="P59:P60" si="45">M59</f>
        <v>910.8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3910.8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5" t="s">
        <v>114</v>
      </c>
      <c r="I60" s="73" t="s">
        <v>111</v>
      </c>
      <c r="J60" s="73">
        <v>3</v>
      </c>
      <c r="K60" s="93">
        <v>40</v>
      </c>
      <c r="L60" s="94">
        <f>'Planilha para vinculação'!F22</f>
        <v>25</v>
      </c>
      <c r="M60" s="75">
        <f t="shared" si="44"/>
        <v>3000</v>
      </c>
      <c r="N60" s="89"/>
      <c r="O60" s="77"/>
      <c r="P60" s="89">
        <f t="shared" si="45"/>
        <v>3000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6">SUM(M59:M60)</f>
        <v>3910.8</v>
      </c>
      <c r="N61" s="86">
        <f t="shared" si="46"/>
        <v>0</v>
      </c>
      <c r="O61" s="64">
        <f t="shared" si="46"/>
        <v>0</v>
      </c>
      <c r="P61" s="64">
        <f t="shared" si="46"/>
        <v>3910.8</v>
      </c>
      <c r="Q61" s="64">
        <f t="shared" si="46"/>
        <v>0</v>
      </c>
      <c r="R61" s="64">
        <f t="shared" si="46"/>
        <v>0</v>
      </c>
      <c r="S61" s="64">
        <f t="shared" si="46"/>
        <v>0</v>
      </c>
      <c r="T61" s="64">
        <f t="shared" si="46"/>
        <v>0</v>
      </c>
      <c r="U61" s="64">
        <f t="shared" si="46"/>
        <v>0</v>
      </c>
      <c r="V61" s="64">
        <f t="shared" si="46"/>
        <v>0</v>
      </c>
      <c r="W61" s="64">
        <f t="shared" si="46"/>
        <v>0</v>
      </c>
      <c r="X61" s="64">
        <f t="shared" si="46"/>
        <v>0</v>
      </c>
      <c r="Y61" s="64">
        <f t="shared" si="46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5" t="s">
        <v>114</v>
      </c>
      <c r="I62" s="72" t="s">
        <v>111</v>
      </c>
      <c r="J62" s="92">
        <v>3</v>
      </c>
      <c r="K62" s="93">
        <v>204</v>
      </c>
      <c r="L62" s="94">
        <f>'Planilha para vinculação'!F21</f>
        <v>10.119999999999999</v>
      </c>
      <c r="M62" s="75">
        <f t="shared" ref="M62:M70" si="47">TRUNC(J62*K62*L62,2)</f>
        <v>6193.44</v>
      </c>
      <c r="N62" s="77"/>
      <c r="O62" s="77">
        <f t="shared" ref="O62:O71" si="48">M62/10</f>
        <v>619.34399999999994</v>
      </c>
      <c r="P62" s="77">
        <f t="shared" ref="P62:P71" si="49">M62/10</f>
        <v>619.34399999999994</v>
      </c>
      <c r="Q62" s="77">
        <f t="shared" ref="Q62:Q71" si="50">M62/10</f>
        <v>619.34399999999994</v>
      </c>
      <c r="R62" s="77">
        <f t="shared" ref="R62:R71" si="51">M62/10</f>
        <v>619.34399999999994</v>
      </c>
      <c r="S62" s="77">
        <f t="shared" ref="S62:S71" si="52">M62/10</f>
        <v>619.34399999999994</v>
      </c>
      <c r="T62" s="77">
        <f t="shared" ref="T62:T71" si="53">M62/10</f>
        <v>619.34399999999994</v>
      </c>
      <c r="U62" s="77">
        <f t="shared" ref="U62:U71" si="54">M62/10</f>
        <v>619.34399999999994</v>
      </c>
      <c r="V62" s="77">
        <f t="shared" ref="V62:V71" si="55">M62/10</f>
        <v>619.34399999999994</v>
      </c>
      <c r="W62" s="77">
        <f t="shared" ref="W62:W71" si="56">M62/10</f>
        <v>619.34399999999994</v>
      </c>
      <c r="X62" s="77">
        <f t="shared" ref="X62:Y71" si="57">M62/10</f>
        <v>619.34399999999994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5" t="s">
        <v>114</v>
      </c>
      <c r="I63" s="72" t="s">
        <v>111</v>
      </c>
      <c r="J63" s="92">
        <v>3</v>
      </c>
      <c r="K63" s="93">
        <v>360</v>
      </c>
      <c r="L63" s="94">
        <f>'Planilha para vinculação'!F22</f>
        <v>25</v>
      </c>
      <c r="M63" s="75">
        <f t="shared" si="47"/>
        <v>27000</v>
      </c>
      <c r="N63" s="77"/>
      <c r="O63" s="77">
        <f t="shared" si="48"/>
        <v>2700</v>
      </c>
      <c r="P63" s="77">
        <f t="shared" si="49"/>
        <v>2700</v>
      </c>
      <c r="Q63" s="77">
        <f t="shared" si="50"/>
        <v>2700</v>
      </c>
      <c r="R63" s="77">
        <f t="shared" si="51"/>
        <v>2700</v>
      </c>
      <c r="S63" s="77">
        <f t="shared" si="52"/>
        <v>2700</v>
      </c>
      <c r="T63" s="77">
        <f t="shared" si="53"/>
        <v>2700</v>
      </c>
      <c r="U63" s="77">
        <f t="shared" si="54"/>
        <v>2700</v>
      </c>
      <c r="V63" s="77">
        <f t="shared" si="55"/>
        <v>2700</v>
      </c>
      <c r="W63" s="77">
        <f t="shared" si="56"/>
        <v>2700</v>
      </c>
      <c r="X63" s="77">
        <f t="shared" si="57"/>
        <v>2700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5" t="s">
        <v>114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7"/>
        <v>1610.4</v>
      </c>
      <c r="N64" s="77"/>
      <c r="O64" s="77">
        <f t="shared" si="48"/>
        <v>161.04000000000002</v>
      </c>
      <c r="P64" s="77">
        <f t="shared" si="49"/>
        <v>161.04000000000002</v>
      </c>
      <c r="Q64" s="77">
        <f t="shared" si="50"/>
        <v>161.04000000000002</v>
      </c>
      <c r="R64" s="77">
        <f t="shared" si="51"/>
        <v>161.04000000000002</v>
      </c>
      <c r="S64" s="77">
        <f t="shared" si="52"/>
        <v>161.04000000000002</v>
      </c>
      <c r="T64" s="77">
        <f t="shared" si="53"/>
        <v>161.04000000000002</v>
      </c>
      <c r="U64" s="77">
        <f t="shared" si="54"/>
        <v>161.04000000000002</v>
      </c>
      <c r="V64" s="77">
        <f t="shared" si="55"/>
        <v>161.04000000000002</v>
      </c>
      <c r="W64" s="77">
        <f t="shared" si="56"/>
        <v>161.04000000000002</v>
      </c>
      <c r="X64" s="77">
        <f t="shared" si="57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7"/>
        <v>1176</v>
      </c>
      <c r="N65" s="77"/>
      <c r="O65" s="77">
        <f t="shared" si="48"/>
        <v>117.6</v>
      </c>
      <c r="P65" s="77">
        <f t="shared" si="49"/>
        <v>117.6</v>
      </c>
      <c r="Q65" s="77">
        <f t="shared" si="50"/>
        <v>117.6</v>
      </c>
      <c r="R65" s="77">
        <f t="shared" si="51"/>
        <v>117.6</v>
      </c>
      <c r="S65" s="77">
        <f t="shared" si="52"/>
        <v>117.6</v>
      </c>
      <c r="T65" s="77">
        <f t="shared" si="53"/>
        <v>117.6</v>
      </c>
      <c r="U65" s="77">
        <f t="shared" si="54"/>
        <v>117.6</v>
      </c>
      <c r="V65" s="77">
        <f t="shared" si="55"/>
        <v>117.6</v>
      </c>
      <c r="W65" s="77">
        <f t="shared" si="56"/>
        <v>117.6</v>
      </c>
      <c r="X65" s="77">
        <f t="shared" si="57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7"/>
        <v>600</v>
      </c>
      <c r="N66" s="77"/>
      <c r="O66" s="77">
        <f t="shared" si="48"/>
        <v>60</v>
      </c>
      <c r="P66" s="77">
        <f t="shared" si="49"/>
        <v>60</v>
      </c>
      <c r="Q66" s="77">
        <f t="shared" si="50"/>
        <v>60</v>
      </c>
      <c r="R66" s="77">
        <f t="shared" si="51"/>
        <v>60</v>
      </c>
      <c r="S66" s="77">
        <f t="shared" si="52"/>
        <v>60</v>
      </c>
      <c r="T66" s="77">
        <f t="shared" si="53"/>
        <v>60</v>
      </c>
      <c r="U66" s="77">
        <f t="shared" si="54"/>
        <v>60</v>
      </c>
      <c r="V66" s="77">
        <f t="shared" si="55"/>
        <v>60</v>
      </c>
      <c r="W66" s="77">
        <f t="shared" si="56"/>
        <v>60</v>
      </c>
      <c r="X66" s="77">
        <f t="shared" si="57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7"/>
        <v>800</v>
      </c>
      <c r="N67" s="77"/>
      <c r="O67" s="77">
        <f t="shared" si="48"/>
        <v>80</v>
      </c>
      <c r="P67" s="77">
        <f t="shared" si="49"/>
        <v>80</v>
      </c>
      <c r="Q67" s="77">
        <f t="shared" si="50"/>
        <v>80</v>
      </c>
      <c r="R67" s="77">
        <f t="shared" si="51"/>
        <v>80</v>
      </c>
      <c r="S67" s="77">
        <f t="shared" si="52"/>
        <v>80</v>
      </c>
      <c r="T67" s="77">
        <f t="shared" si="53"/>
        <v>80</v>
      </c>
      <c r="U67" s="77">
        <f t="shared" si="54"/>
        <v>80</v>
      </c>
      <c r="V67" s="77">
        <f t="shared" si="55"/>
        <v>80</v>
      </c>
      <c r="W67" s="77">
        <f t="shared" si="56"/>
        <v>80</v>
      </c>
      <c r="X67" s="77">
        <f t="shared" si="57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24</v>
      </c>
      <c r="L68" s="94">
        <f>'Planilha para vinculação'!F35</f>
        <v>0.61</v>
      </c>
      <c r="M68" s="75">
        <f t="shared" si="47"/>
        <v>146.4</v>
      </c>
      <c r="N68" s="77"/>
      <c r="O68" s="77">
        <f t="shared" si="48"/>
        <v>14.64</v>
      </c>
      <c r="P68" s="77">
        <f t="shared" si="49"/>
        <v>14.64</v>
      </c>
      <c r="Q68" s="77">
        <f t="shared" si="50"/>
        <v>14.64</v>
      </c>
      <c r="R68" s="77">
        <f t="shared" si="51"/>
        <v>14.64</v>
      </c>
      <c r="S68" s="77">
        <f t="shared" si="52"/>
        <v>14.64</v>
      </c>
      <c r="T68" s="77">
        <f t="shared" si="53"/>
        <v>14.64</v>
      </c>
      <c r="U68" s="77">
        <f t="shared" si="54"/>
        <v>14.64</v>
      </c>
      <c r="V68" s="77">
        <f t="shared" si="55"/>
        <v>14.64</v>
      </c>
      <c r="W68" s="77">
        <f t="shared" si="56"/>
        <v>14.64</v>
      </c>
      <c r="X68" s="77">
        <f t="shared" si="57"/>
        <v>14.64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25</v>
      </c>
      <c r="L69" s="94">
        <f>'Planilha para vinculação'!F26</f>
        <v>5.8</v>
      </c>
      <c r="M69" s="75">
        <f t="shared" si="47"/>
        <v>1450</v>
      </c>
      <c r="N69" s="77"/>
      <c r="O69" s="77">
        <f t="shared" si="48"/>
        <v>145</v>
      </c>
      <c r="P69" s="77">
        <f t="shared" si="49"/>
        <v>145</v>
      </c>
      <c r="Q69" s="77">
        <f t="shared" si="50"/>
        <v>145</v>
      </c>
      <c r="R69" s="77">
        <f t="shared" si="51"/>
        <v>145</v>
      </c>
      <c r="S69" s="77">
        <f t="shared" si="52"/>
        <v>145</v>
      </c>
      <c r="T69" s="77">
        <f t="shared" si="53"/>
        <v>145</v>
      </c>
      <c r="U69" s="77">
        <f t="shared" si="54"/>
        <v>145</v>
      </c>
      <c r="V69" s="77">
        <f t="shared" si="55"/>
        <v>145</v>
      </c>
      <c r="W69" s="77">
        <f t="shared" si="56"/>
        <v>145</v>
      </c>
      <c r="X69" s="77">
        <f t="shared" si="57"/>
        <v>145</v>
      </c>
      <c r="Y69" s="77"/>
      <c r="Z69" s="69">
        <f>SUM(N71:Y71)</f>
        <v>42896.240000000013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320</v>
      </c>
      <c r="L70" s="94">
        <f>'Planilha para vinculação'!F31</f>
        <v>1.2250000000000001</v>
      </c>
      <c r="M70" s="75">
        <f t="shared" si="47"/>
        <v>3920</v>
      </c>
      <c r="N70" s="77"/>
      <c r="O70" s="77">
        <f t="shared" si="48"/>
        <v>392</v>
      </c>
      <c r="P70" s="77">
        <f t="shared" si="49"/>
        <v>392</v>
      </c>
      <c r="Q70" s="77">
        <f t="shared" si="50"/>
        <v>392</v>
      </c>
      <c r="R70" s="77">
        <f t="shared" si="51"/>
        <v>392</v>
      </c>
      <c r="S70" s="77">
        <f t="shared" si="52"/>
        <v>392</v>
      </c>
      <c r="T70" s="77">
        <f t="shared" si="53"/>
        <v>392</v>
      </c>
      <c r="U70" s="77">
        <f t="shared" si="54"/>
        <v>392</v>
      </c>
      <c r="V70" s="77">
        <f t="shared" si="55"/>
        <v>392</v>
      </c>
      <c r="W70" s="77">
        <f t="shared" si="56"/>
        <v>392</v>
      </c>
      <c r="X70" s="77">
        <f t="shared" si="57"/>
        <v>392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42896.240000000005</v>
      </c>
      <c r="N71" s="86"/>
      <c r="O71" s="64">
        <f t="shared" si="48"/>
        <v>4289.6240000000007</v>
      </c>
      <c r="P71" s="64">
        <f t="shared" si="49"/>
        <v>4289.6240000000007</v>
      </c>
      <c r="Q71" s="64">
        <f t="shared" si="50"/>
        <v>4289.6240000000007</v>
      </c>
      <c r="R71" s="64">
        <f t="shared" si="51"/>
        <v>4289.6240000000007</v>
      </c>
      <c r="S71" s="64">
        <f t="shared" si="52"/>
        <v>4289.6240000000007</v>
      </c>
      <c r="T71" s="64">
        <f t="shared" si="53"/>
        <v>4289.6240000000007</v>
      </c>
      <c r="U71" s="64">
        <f t="shared" si="54"/>
        <v>4289.6240000000007</v>
      </c>
      <c r="V71" s="64">
        <f t="shared" si="55"/>
        <v>4289.6240000000007</v>
      </c>
      <c r="W71" s="64">
        <f t="shared" si="56"/>
        <v>4289.6240000000007</v>
      </c>
      <c r="X71" s="64">
        <f t="shared" si="57"/>
        <v>4289.6240000000007</v>
      </c>
      <c r="Y71" s="64">
        <f t="shared" si="57"/>
        <v>0</v>
      </c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5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58">TRUNC(L72*K72*J72,2)</f>
        <v>21576</v>
      </c>
      <c r="N72" s="105">
        <f>$M$72/12</f>
        <v>1798</v>
      </c>
      <c r="O72" s="105">
        <f t="shared" ref="O72:Y72" si="59">$M$72/12</f>
        <v>1798</v>
      </c>
      <c r="P72" s="105">
        <f t="shared" si="59"/>
        <v>1798</v>
      </c>
      <c r="Q72" s="105">
        <f t="shared" si="59"/>
        <v>1798</v>
      </c>
      <c r="R72" s="105">
        <f t="shared" si="59"/>
        <v>1798</v>
      </c>
      <c r="S72" s="105">
        <f t="shared" si="59"/>
        <v>1798</v>
      </c>
      <c r="T72" s="105">
        <f t="shared" si="59"/>
        <v>1798</v>
      </c>
      <c r="U72" s="105">
        <f t="shared" si="59"/>
        <v>1798</v>
      </c>
      <c r="V72" s="105">
        <f t="shared" si="59"/>
        <v>1798</v>
      </c>
      <c r="W72" s="105">
        <f t="shared" si="59"/>
        <v>1798</v>
      </c>
      <c r="X72" s="105">
        <f t="shared" si="59"/>
        <v>1798</v>
      </c>
      <c r="Y72" s="105">
        <f t="shared" si="59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5" t="s">
        <v>114</v>
      </c>
      <c r="I73" s="73" t="s">
        <v>111</v>
      </c>
      <c r="J73" s="73">
        <v>3</v>
      </c>
      <c r="K73" s="93">
        <v>240</v>
      </c>
      <c r="L73" s="94">
        <f>'Planilha para vinculação'!F21</f>
        <v>10.119999999999999</v>
      </c>
      <c r="M73" s="75">
        <f t="shared" si="58"/>
        <v>7286.4</v>
      </c>
      <c r="N73" s="76">
        <f t="shared" ref="N73:Y73" si="60">$M$73/12</f>
        <v>607.19999999999993</v>
      </c>
      <c r="O73" s="77">
        <f t="shared" si="60"/>
        <v>607.19999999999993</v>
      </c>
      <c r="P73" s="77">
        <f t="shared" si="60"/>
        <v>607.19999999999993</v>
      </c>
      <c r="Q73" s="77">
        <f t="shared" si="60"/>
        <v>607.19999999999993</v>
      </c>
      <c r="R73" s="77">
        <f t="shared" si="60"/>
        <v>607.19999999999993</v>
      </c>
      <c r="S73" s="77">
        <f t="shared" si="60"/>
        <v>607.19999999999993</v>
      </c>
      <c r="T73" s="77">
        <f t="shared" si="60"/>
        <v>607.19999999999993</v>
      </c>
      <c r="U73" s="77">
        <f t="shared" si="60"/>
        <v>607.19999999999993</v>
      </c>
      <c r="V73" s="77">
        <f t="shared" si="60"/>
        <v>607.19999999999993</v>
      </c>
      <c r="W73" s="77">
        <f t="shared" si="60"/>
        <v>607.19999999999993</v>
      </c>
      <c r="X73" s="77">
        <f t="shared" si="60"/>
        <v>607.19999999999993</v>
      </c>
      <c r="Y73" s="77">
        <f t="shared" si="60"/>
        <v>607.19999999999993</v>
      </c>
      <c r="Z73" s="69">
        <f>SUM(N75:Y75)</f>
        <v>46862.399999999994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5" t="s">
        <v>114</v>
      </c>
      <c r="I74" s="73" t="s">
        <v>111</v>
      </c>
      <c r="J74" s="73">
        <v>3</v>
      </c>
      <c r="K74" s="93">
        <v>240</v>
      </c>
      <c r="L74" s="94">
        <f>'Planilha para vinculação'!F22</f>
        <v>25</v>
      </c>
      <c r="M74" s="75">
        <f t="shared" si="58"/>
        <v>18000</v>
      </c>
      <c r="N74" s="76">
        <f t="shared" ref="N74:Y74" si="61">$M$74/12</f>
        <v>1500</v>
      </c>
      <c r="O74" s="77">
        <f t="shared" si="61"/>
        <v>1500</v>
      </c>
      <c r="P74" s="77">
        <f t="shared" si="61"/>
        <v>1500</v>
      </c>
      <c r="Q74" s="77">
        <f t="shared" si="61"/>
        <v>1500</v>
      </c>
      <c r="R74" s="77">
        <f t="shared" si="61"/>
        <v>1500</v>
      </c>
      <c r="S74" s="77">
        <f t="shared" si="61"/>
        <v>1500</v>
      </c>
      <c r="T74" s="77">
        <f t="shared" si="61"/>
        <v>1500</v>
      </c>
      <c r="U74" s="77">
        <f t="shared" si="61"/>
        <v>1500</v>
      </c>
      <c r="V74" s="77">
        <f t="shared" si="61"/>
        <v>1500</v>
      </c>
      <c r="W74" s="77">
        <f t="shared" si="61"/>
        <v>1500</v>
      </c>
      <c r="X74" s="77">
        <f t="shared" si="61"/>
        <v>1500</v>
      </c>
      <c r="Y74" s="77">
        <f t="shared" si="61"/>
        <v>1500</v>
      </c>
      <c r="Z74" s="69">
        <f>SUM(N76:Y76)</f>
        <v>330928.8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2">SUM(M72:M74)</f>
        <v>46862.400000000001</v>
      </c>
      <c r="N75" s="65">
        <f t="shared" si="62"/>
        <v>3905.2</v>
      </c>
      <c r="O75" s="65">
        <f t="shared" si="62"/>
        <v>3905.2</v>
      </c>
      <c r="P75" s="65">
        <f t="shared" si="62"/>
        <v>3905.2</v>
      </c>
      <c r="Q75" s="65">
        <f t="shared" si="62"/>
        <v>3905.2</v>
      </c>
      <c r="R75" s="65">
        <f t="shared" si="62"/>
        <v>3905.2</v>
      </c>
      <c r="S75" s="65">
        <f t="shared" si="62"/>
        <v>3905.2</v>
      </c>
      <c r="T75" s="65">
        <f t="shared" si="62"/>
        <v>3905.2</v>
      </c>
      <c r="U75" s="65">
        <f t="shared" si="62"/>
        <v>3905.2</v>
      </c>
      <c r="V75" s="65">
        <f t="shared" si="62"/>
        <v>3905.2</v>
      </c>
      <c r="W75" s="65">
        <f t="shared" si="62"/>
        <v>3905.2</v>
      </c>
      <c r="X75" s="65">
        <f t="shared" si="62"/>
        <v>3905.2</v>
      </c>
      <c r="Y75" s="65">
        <f t="shared" si="62"/>
        <v>3905.2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330928.8</v>
      </c>
      <c r="N76" s="106">
        <f>SUM(N26,N35,N55,N58,N61,N71,N75,N31,N45)</f>
        <v>37185.377500000002</v>
      </c>
      <c r="O76" s="106">
        <f>SUM(O26,O35,O55,O58,O61,O71,O75,O31,O45)</f>
        <v>28805.3315</v>
      </c>
      <c r="P76" s="106">
        <f>SUM(P26,P35,P55,P58,P61,P71,P75,P31,P45)</f>
        <v>32237.891499999998</v>
      </c>
      <c r="Q76" s="106">
        <f>SUM(Q26,Q35,Q55,Q58,Q61,Q71,Q75,Q31,Q45)</f>
        <v>24416.291499999999</v>
      </c>
      <c r="R76" s="106">
        <f>SUM(R26,R35,R55,R58,R61,R71,R75,R31,R45)</f>
        <v>28327.091499999999</v>
      </c>
      <c r="S76" s="106">
        <f>SUM(S26,S35,S55,S58,S61,S71,S75,S31,S45)</f>
        <v>24416.291499999999</v>
      </c>
      <c r="T76" s="106">
        <f>SUM(T26,T35,T55,T58,T61,T71,T75,T31,T45)</f>
        <v>28327.091499999999</v>
      </c>
      <c r="U76" s="106">
        <f>SUM(U26,U35,U55,U58,U61,U71,U75,U31,U45)</f>
        <v>24416.291499999999</v>
      </c>
      <c r="V76" s="106">
        <f>SUM(V26,V35,V55,V58,V61,V71,V75,V31,V45)</f>
        <v>28327.091499999999</v>
      </c>
      <c r="W76" s="106">
        <f>SUM(W26,W35,W55,W58,W61,W71,W75,W31,W45)</f>
        <v>24416.291499999999</v>
      </c>
      <c r="X76" s="106">
        <f>SUM(X26,X35,X55,X58,X61,X71,X75,X31,X45)</f>
        <v>28327.091499999999</v>
      </c>
      <c r="Y76" s="106">
        <f>SUM(Y26,Y35,Y55,Y58,Y61,Y71,Y75,Y31,Y45)</f>
        <v>21726.6675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5" t="s">
        <v>114</v>
      </c>
      <c r="I78" s="73" t="s">
        <v>111</v>
      </c>
      <c r="J78" s="73">
        <v>1</v>
      </c>
      <c r="K78" s="73">
        <v>12</v>
      </c>
      <c r="L78" s="94">
        <v>51.3</v>
      </c>
      <c r="M78" s="75">
        <f t="shared" ref="M78:M87" si="63">TRUNC(L78*K78*J78,2)</f>
        <v>615.6</v>
      </c>
      <c r="N78" s="108"/>
      <c r="O78" s="89">
        <f t="shared" ref="O78:O87" si="64">M78/2</f>
        <v>307.8</v>
      </c>
      <c r="P78" s="89"/>
      <c r="Q78" s="89"/>
      <c r="R78" s="102"/>
      <c r="S78" s="89"/>
      <c r="T78" s="89"/>
      <c r="U78" s="89">
        <f t="shared" ref="U78:U87" si="65">M78/2</f>
        <v>307.8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5" t="s">
        <v>114</v>
      </c>
      <c r="I79" s="92" t="s">
        <v>111</v>
      </c>
      <c r="J79" s="92">
        <v>3</v>
      </c>
      <c r="K79" s="93">
        <v>24</v>
      </c>
      <c r="L79" s="94">
        <f>'Planilha para vinculação'!F21</f>
        <v>10.119999999999999</v>
      </c>
      <c r="M79" s="75">
        <f t="shared" si="63"/>
        <v>728.64</v>
      </c>
      <c r="N79" s="109"/>
      <c r="O79" s="89">
        <f t="shared" si="64"/>
        <v>364.32</v>
      </c>
      <c r="P79" s="110"/>
      <c r="Q79" s="110"/>
      <c r="R79" s="111"/>
      <c r="S79" s="77"/>
      <c r="T79" s="77"/>
      <c r="U79" s="89">
        <f t="shared" si="65"/>
        <v>364.32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5" t="s">
        <v>114</v>
      </c>
      <c r="I80" s="92" t="s">
        <v>111</v>
      </c>
      <c r="J80" s="92">
        <v>3</v>
      </c>
      <c r="K80" s="93">
        <v>56</v>
      </c>
      <c r="L80" s="94">
        <f>'Planilha para vinculação'!F22</f>
        <v>25</v>
      </c>
      <c r="M80" s="75">
        <f t="shared" si="63"/>
        <v>4200</v>
      </c>
      <c r="N80" s="113"/>
      <c r="O80" s="89">
        <f t="shared" si="64"/>
        <v>2100</v>
      </c>
      <c r="P80" s="85"/>
      <c r="Q80" s="77"/>
      <c r="R80" s="111"/>
      <c r="S80" s="77"/>
      <c r="T80" s="77"/>
      <c r="U80" s="89">
        <f t="shared" si="65"/>
        <v>2100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320</v>
      </c>
      <c r="L81" s="94">
        <f>'Planilha para vinculação'!F28</f>
        <v>1.1399999999999999</v>
      </c>
      <c r="M81" s="75">
        <f t="shared" si="63"/>
        <v>729.6</v>
      </c>
      <c r="N81" s="113"/>
      <c r="O81" s="89">
        <f t="shared" si="64"/>
        <v>364.8</v>
      </c>
      <c r="P81" s="85"/>
      <c r="Q81" s="77"/>
      <c r="R81" s="111"/>
      <c r="S81" s="77"/>
      <c r="T81" s="77"/>
      <c r="U81" s="89">
        <f t="shared" si="65"/>
        <v>364.8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96</v>
      </c>
      <c r="L82" s="94">
        <f>'Kit lanche'!E15</f>
        <v>5.88</v>
      </c>
      <c r="M82" s="75">
        <f t="shared" si="63"/>
        <v>1128.96</v>
      </c>
      <c r="N82" s="113"/>
      <c r="O82" s="89">
        <f t="shared" si="64"/>
        <v>564.48</v>
      </c>
      <c r="P82" s="85"/>
      <c r="Q82" s="85"/>
      <c r="R82" s="111"/>
      <c r="S82" s="77"/>
      <c r="T82" s="77"/>
      <c r="U82" s="89">
        <f t="shared" si="65"/>
        <v>564.48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3"/>
        <v>120</v>
      </c>
      <c r="N83" s="113"/>
      <c r="O83" s="89">
        <f t="shared" si="64"/>
        <v>60</v>
      </c>
      <c r="P83" s="85"/>
      <c r="Q83" s="77"/>
      <c r="R83" s="111"/>
      <c r="S83" s="77"/>
      <c r="T83" s="77"/>
      <c r="U83" s="89">
        <f t="shared" si="65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96</v>
      </c>
      <c r="L84" s="94">
        <f>'Planilha para vinculação'!F39</f>
        <v>4</v>
      </c>
      <c r="M84" s="75">
        <f t="shared" si="63"/>
        <v>768</v>
      </c>
      <c r="N84" s="113"/>
      <c r="O84" s="89">
        <f t="shared" si="64"/>
        <v>384</v>
      </c>
      <c r="P84" s="85"/>
      <c r="Q84" s="77"/>
      <c r="R84" s="111"/>
      <c r="S84" s="77"/>
      <c r="T84" s="77"/>
      <c r="U84" s="89">
        <f t="shared" si="65"/>
        <v>384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96</v>
      </c>
      <c r="L85" s="94">
        <f>'Verba_Kit Pedagogico'!H20</f>
        <v>20.96</v>
      </c>
      <c r="M85" s="75">
        <f t="shared" si="63"/>
        <v>4024.32</v>
      </c>
      <c r="N85" s="113"/>
      <c r="O85" s="89">
        <f t="shared" si="64"/>
        <v>2012.16</v>
      </c>
      <c r="P85" s="85"/>
      <c r="Q85" s="85"/>
      <c r="R85" s="111"/>
      <c r="S85" s="77"/>
      <c r="T85" s="77"/>
      <c r="U85" s="89">
        <f t="shared" si="65"/>
        <v>2012.16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3"/>
        <v>75.52</v>
      </c>
      <c r="N86" s="113"/>
      <c r="O86" s="89">
        <f t="shared" si="64"/>
        <v>37.76</v>
      </c>
      <c r="P86" s="85"/>
      <c r="Q86" s="85"/>
      <c r="R86" s="111"/>
      <c r="S86" s="77"/>
      <c r="T86" s="77"/>
      <c r="U86" s="89">
        <f t="shared" si="65"/>
        <v>37.76</v>
      </c>
      <c r="V86" s="77"/>
      <c r="W86" s="77"/>
      <c r="X86" s="77"/>
      <c r="Y86" s="77"/>
      <c r="Z86" s="69">
        <f>SUM(N88:Y88)</f>
        <v>12680.64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25</v>
      </c>
      <c r="L87" s="94">
        <f>'Planilha para vinculação'!F26</f>
        <v>5.8</v>
      </c>
      <c r="M87" s="75">
        <f t="shared" si="63"/>
        <v>290</v>
      </c>
      <c r="N87" s="113"/>
      <c r="O87" s="89">
        <f t="shared" si="64"/>
        <v>145</v>
      </c>
      <c r="P87" s="115"/>
      <c r="Q87" s="111"/>
      <c r="R87" s="85"/>
      <c r="S87" s="85"/>
      <c r="T87" s="89"/>
      <c r="U87" s="89">
        <f t="shared" si="65"/>
        <v>145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12680.64</v>
      </c>
      <c r="N88" s="86">
        <f>SUM(N78:N86)</f>
        <v>0</v>
      </c>
      <c r="O88" s="64">
        <f>SUM(O78:O87)</f>
        <v>6340.32</v>
      </c>
      <c r="P88" s="64">
        <f t="shared" ref="P88:Y88" si="66">SUM(P78:P86)</f>
        <v>0</v>
      </c>
      <c r="Q88" s="64">
        <f t="shared" si="66"/>
        <v>0</v>
      </c>
      <c r="R88" s="64">
        <f t="shared" si="66"/>
        <v>0</v>
      </c>
      <c r="S88" s="64">
        <f t="shared" si="66"/>
        <v>0</v>
      </c>
      <c r="T88" s="64">
        <f t="shared" si="66"/>
        <v>0</v>
      </c>
      <c r="U88" s="64">
        <f>SUM(U78:U87)</f>
        <v>6340.32</v>
      </c>
      <c r="V88" s="64">
        <f t="shared" si="66"/>
        <v>0</v>
      </c>
      <c r="W88" s="64">
        <f t="shared" si="66"/>
        <v>0</v>
      </c>
      <c r="X88" s="64">
        <f t="shared" si="66"/>
        <v>0</v>
      </c>
      <c r="Y88" s="64">
        <f t="shared" si="66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5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4" si="67">TRUNC(L89*K89*J89,2)</f>
        <v>455.28</v>
      </c>
      <c r="N89" s="108"/>
      <c r="O89" s="89"/>
      <c r="P89" s="89">
        <f t="shared" ref="P89:P94" si="68">M89/2</f>
        <v>227.64</v>
      </c>
      <c r="Q89" s="102"/>
      <c r="R89" s="89"/>
      <c r="S89" s="89"/>
      <c r="T89" s="89"/>
      <c r="U89" s="89"/>
      <c r="V89" s="89">
        <f t="shared" ref="V89:V94" si="69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5" t="s">
        <v>114</v>
      </c>
      <c r="I90" s="73" t="s">
        <v>111</v>
      </c>
      <c r="J90" s="73">
        <v>3</v>
      </c>
      <c r="K90" s="93">
        <v>24</v>
      </c>
      <c r="L90" s="94">
        <f>'Planilha para vinculação'!F21</f>
        <v>10.119999999999999</v>
      </c>
      <c r="M90" s="75">
        <f t="shared" si="67"/>
        <v>728.64</v>
      </c>
      <c r="N90" s="109"/>
      <c r="O90" s="110"/>
      <c r="P90" s="89">
        <f t="shared" si="68"/>
        <v>364.32</v>
      </c>
      <c r="Q90" s="111"/>
      <c r="R90" s="110"/>
      <c r="S90" s="110"/>
      <c r="T90" s="89"/>
      <c r="U90" s="110"/>
      <c r="V90" s="89">
        <f t="shared" si="69"/>
        <v>364.32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5" t="s">
        <v>114</v>
      </c>
      <c r="I91" s="73" t="s">
        <v>111</v>
      </c>
      <c r="J91" s="73">
        <v>3</v>
      </c>
      <c r="K91" s="93">
        <v>56</v>
      </c>
      <c r="L91" s="94">
        <f>'Planilha para vinculação'!F22</f>
        <v>25</v>
      </c>
      <c r="M91" s="75">
        <f t="shared" si="67"/>
        <v>4200</v>
      </c>
      <c r="N91" s="113"/>
      <c r="O91" s="85"/>
      <c r="P91" s="89">
        <f t="shared" si="68"/>
        <v>2100</v>
      </c>
      <c r="Q91" s="111"/>
      <c r="R91" s="85"/>
      <c r="S91" s="85"/>
      <c r="T91" s="89"/>
      <c r="U91" s="85"/>
      <c r="V91" s="89">
        <f t="shared" si="69"/>
        <v>2100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25</v>
      </c>
      <c r="L92" s="94">
        <f>'Planilha para vinculação'!F26</f>
        <v>5.8</v>
      </c>
      <c r="M92" s="75">
        <f t="shared" si="67"/>
        <v>290</v>
      </c>
      <c r="N92" s="113"/>
      <c r="O92" s="85"/>
      <c r="P92" s="89">
        <f t="shared" si="68"/>
        <v>145</v>
      </c>
      <c r="Q92" s="111"/>
      <c r="R92" s="85"/>
      <c r="S92" s="85"/>
      <c r="T92" s="89"/>
      <c r="U92" s="85"/>
      <c r="V92" s="89">
        <f t="shared" si="69"/>
        <v>145</v>
      </c>
      <c r="W92" s="85"/>
      <c r="X92" s="85"/>
      <c r="Y92" s="85"/>
      <c r="Z92" s="69"/>
    </row>
    <row r="93" spans="1:27" ht="15.75" customHeight="1" x14ac:dyDescent="0.25">
      <c r="A93" s="18"/>
      <c r="B93" s="18"/>
      <c r="C93" s="18"/>
      <c r="D93" s="309"/>
      <c r="E93" s="101" t="s">
        <v>132</v>
      </c>
      <c r="F93" s="81" t="s">
        <v>14</v>
      </c>
      <c r="G93" s="24">
        <v>26</v>
      </c>
      <c r="H93" s="24" t="s">
        <v>114</v>
      </c>
      <c r="I93" s="73" t="s">
        <v>119</v>
      </c>
      <c r="J93" s="73">
        <v>2</v>
      </c>
      <c r="K93" s="73">
        <v>96</v>
      </c>
      <c r="L93" s="94">
        <f>'Kit lanche'!E15</f>
        <v>5.88</v>
      </c>
      <c r="M93" s="75">
        <f t="shared" si="67"/>
        <v>1128.96</v>
      </c>
      <c r="N93" s="113"/>
      <c r="O93" s="85"/>
      <c r="P93" s="89">
        <f t="shared" si="68"/>
        <v>564.48</v>
      </c>
      <c r="Q93" s="111"/>
      <c r="R93" s="85"/>
      <c r="S93" s="85"/>
      <c r="T93" s="89"/>
      <c r="U93" s="85"/>
      <c r="V93" s="89">
        <f t="shared" si="69"/>
        <v>564.48</v>
      </c>
      <c r="W93" s="85"/>
      <c r="X93" s="85"/>
      <c r="Y93" s="85"/>
      <c r="Z93" s="69">
        <f>SUM(N95:Y95)</f>
        <v>6878.4000000000005</v>
      </c>
      <c r="AA93" t="b">
        <f>IF(Z93=M95,TRUE,FALSE)</f>
        <v>1</v>
      </c>
    </row>
    <row r="94" spans="1:27" ht="15.75" customHeight="1" x14ac:dyDescent="0.25">
      <c r="A94" s="18"/>
      <c r="B94" s="18"/>
      <c r="C94" s="18"/>
      <c r="D94" s="308"/>
      <c r="E94" s="79" t="s">
        <v>32</v>
      </c>
      <c r="F94" s="81" t="s">
        <v>14</v>
      </c>
      <c r="G94" s="24">
        <v>54</v>
      </c>
      <c r="H94" s="24" t="s">
        <v>114</v>
      </c>
      <c r="I94" s="73" t="s">
        <v>119</v>
      </c>
      <c r="J94" s="73">
        <v>2</v>
      </c>
      <c r="K94" s="73">
        <v>2</v>
      </c>
      <c r="L94" s="94">
        <f>'Planilha para vinculação'!F66</f>
        <v>18.88</v>
      </c>
      <c r="M94" s="75">
        <f t="shared" si="67"/>
        <v>75.52</v>
      </c>
      <c r="N94" s="113"/>
      <c r="O94" s="89"/>
      <c r="P94" s="89">
        <f t="shared" si="68"/>
        <v>37.76</v>
      </c>
      <c r="Q94" s="85"/>
      <c r="R94" s="85"/>
      <c r="S94" s="89"/>
      <c r="T94" s="85"/>
      <c r="U94" s="85"/>
      <c r="V94" s="89">
        <f t="shared" si="69"/>
        <v>37.76</v>
      </c>
      <c r="W94" s="77"/>
      <c r="X94" s="77"/>
      <c r="Y94" s="77"/>
      <c r="Z94" s="69"/>
    </row>
    <row r="95" spans="1:27" ht="12.75" customHeight="1" x14ac:dyDescent="0.25">
      <c r="A95" s="18"/>
      <c r="B95" s="18"/>
      <c r="C95" s="18"/>
      <c r="D95" s="320" t="s">
        <v>120</v>
      </c>
      <c r="E95" s="321"/>
      <c r="F95" s="321"/>
      <c r="G95" s="321"/>
      <c r="H95" s="321"/>
      <c r="I95" s="321"/>
      <c r="J95" s="321"/>
      <c r="K95" s="321"/>
      <c r="L95" s="322"/>
      <c r="M95" s="65">
        <f t="shared" ref="M95:Y95" si="70">SUM(M89:M94)</f>
        <v>6878.4000000000005</v>
      </c>
      <c r="N95" s="86">
        <f t="shared" si="70"/>
        <v>0</v>
      </c>
      <c r="O95" s="64">
        <f t="shared" si="70"/>
        <v>0</v>
      </c>
      <c r="P95" s="64">
        <f t="shared" si="70"/>
        <v>3439.2000000000003</v>
      </c>
      <c r="Q95" s="64">
        <f t="shared" si="70"/>
        <v>0</v>
      </c>
      <c r="R95" s="64">
        <f t="shared" si="70"/>
        <v>0</v>
      </c>
      <c r="S95" s="64">
        <f t="shared" si="70"/>
        <v>0</v>
      </c>
      <c r="T95" s="64">
        <f t="shared" si="70"/>
        <v>0</v>
      </c>
      <c r="U95" s="64">
        <f t="shared" si="70"/>
        <v>0</v>
      </c>
      <c r="V95" s="64">
        <f t="shared" si="70"/>
        <v>3439.2000000000003</v>
      </c>
      <c r="W95" s="64">
        <f t="shared" si="70"/>
        <v>0</v>
      </c>
      <c r="X95" s="64">
        <f t="shared" si="70"/>
        <v>0</v>
      </c>
      <c r="Y95" s="64">
        <f t="shared" si="70"/>
        <v>0</v>
      </c>
      <c r="Z95" s="69"/>
    </row>
    <row r="96" spans="1:27" ht="20.25" customHeight="1" x14ac:dyDescent="0.25">
      <c r="A96" s="18"/>
      <c r="B96" s="18"/>
      <c r="C96" s="18"/>
      <c r="D96" s="307" t="s">
        <v>72</v>
      </c>
      <c r="E96" s="103" t="s">
        <v>512</v>
      </c>
      <c r="F96" s="104" t="s">
        <v>7</v>
      </c>
      <c r="G96" s="104">
        <v>2</v>
      </c>
      <c r="H96" s="5" t="s">
        <v>114</v>
      </c>
      <c r="I96" s="73" t="s">
        <v>111</v>
      </c>
      <c r="J96" s="73">
        <v>1</v>
      </c>
      <c r="K96" s="73">
        <v>12</v>
      </c>
      <c r="L96" s="94">
        <f>'Planilha para vinculação'!F14</f>
        <v>37.94</v>
      </c>
      <c r="M96" s="117">
        <f t="shared" ref="M96:M99" si="71">L96*K96*J96</f>
        <v>455.28</v>
      </c>
      <c r="N96" s="118"/>
      <c r="O96" s="119"/>
      <c r="P96" s="89"/>
      <c r="Q96" s="89"/>
      <c r="R96" s="89">
        <f t="shared" ref="R96:R99" si="72">M96/2</f>
        <v>227.64</v>
      </c>
      <c r="S96" s="94"/>
      <c r="T96" s="120"/>
      <c r="U96" s="94"/>
      <c r="V96" s="94"/>
      <c r="W96" s="89">
        <f t="shared" ref="W96:W99" si="73">M96/2</f>
        <v>227.64</v>
      </c>
      <c r="X96" s="89"/>
      <c r="Y96" s="89"/>
      <c r="Z96" s="69"/>
    </row>
    <row r="97" spans="1:27" ht="21.75" customHeight="1" x14ac:dyDescent="0.25">
      <c r="A97" s="18"/>
      <c r="B97" s="18"/>
      <c r="C97" s="18"/>
      <c r="D97" s="309"/>
      <c r="E97" s="121" t="s">
        <v>110</v>
      </c>
      <c r="F97" s="122" t="s">
        <v>11</v>
      </c>
      <c r="G97" s="104">
        <v>9</v>
      </c>
      <c r="H97" s="5" t="s">
        <v>114</v>
      </c>
      <c r="I97" s="73" t="s">
        <v>111</v>
      </c>
      <c r="J97" s="73">
        <v>3</v>
      </c>
      <c r="K97" s="93">
        <v>24</v>
      </c>
      <c r="L97" s="94">
        <f>'Planilha para vinculação'!F21</f>
        <v>10.119999999999999</v>
      </c>
      <c r="M97" s="117">
        <f t="shared" si="71"/>
        <v>728.64</v>
      </c>
      <c r="N97" s="123"/>
      <c r="O97" s="124"/>
      <c r="P97" s="125"/>
      <c r="Q97" s="125"/>
      <c r="R97" s="89">
        <f t="shared" si="72"/>
        <v>364.32</v>
      </c>
      <c r="S97" s="122"/>
      <c r="T97" s="104"/>
      <c r="U97" s="122"/>
      <c r="V97" s="122"/>
      <c r="W97" s="89">
        <f t="shared" si="73"/>
        <v>364.32</v>
      </c>
      <c r="X97" s="85"/>
      <c r="Y97" s="85"/>
      <c r="Z97" s="69"/>
    </row>
    <row r="98" spans="1:27" ht="23.25" customHeight="1" x14ac:dyDescent="0.25">
      <c r="A98" s="18"/>
      <c r="B98" s="18"/>
      <c r="C98" s="18"/>
      <c r="D98" s="309"/>
      <c r="E98" s="126" t="s">
        <v>112</v>
      </c>
      <c r="F98" s="122" t="s">
        <v>11</v>
      </c>
      <c r="G98" s="104">
        <v>10</v>
      </c>
      <c r="H98" s="5" t="s">
        <v>114</v>
      </c>
      <c r="I98" s="73" t="s">
        <v>111</v>
      </c>
      <c r="J98" s="73">
        <v>3</v>
      </c>
      <c r="K98" s="93">
        <v>56</v>
      </c>
      <c r="L98" s="94">
        <f>'Planilha para vinculação'!F22</f>
        <v>25</v>
      </c>
      <c r="M98" s="117">
        <f t="shared" si="71"/>
        <v>4200</v>
      </c>
      <c r="N98" s="123"/>
      <c r="O98" s="124"/>
      <c r="P98" s="85"/>
      <c r="Q98" s="85"/>
      <c r="R98" s="89">
        <f t="shared" si="72"/>
        <v>2100</v>
      </c>
      <c r="S98" s="127"/>
      <c r="T98" s="104"/>
      <c r="U98" s="127"/>
      <c r="V98" s="127"/>
      <c r="W98" s="89">
        <f t="shared" si="73"/>
        <v>2100</v>
      </c>
      <c r="X98" s="85"/>
      <c r="Y98" s="85"/>
      <c r="Z98" s="69">
        <f>SUM(N100:Y100)</f>
        <v>5673.92</v>
      </c>
      <c r="AA98" t="b">
        <f>IF(Z98=M100,TRUE,FALSE)</f>
        <v>1</v>
      </c>
    </row>
    <row r="99" spans="1:27" ht="15.75" customHeight="1" x14ac:dyDescent="0.25">
      <c r="A99" s="18"/>
      <c r="B99" s="18"/>
      <c r="C99" s="18"/>
      <c r="D99" s="308"/>
      <c r="E99" s="98" t="s">
        <v>330</v>
      </c>
      <c r="F99" s="104" t="s">
        <v>14</v>
      </c>
      <c r="G99" s="104">
        <v>14</v>
      </c>
      <c r="H99" s="5" t="s">
        <v>114</v>
      </c>
      <c r="I99" s="73" t="s">
        <v>138</v>
      </c>
      <c r="J99" s="73">
        <v>2</v>
      </c>
      <c r="K99" s="73">
        <v>25</v>
      </c>
      <c r="L99" s="94">
        <f>'Planilha para vinculação'!F26</f>
        <v>5.8</v>
      </c>
      <c r="M99" s="117">
        <f t="shared" si="71"/>
        <v>290</v>
      </c>
      <c r="N99" s="123"/>
      <c r="O99" s="124"/>
      <c r="P99" s="85"/>
      <c r="Q99" s="85"/>
      <c r="R99" s="89">
        <f t="shared" si="72"/>
        <v>145</v>
      </c>
      <c r="S99" s="127"/>
      <c r="T99" s="104"/>
      <c r="U99" s="127"/>
      <c r="V99" s="127"/>
      <c r="W99" s="89">
        <f t="shared" si="73"/>
        <v>145</v>
      </c>
      <c r="X99" s="85"/>
      <c r="Y99" s="85"/>
      <c r="Z99" s="69"/>
    </row>
    <row r="100" spans="1:27" ht="15.75" customHeight="1" x14ac:dyDescent="0.25">
      <c r="A100" s="18"/>
      <c r="B100" s="18"/>
      <c r="C100" s="18"/>
      <c r="D100" s="333" t="s">
        <v>120</v>
      </c>
      <c r="E100" s="281"/>
      <c r="F100" s="281"/>
      <c r="G100" s="281"/>
      <c r="H100" s="281"/>
      <c r="I100" s="281"/>
      <c r="J100" s="281"/>
      <c r="K100" s="281"/>
      <c r="L100" s="282"/>
      <c r="M100" s="153">
        <f t="shared" ref="M100:Y100" si="74">SUM(M96:M99)</f>
        <v>5673.92</v>
      </c>
      <c r="N100" s="153">
        <f t="shared" si="74"/>
        <v>0</v>
      </c>
      <c r="O100" s="154">
        <f t="shared" si="74"/>
        <v>0</v>
      </c>
      <c r="P100" s="155">
        <f t="shared" si="74"/>
        <v>0</v>
      </c>
      <c r="Q100" s="155">
        <f t="shared" si="74"/>
        <v>0</v>
      </c>
      <c r="R100" s="155">
        <f t="shared" si="74"/>
        <v>2836.96</v>
      </c>
      <c r="S100" s="155">
        <f t="shared" si="74"/>
        <v>0</v>
      </c>
      <c r="T100" s="155">
        <f t="shared" si="74"/>
        <v>0</v>
      </c>
      <c r="U100" s="154">
        <f t="shared" si="74"/>
        <v>0</v>
      </c>
      <c r="V100" s="154">
        <f t="shared" si="74"/>
        <v>0</v>
      </c>
      <c r="W100" s="155">
        <f t="shared" si="74"/>
        <v>2836.96</v>
      </c>
      <c r="X100" s="156">
        <f t="shared" si="74"/>
        <v>0</v>
      </c>
      <c r="Y100" s="156">
        <f t="shared" si="74"/>
        <v>0</v>
      </c>
      <c r="Z100" s="69"/>
    </row>
    <row r="101" spans="1:27" ht="15.75" customHeight="1" x14ac:dyDescent="0.25">
      <c r="A101" s="18"/>
      <c r="B101" s="18"/>
      <c r="C101" s="18"/>
      <c r="D101" s="307" t="s">
        <v>73</v>
      </c>
      <c r="E101" s="103" t="s">
        <v>512</v>
      </c>
      <c r="F101" s="81" t="s">
        <v>7</v>
      </c>
      <c r="G101" s="24">
        <v>2</v>
      </c>
      <c r="H101" s="5" t="s">
        <v>114</v>
      </c>
      <c r="I101" s="73" t="s">
        <v>111</v>
      </c>
      <c r="J101" s="73">
        <v>1</v>
      </c>
      <c r="K101" s="73">
        <v>12</v>
      </c>
      <c r="L101" s="94">
        <f>'Planilha para vinculação'!F14</f>
        <v>37.94</v>
      </c>
      <c r="M101" s="75">
        <f t="shared" ref="M101:M111" si="75">TRUNC(L101*K101*J101,2)</f>
        <v>455.28</v>
      </c>
      <c r="N101" s="89">
        <f t="shared" ref="N101:N111" si="76">M101/2</f>
        <v>227.64</v>
      </c>
      <c r="O101" s="89"/>
      <c r="P101" s="89"/>
      <c r="Q101" s="111"/>
      <c r="R101" s="89"/>
      <c r="S101" s="89"/>
      <c r="T101" s="89">
        <f t="shared" ref="T101:T111" si="77">M101/2</f>
        <v>227.64</v>
      </c>
      <c r="U101" s="111"/>
      <c r="V101" s="111"/>
      <c r="W101" s="89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70" t="s">
        <v>110</v>
      </c>
      <c r="F102" s="91" t="s">
        <v>11</v>
      </c>
      <c r="G102" s="24">
        <v>9</v>
      </c>
      <c r="H102" s="5" t="s">
        <v>114</v>
      </c>
      <c r="I102" s="73" t="s">
        <v>111</v>
      </c>
      <c r="J102" s="73">
        <v>3</v>
      </c>
      <c r="K102" s="93">
        <v>24</v>
      </c>
      <c r="L102" s="94">
        <f>'Planilha para vinculação'!F21</f>
        <v>10.119999999999999</v>
      </c>
      <c r="M102" s="75">
        <f t="shared" si="75"/>
        <v>728.64</v>
      </c>
      <c r="N102" s="89">
        <f t="shared" si="76"/>
        <v>364.32</v>
      </c>
      <c r="O102" s="77"/>
      <c r="P102" s="77"/>
      <c r="Q102" s="111"/>
      <c r="R102" s="77"/>
      <c r="S102" s="77"/>
      <c r="T102" s="89">
        <f t="shared" si="77"/>
        <v>364.32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101" t="s">
        <v>112</v>
      </c>
      <c r="F103" s="91" t="s">
        <v>11</v>
      </c>
      <c r="G103" s="24">
        <v>10</v>
      </c>
      <c r="H103" s="5" t="s">
        <v>114</v>
      </c>
      <c r="I103" s="73" t="s">
        <v>111</v>
      </c>
      <c r="J103" s="73">
        <v>3</v>
      </c>
      <c r="K103" s="93">
        <v>56</v>
      </c>
      <c r="L103" s="94">
        <f>'Planilha para vinculação'!F22</f>
        <v>25</v>
      </c>
      <c r="M103" s="75">
        <f t="shared" si="75"/>
        <v>4200</v>
      </c>
      <c r="N103" s="89">
        <f t="shared" si="76"/>
        <v>2100</v>
      </c>
      <c r="O103" s="77"/>
      <c r="P103" s="77"/>
      <c r="Q103" s="111"/>
      <c r="R103" s="77"/>
      <c r="S103" s="77"/>
      <c r="T103" s="89">
        <f t="shared" si="77"/>
        <v>2100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98" t="s">
        <v>20</v>
      </c>
      <c r="F104" s="81" t="s">
        <v>14</v>
      </c>
      <c r="G104" s="24">
        <v>16</v>
      </c>
      <c r="H104" s="24" t="s">
        <v>114</v>
      </c>
      <c r="I104" s="73" t="s">
        <v>119</v>
      </c>
      <c r="J104" s="73">
        <v>2</v>
      </c>
      <c r="K104" s="73">
        <v>320</v>
      </c>
      <c r="L104" s="94">
        <f>'Planilha para vinculação'!F28</f>
        <v>1.1399999999999999</v>
      </c>
      <c r="M104" s="75">
        <f t="shared" si="75"/>
        <v>729.6</v>
      </c>
      <c r="N104" s="89">
        <f t="shared" si="76"/>
        <v>364.8</v>
      </c>
      <c r="O104" s="77"/>
      <c r="P104" s="77"/>
      <c r="Q104" s="111"/>
      <c r="R104" s="77"/>
      <c r="S104" s="77"/>
      <c r="T104" s="89">
        <f t="shared" si="77"/>
        <v>364.8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132</v>
      </c>
      <c r="F105" s="81" t="s">
        <v>14</v>
      </c>
      <c r="G105" s="24">
        <v>26</v>
      </c>
      <c r="H105" s="24" t="s">
        <v>114</v>
      </c>
      <c r="I105" s="73" t="s">
        <v>119</v>
      </c>
      <c r="J105" s="73">
        <v>2</v>
      </c>
      <c r="K105" s="73">
        <v>20</v>
      </c>
      <c r="L105" s="94">
        <f>'Kit lanche'!E15</f>
        <v>5.88</v>
      </c>
      <c r="M105" s="75">
        <f t="shared" si="75"/>
        <v>235.2</v>
      </c>
      <c r="N105" s="89">
        <f t="shared" si="76"/>
        <v>117.6</v>
      </c>
      <c r="O105" s="77"/>
      <c r="P105" s="77"/>
      <c r="Q105" s="111"/>
      <c r="R105" s="77"/>
      <c r="S105" s="77"/>
      <c r="T105" s="89">
        <f t="shared" si="77"/>
        <v>117.6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137</v>
      </c>
      <c r="F106" s="81" t="s">
        <v>14</v>
      </c>
      <c r="G106" s="5" t="s">
        <v>116</v>
      </c>
      <c r="H106" s="24" t="s">
        <v>114</v>
      </c>
      <c r="I106" s="72" t="s">
        <v>117</v>
      </c>
      <c r="J106" s="73">
        <v>2</v>
      </c>
      <c r="K106" s="73">
        <v>20</v>
      </c>
      <c r="L106" s="94">
        <f>'Verba_Kit Pedagogico'!H20</f>
        <v>20.96</v>
      </c>
      <c r="M106" s="75">
        <f t="shared" si="75"/>
        <v>838.4</v>
      </c>
      <c r="N106" s="89">
        <f t="shared" si="76"/>
        <v>419.2</v>
      </c>
      <c r="O106" s="77"/>
      <c r="P106" s="77"/>
      <c r="Q106" s="111"/>
      <c r="R106" s="77"/>
      <c r="S106" s="77"/>
      <c r="T106" s="89">
        <f t="shared" si="77"/>
        <v>419.2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126</v>
      </c>
      <c r="F107" s="81" t="s">
        <v>14</v>
      </c>
      <c r="G107" s="24">
        <v>28</v>
      </c>
      <c r="H107" s="24" t="s">
        <v>114</v>
      </c>
      <c r="I107" s="73" t="s">
        <v>119</v>
      </c>
      <c r="J107" s="73">
        <v>2</v>
      </c>
      <c r="K107" s="73">
        <v>5</v>
      </c>
      <c r="L107" s="94">
        <f>'Planilha para vinculação'!F40</f>
        <v>12</v>
      </c>
      <c r="M107" s="75">
        <f t="shared" si="75"/>
        <v>120</v>
      </c>
      <c r="N107" s="89">
        <f t="shared" si="76"/>
        <v>60</v>
      </c>
      <c r="O107" s="77"/>
      <c r="P107" s="77"/>
      <c r="Q107" s="111"/>
      <c r="R107" s="77"/>
      <c r="S107" s="77"/>
      <c r="T107" s="89">
        <f t="shared" si="77"/>
        <v>60</v>
      </c>
      <c r="U107" s="111"/>
      <c r="V107" s="111"/>
      <c r="W107" s="77"/>
      <c r="X107" s="111"/>
      <c r="Y107" s="77"/>
      <c r="Z107" s="69"/>
    </row>
    <row r="108" spans="1:27" ht="72.75" customHeight="1" x14ac:dyDescent="0.25">
      <c r="A108" s="18"/>
      <c r="B108" s="18"/>
      <c r="C108" s="18"/>
      <c r="D108" s="309"/>
      <c r="E108" s="101" t="s">
        <v>127</v>
      </c>
      <c r="F108" s="81" t="s">
        <v>14</v>
      </c>
      <c r="G108" s="24">
        <v>27</v>
      </c>
      <c r="H108" s="24" t="s">
        <v>114</v>
      </c>
      <c r="I108" s="73" t="s">
        <v>119</v>
      </c>
      <c r="J108" s="73">
        <v>2</v>
      </c>
      <c r="K108" s="73">
        <v>20</v>
      </c>
      <c r="L108" s="94">
        <f>'Planilha para vinculação'!F39</f>
        <v>4</v>
      </c>
      <c r="M108" s="75">
        <f t="shared" si="75"/>
        <v>160</v>
      </c>
      <c r="N108" s="89">
        <f t="shared" si="76"/>
        <v>80</v>
      </c>
      <c r="O108" s="85"/>
      <c r="P108" s="85"/>
      <c r="Q108" s="111"/>
      <c r="R108" s="85"/>
      <c r="S108" s="85"/>
      <c r="T108" s="89">
        <f t="shared" si="77"/>
        <v>80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79" t="s">
        <v>32</v>
      </c>
      <c r="F109" s="81" t="s">
        <v>14</v>
      </c>
      <c r="G109" s="24">
        <v>54</v>
      </c>
      <c r="H109" s="24" t="s">
        <v>114</v>
      </c>
      <c r="I109" s="73" t="s">
        <v>119</v>
      </c>
      <c r="J109" s="73">
        <v>2</v>
      </c>
      <c r="K109" s="73">
        <v>2</v>
      </c>
      <c r="L109" s="94">
        <f>'Planilha para vinculação'!F66</f>
        <v>18.88</v>
      </c>
      <c r="M109" s="75">
        <f t="shared" si="75"/>
        <v>75.52</v>
      </c>
      <c r="N109" s="89">
        <f t="shared" si="76"/>
        <v>37.76</v>
      </c>
      <c r="O109" s="85"/>
      <c r="P109" s="85"/>
      <c r="Q109" s="111"/>
      <c r="R109" s="85"/>
      <c r="S109" s="85"/>
      <c r="T109" s="89">
        <f t="shared" si="77"/>
        <v>37.76</v>
      </c>
      <c r="U109" s="111"/>
      <c r="V109" s="111"/>
      <c r="W109" s="77"/>
      <c r="X109" s="111"/>
      <c r="Y109" s="77"/>
      <c r="Z109" s="69"/>
    </row>
    <row r="110" spans="1:27" ht="15.75" customHeight="1" x14ac:dyDescent="0.25">
      <c r="A110" s="18"/>
      <c r="B110" s="18"/>
      <c r="C110" s="18"/>
      <c r="D110" s="309"/>
      <c r="E110" s="97" t="s">
        <v>328</v>
      </c>
      <c r="F110" s="81" t="s">
        <v>14</v>
      </c>
      <c r="G110" s="24">
        <v>23</v>
      </c>
      <c r="H110" s="24" t="s">
        <v>114</v>
      </c>
      <c r="I110" s="73" t="s">
        <v>119</v>
      </c>
      <c r="J110" s="73">
        <v>2</v>
      </c>
      <c r="K110" s="73">
        <v>24</v>
      </c>
      <c r="L110" s="94">
        <f>'Planilha para vinculação'!F35</f>
        <v>0.61</v>
      </c>
      <c r="M110" s="75">
        <f t="shared" si="75"/>
        <v>29.28</v>
      </c>
      <c r="N110" s="89">
        <f t="shared" si="76"/>
        <v>14.64</v>
      </c>
      <c r="O110" s="85"/>
      <c r="P110" s="85"/>
      <c r="Q110" s="111"/>
      <c r="R110" s="85"/>
      <c r="S110" s="85"/>
      <c r="T110" s="89">
        <f t="shared" si="77"/>
        <v>14.64</v>
      </c>
      <c r="U110" s="111"/>
      <c r="V110" s="111"/>
      <c r="W110" s="77"/>
      <c r="X110" s="111"/>
      <c r="Y110" s="77"/>
      <c r="Z110" s="69">
        <f>SUM(N112:Y112)</f>
        <v>7861.92</v>
      </c>
      <c r="AA110" t="b">
        <f>IF(Z110=M112,TRUE,FALSE)</f>
        <v>1</v>
      </c>
    </row>
    <row r="111" spans="1:27" ht="15.75" customHeight="1" x14ac:dyDescent="0.25">
      <c r="A111" s="18"/>
      <c r="B111" s="18"/>
      <c r="C111" s="18"/>
      <c r="D111" s="308"/>
      <c r="E111" s="98" t="s">
        <v>330</v>
      </c>
      <c r="F111" s="81" t="s">
        <v>14</v>
      </c>
      <c r="G111" s="24">
        <v>14</v>
      </c>
      <c r="H111" s="24" t="s">
        <v>114</v>
      </c>
      <c r="I111" s="73" t="s">
        <v>119</v>
      </c>
      <c r="J111" s="73">
        <v>2</v>
      </c>
      <c r="K111" s="73">
        <v>25</v>
      </c>
      <c r="L111" s="94">
        <f>'Planilha para vinculação'!F26</f>
        <v>5.8</v>
      </c>
      <c r="M111" s="75">
        <f t="shared" si="75"/>
        <v>290</v>
      </c>
      <c r="N111" s="89">
        <f t="shared" si="76"/>
        <v>145</v>
      </c>
      <c r="O111" s="85"/>
      <c r="P111" s="115"/>
      <c r="Q111" s="111"/>
      <c r="R111" s="85"/>
      <c r="S111" s="85"/>
      <c r="T111" s="89">
        <f t="shared" si="77"/>
        <v>145</v>
      </c>
      <c r="U111" s="85"/>
      <c r="V111" s="111"/>
      <c r="W111" s="85"/>
      <c r="X111" s="85"/>
      <c r="Y111" s="85"/>
      <c r="Z111" s="69"/>
    </row>
    <row r="112" spans="1:27" ht="15.75" customHeight="1" x14ac:dyDescent="0.25">
      <c r="A112" s="18"/>
      <c r="B112" s="18"/>
      <c r="C112" s="18"/>
      <c r="D112" s="300" t="s">
        <v>120</v>
      </c>
      <c r="E112" s="269"/>
      <c r="F112" s="269"/>
      <c r="G112" s="269"/>
      <c r="H112" s="269"/>
      <c r="I112" s="269"/>
      <c r="J112" s="269"/>
      <c r="K112" s="269"/>
      <c r="L112" s="270"/>
      <c r="M112" s="65">
        <f>SUM(M101:M111)</f>
        <v>7861.92</v>
      </c>
      <c r="N112" s="86">
        <f>SUM(N101:N111)</f>
        <v>3930.96</v>
      </c>
      <c r="O112" s="64">
        <f t="shared" ref="O112:S112" si="78">SUM(O101:O110)</f>
        <v>0</v>
      </c>
      <c r="P112" s="64">
        <f t="shared" si="78"/>
        <v>0</v>
      </c>
      <c r="Q112" s="64">
        <f t="shared" si="78"/>
        <v>0</v>
      </c>
      <c r="R112" s="64">
        <f t="shared" si="78"/>
        <v>0</v>
      </c>
      <c r="S112" s="64">
        <f t="shared" si="78"/>
        <v>0</v>
      </c>
      <c r="T112" s="64">
        <f>SUM(T101:T111)</f>
        <v>3930.96</v>
      </c>
      <c r="U112" s="64">
        <f t="shared" ref="U112:Y112" si="79">SUM(U101:U110)</f>
        <v>0</v>
      </c>
      <c r="V112" s="64">
        <f t="shared" si="79"/>
        <v>0</v>
      </c>
      <c r="W112" s="64">
        <f t="shared" si="79"/>
        <v>0</v>
      </c>
      <c r="X112" s="64">
        <f t="shared" si="79"/>
        <v>0</v>
      </c>
      <c r="Y112" s="64">
        <f t="shared" si="79"/>
        <v>0</v>
      </c>
      <c r="Z112" s="69"/>
    </row>
    <row r="113" spans="1:27" ht="15.75" customHeight="1" x14ac:dyDescent="0.25">
      <c r="A113" s="18"/>
      <c r="B113" s="18"/>
      <c r="C113" s="18"/>
      <c r="D113" s="307" t="s">
        <v>74</v>
      </c>
      <c r="E113" s="103" t="s">
        <v>512</v>
      </c>
      <c r="F113" s="81" t="s">
        <v>7</v>
      </c>
      <c r="G113" s="24">
        <v>2</v>
      </c>
      <c r="H113" s="5" t="s">
        <v>114</v>
      </c>
      <c r="I113" s="73" t="s">
        <v>111</v>
      </c>
      <c r="J113" s="73">
        <v>1</v>
      </c>
      <c r="K113" s="73">
        <v>12</v>
      </c>
      <c r="L113" s="94">
        <f>'Planilha para vinculação'!F14</f>
        <v>37.94</v>
      </c>
      <c r="M113" s="75">
        <f t="shared" ref="M113:M123" si="80">TRUNC(L113*K113*J113,2)</f>
        <v>455.28</v>
      </c>
      <c r="N113" s="108"/>
      <c r="O113" s="89">
        <f t="shared" ref="O113:O123" si="81">M113/2</f>
        <v>227.64</v>
      </c>
      <c r="P113" s="89"/>
      <c r="Q113" s="89"/>
      <c r="R113" s="89"/>
      <c r="S113" s="89"/>
      <c r="T113" s="89"/>
      <c r="U113" s="89"/>
      <c r="V113" s="89">
        <f t="shared" ref="V113:V123" si="82">M113/2</f>
        <v>227.64</v>
      </c>
      <c r="W113" s="89"/>
      <c r="X113" s="89"/>
      <c r="Y113" s="89"/>
      <c r="Z113" s="69"/>
    </row>
    <row r="114" spans="1:27" ht="20.25" customHeight="1" x14ac:dyDescent="0.25">
      <c r="A114" s="18"/>
      <c r="B114" s="18"/>
      <c r="C114" s="18"/>
      <c r="D114" s="309"/>
      <c r="E114" s="70" t="s">
        <v>110</v>
      </c>
      <c r="F114" s="91" t="s">
        <v>11</v>
      </c>
      <c r="G114" s="24">
        <v>9</v>
      </c>
      <c r="H114" s="5" t="s">
        <v>114</v>
      </c>
      <c r="I114" s="73" t="s">
        <v>111</v>
      </c>
      <c r="J114" s="73">
        <v>3</v>
      </c>
      <c r="K114" s="93">
        <v>24</v>
      </c>
      <c r="L114" s="94">
        <f>'Planilha para vinculação'!F21</f>
        <v>10.119999999999999</v>
      </c>
      <c r="M114" s="75">
        <f t="shared" si="80"/>
        <v>728.64</v>
      </c>
      <c r="N114" s="76"/>
      <c r="O114" s="89">
        <f t="shared" si="81"/>
        <v>364.32</v>
      </c>
      <c r="P114" s="77"/>
      <c r="Q114" s="77"/>
      <c r="R114" s="77"/>
      <c r="S114" s="89"/>
      <c r="T114" s="77"/>
      <c r="U114" s="77"/>
      <c r="V114" s="89">
        <f t="shared" si="82"/>
        <v>364.32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101" t="s">
        <v>112</v>
      </c>
      <c r="F115" s="91" t="s">
        <v>11</v>
      </c>
      <c r="G115" s="24">
        <v>10</v>
      </c>
      <c r="H115" s="5" t="s">
        <v>114</v>
      </c>
      <c r="I115" s="73" t="s">
        <v>111</v>
      </c>
      <c r="J115" s="73">
        <v>3</v>
      </c>
      <c r="K115" s="93">
        <v>56</v>
      </c>
      <c r="L115" s="94">
        <f>'Planilha para vinculação'!F22</f>
        <v>25</v>
      </c>
      <c r="M115" s="75">
        <f t="shared" si="80"/>
        <v>4200</v>
      </c>
      <c r="N115" s="76"/>
      <c r="O115" s="89">
        <f t="shared" si="81"/>
        <v>2100</v>
      </c>
      <c r="P115" s="77"/>
      <c r="Q115" s="77"/>
      <c r="R115" s="77"/>
      <c r="S115" s="89"/>
      <c r="T115" s="77"/>
      <c r="U115" s="77"/>
      <c r="V115" s="89">
        <f t="shared" si="82"/>
        <v>2100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98" t="s">
        <v>20</v>
      </c>
      <c r="F116" s="81" t="s">
        <v>14</v>
      </c>
      <c r="G116" s="24">
        <v>16</v>
      </c>
      <c r="H116" s="24" t="s">
        <v>114</v>
      </c>
      <c r="I116" s="73" t="s">
        <v>119</v>
      </c>
      <c r="J116" s="73">
        <v>2</v>
      </c>
      <c r="K116" s="73">
        <v>320</v>
      </c>
      <c r="L116" s="94">
        <f>'Planilha para vinculação'!F28</f>
        <v>1.1399999999999999</v>
      </c>
      <c r="M116" s="75">
        <f t="shared" si="80"/>
        <v>729.6</v>
      </c>
      <c r="N116" s="76"/>
      <c r="O116" s="89">
        <f t="shared" si="81"/>
        <v>364.8</v>
      </c>
      <c r="P116" s="77"/>
      <c r="Q116" s="77"/>
      <c r="R116" s="77"/>
      <c r="S116" s="89"/>
      <c r="T116" s="77"/>
      <c r="U116" s="77"/>
      <c r="V116" s="89">
        <f t="shared" si="82"/>
        <v>364.8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137</v>
      </c>
      <c r="F117" s="81" t="s">
        <v>14</v>
      </c>
      <c r="G117" s="5" t="s">
        <v>116</v>
      </c>
      <c r="H117" s="24" t="s">
        <v>114</v>
      </c>
      <c r="I117" s="72" t="s">
        <v>117</v>
      </c>
      <c r="J117" s="73">
        <v>2</v>
      </c>
      <c r="K117" s="73">
        <v>20</v>
      </c>
      <c r="L117" s="94">
        <f>'Verba_Kit Pedagogico'!H20</f>
        <v>20.96</v>
      </c>
      <c r="M117" s="75">
        <f t="shared" si="80"/>
        <v>838.4</v>
      </c>
      <c r="N117" s="76"/>
      <c r="O117" s="89">
        <f t="shared" si="81"/>
        <v>419.2</v>
      </c>
      <c r="P117" s="77"/>
      <c r="Q117" s="77"/>
      <c r="R117" s="77"/>
      <c r="S117" s="89"/>
      <c r="T117" s="77"/>
      <c r="U117" s="77"/>
      <c r="V117" s="89">
        <f t="shared" si="82"/>
        <v>419.2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132</v>
      </c>
      <c r="F118" s="81" t="s">
        <v>14</v>
      </c>
      <c r="G118" s="24">
        <v>26</v>
      </c>
      <c r="H118" s="24" t="s">
        <v>114</v>
      </c>
      <c r="I118" s="73" t="s">
        <v>119</v>
      </c>
      <c r="J118" s="73">
        <v>2</v>
      </c>
      <c r="K118" s="73">
        <v>20</v>
      </c>
      <c r="L118" s="94">
        <f>'Kit lanche'!E15</f>
        <v>5.88</v>
      </c>
      <c r="M118" s="75">
        <f t="shared" si="80"/>
        <v>235.2</v>
      </c>
      <c r="N118" s="76"/>
      <c r="O118" s="89">
        <f t="shared" si="81"/>
        <v>117.6</v>
      </c>
      <c r="P118" s="77"/>
      <c r="Q118" s="77"/>
      <c r="R118" s="77"/>
      <c r="S118" s="89"/>
      <c r="T118" s="77"/>
      <c r="U118" s="77"/>
      <c r="V118" s="89">
        <f t="shared" si="82"/>
        <v>117.6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126</v>
      </c>
      <c r="F119" s="81" t="s">
        <v>14</v>
      </c>
      <c r="G119" s="24">
        <v>28</v>
      </c>
      <c r="H119" s="24" t="s">
        <v>114</v>
      </c>
      <c r="I119" s="73" t="s">
        <v>119</v>
      </c>
      <c r="J119" s="73">
        <v>2</v>
      </c>
      <c r="K119" s="73">
        <v>5</v>
      </c>
      <c r="L119" s="94">
        <f>'Planilha para vinculação'!F40</f>
        <v>12</v>
      </c>
      <c r="M119" s="75">
        <f t="shared" si="80"/>
        <v>120</v>
      </c>
      <c r="N119" s="76"/>
      <c r="O119" s="89">
        <f t="shared" si="81"/>
        <v>60</v>
      </c>
      <c r="P119" s="77"/>
      <c r="Q119" s="77"/>
      <c r="R119" s="77"/>
      <c r="S119" s="89"/>
      <c r="T119" s="77"/>
      <c r="U119" s="77"/>
      <c r="V119" s="89">
        <f t="shared" si="82"/>
        <v>60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101" t="s">
        <v>127</v>
      </c>
      <c r="F120" s="81" t="s">
        <v>14</v>
      </c>
      <c r="G120" s="24">
        <v>27</v>
      </c>
      <c r="H120" s="24" t="s">
        <v>114</v>
      </c>
      <c r="I120" s="73" t="s">
        <v>119</v>
      </c>
      <c r="J120" s="73">
        <v>2</v>
      </c>
      <c r="K120" s="73">
        <v>20</v>
      </c>
      <c r="L120" s="94">
        <f>'Planilha para vinculação'!F39</f>
        <v>4</v>
      </c>
      <c r="M120" s="75">
        <f t="shared" si="80"/>
        <v>160</v>
      </c>
      <c r="N120" s="113"/>
      <c r="O120" s="89">
        <f t="shared" si="81"/>
        <v>80</v>
      </c>
      <c r="P120" s="85"/>
      <c r="Q120" s="85"/>
      <c r="R120" s="85"/>
      <c r="S120" s="89"/>
      <c r="T120" s="85"/>
      <c r="U120" s="85"/>
      <c r="V120" s="89">
        <f t="shared" si="82"/>
        <v>80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79" t="s">
        <v>32</v>
      </c>
      <c r="F121" s="81" t="s">
        <v>14</v>
      </c>
      <c r="G121" s="24">
        <v>54</v>
      </c>
      <c r="H121" s="24" t="s">
        <v>114</v>
      </c>
      <c r="I121" s="73" t="s">
        <v>119</v>
      </c>
      <c r="J121" s="73">
        <v>2</v>
      </c>
      <c r="K121" s="73">
        <v>2</v>
      </c>
      <c r="L121" s="94">
        <f>'Planilha para vinculação'!F66</f>
        <v>18.88</v>
      </c>
      <c r="M121" s="75">
        <f t="shared" si="80"/>
        <v>75.52</v>
      </c>
      <c r="N121" s="113"/>
      <c r="O121" s="89">
        <f t="shared" si="81"/>
        <v>37.76</v>
      </c>
      <c r="P121" s="85"/>
      <c r="Q121" s="85"/>
      <c r="R121" s="85"/>
      <c r="S121" s="89"/>
      <c r="T121" s="85"/>
      <c r="U121" s="85"/>
      <c r="V121" s="89">
        <f t="shared" si="82"/>
        <v>37.76</v>
      </c>
      <c r="W121" s="77"/>
      <c r="X121" s="77"/>
      <c r="Y121" s="77"/>
      <c r="Z121" s="69"/>
    </row>
    <row r="122" spans="1:27" ht="15.75" customHeight="1" x14ac:dyDescent="0.25">
      <c r="A122" s="18"/>
      <c r="B122" s="18"/>
      <c r="C122" s="18"/>
      <c r="D122" s="309"/>
      <c r="E122" s="97" t="s">
        <v>328</v>
      </c>
      <c r="F122" s="81" t="s">
        <v>14</v>
      </c>
      <c r="G122" s="24">
        <v>23</v>
      </c>
      <c r="H122" s="24" t="s">
        <v>114</v>
      </c>
      <c r="I122" s="73" t="s">
        <v>119</v>
      </c>
      <c r="J122" s="73">
        <v>2</v>
      </c>
      <c r="K122" s="73">
        <v>24</v>
      </c>
      <c r="L122" s="94">
        <f>'Planilha para vinculação'!F35</f>
        <v>0.61</v>
      </c>
      <c r="M122" s="75">
        <f t="shared" si="80"/>
        <v>29.28</v>
      </c>
      <c r="N122" s="113"/>
      <c r="O122" s="89">
        <f t="shared" si="81"/>
        <v>14.64</v>
      </c>
      <c r="P122" s="85"/>
      <c r="Q122" s="85"/>
      <c r="R122" s="85"/>
      <c r="S122" s="89"/>
      <c r="T122" s="85"/>
      <c r="U122" s="85"/>
      <c r="V122" s="89">
        <f t="shared" si="82"/>
        <v>14.64</v>
      </c>
      <c r="W122" s="77"/>
      <c r="X122" s="77"/>
      <c r="Y122" s="77"/>
      <c r="Z122" s="69">
        <f>SUM(N124:Y124)</f>
        <v>7861.92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8"/>
      <c r="E123" s="98" t="s">
        <v>330</v>
      </c>
      <c r="F123" s="81" t="s">
        <v>14</v>
      </c>
      <c r="G123" s="24">
        <v>14</v>
      </c>
      <c r="H123" s="24" t="s">
        <v>114</v>
      </c>
      <c r="I123" s="73" t="s">
        <v>119</v>
      </c>
      <c r="J123" s="73">
        <v>2</v>
      </c>
      <c r="K123" s="73">
        <v>25</v>
      </c>
      <c r="L123" s="94">
        <f>'Planilha para vinculação'!F26</f>
        <v>5.8</v>
      </c>
      <c r="M123" s="75">
        <f t="shared" si="80"/>
        <v>290</v>
      </c>
      <c r="N123" s="113"/>
      <c r="O123" s="89">
        <f t="shared" si="81"/>
        <v>145</v>
      </c>
      <c r="P123" s="115"/>
      <c r="Q123" s="111"/>
      <c r="R123" s="85"/>
      <c r="S123" s="85"/>
      <c r="T123" s="89"/>
      <c r="U123" s="85"/>
      <c r="V123" s="89">
        <f t="shared" si="82"/>
        <v>145</v>
      </c>
      <c r="W123" s="85"/>
      <c r="X123" s="85"/>
      <c r="Y123" s="85"/>
      <c r="Z123" s="69">
        <f>SUM(N125:Y125)</f>
        <v>40956.799999999996</v>
      </c>
      <c r="AA123" t="b">
        <f>IF(Z123=M125,TRUE,FALSE)</f>
        <v>1</v>
      </c>
    </row>
    <row r="124" spans="1:27" ht="42.75" customHeight="1" x14ac:dyDescent="0.25">
      <c r="A124" s="107"/>
      <c r="B124" s="107"/>
      <c r="C124" s="107"/>
      <c r="D124" s="300" t="s">
        <v>120</v>
      </c>
      <c r="E124" s="269"/>
      <c r="F124" s="269"/>
      <c r="G124" s="269"/>
      <c r="H124" s="269"/>
      <c r="I124" s="269"/>
      <c r="J124" s="269"/>
      <c r="K124" s="269"/>
      <c r="L124" s="270"/>
      <c r="M124" s="65">
        <f>SUM(M113:M123)</f>
        <v>7861.92</v>
      </c>
      <c r="N124" s="86">
        <f t="shared" ref="N124:U124" si="83">SUM(N113:N122)</f>
        <v>0</v>
      </c>
      <c r="O124" s="64">
        <f>SUM(O113:O123)</f>
        <v>3930.96</v>
      </c>
      <c r="P124" s="64">
        <f t="shared" si="83"/>
        <v>0</v>
      </c>
      <c r="Q124" s="64">
        <f t="shared" si="83"/>
        <v>0</v>
      </c>
      <c r="R124" s="64">
        <f t="shared" si="83"/>
        <v>0</v>
      </c>
      <c r="S124" s="64">
        <f t="shared" si="83"/>
        <v>0</v>
      </c>
      <c r="T124" s="64">
        <f t="shared" si="83"/>
        <v>0</v>
      </c>
      <c r="U124" s="64">
        <f t="shared" si="83"/>
        <v>0</v>
      </c>
      <c r="V124" s="64">
        <f>SUM(V113:V123)</f>
        <v>3930.96</v>
      </c>
      <c r="W124" s="64">
        <f t="shared" ref="W124:Y124" si="84">SUM(W113:W122)</f>
        <v>0</v>
      </c>
      <c r="X124" s="64">
        <f t="shared" si="84"/>
        <v>0</v>
      </c>
      <c r="Y124" s="64">
        <f t="shared" si="84"/>
        <v>0</v>
      </c>
      <c r="Z124" s="69"/>
    </row>
    <row r="125" spans="1:27" ht="26.25" customHeight="1" x14ac:dyDescent="0.25">
      <c r="A125" s="18"/>
      <c r="B125" s="18"/>
      <c r="C125" s="18"/>
      <c r="D125" s="312" t="s">
        <v>139</v>
      </c>
      <c r="E125" s="269"/>
      <c r="F125" s="269"/>
      <c r="G125" s="269"/>
      <c r="H125" s="269"/>
      <c r="I125" s="269"/>
      <c r="J125" s="269"/>
      <c r="K125" s="269"/>
      <c r="L125" s="270"/>
      <c r="M125" s="106">
        <f t="shared" ref="M125:Y125" si="85">M124+M95+M112+M100+M88</f>
        <v>40956.799999999996</v>
      </c>
      <c r="N125" s="106">
        <f t="shared" si="85"/>
        <v>3930.96</v>
      </c>
      <c r="O125" s="106">
        <f t="shared" si="85"/>
        <v>10271.279999999999</v>
      </c>
      <c r="P125" s="106">
        <f t="shared" si="85"/>
        <v>3439.2000000000003</v>
      </c>
      <c r="Q125" s="106">
        <f t="shared" si="85"/>
        <v>0</v>
      </c>
      <c r="R125" s="106">
        <f t="shared" si="85"/>
        <v>2836.96</v>
      </c>
      <c r="S125" s="106">
        <f t="shared" si="85"/>
        <v>0</v>
      </c>
      <c r="T125" s="106">
        <f t="shared" si="85"/>
        <v>3930.96</v>
      </c>
      <c r="U125" s="106">
        <f t="shared" si="85"/>
        <v>6340.32</v>
      </c>
      <c r="V125" s="106">
        <f t="shared" si="85"/>
        <v>7370.16</v>
      </c>
      <c r="W125" s="106">
        <f t="shared" si="85"/>
        <v>2836.96</v>
      </c>
      <c r="X125" s="106">
        <f t="shared" si="85"/>
        <v>0</v>
      </c>
      <c r="Y125" s="106">
        <f t="shared" si="85"/>
        <v>0</v>
      </c>
      <c r="Z125" s="69"/>
    </row>
    <row r="126" spans="1:27" ht="12.75" customHeight="1" x14ac:dyDescent="0.25">
      <c r="A126" s="18"/>
      <c r="B126" s="18"/>
      <c r="C126" s="18"/>
      <c r="D126" s="313" t="s">
        <v>140</v>
      </c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W126" s="269"/>
      <c r="X126" s="269"/>
      <c r="Y126" s="270"/>
      <c r="Z126" s="69"/>
    </row>
    <row r="127" spans="1:27" ht="21.75" customHeight="1" x14ac:dyDescent="0.3">
      <c r="A127" s="18"/>
      <c r="B127" s="18"/>
      <c r="C127" s="18"/>
      <c r="D127" s="323" t="s">
        <v>141</v>
      </c>
      <c r="E127" s="70" t="s">
        <v>110</v>
      </c>
      <c r="F127" s="132" t="s">
        <v>11</v>
      </c>
      <c r="G127" s="24">
        <v>9</v>
      </c>
      <c r="H127" s="5" t="s">
        <v>114</v>
      </c>
      <c r="I127" s="72" t="s">
        <v>111</v>
      </c>
      <c r="J127" s="72">
        <v>3</v>
      </c>
      <c r="K127" s="93">
        <v>15</v>
      </c>
      <c r="L127" s="94">
        <f>'Planilha para vinculação'!F21</f>
        <v>10.119999999999999</v>
      </c>
      <c r="M127" s="133">
        <f t="shared" ref="M127:M136" si="86">TRUNC(J127*K127*L127,2)</f>
        <v>455.4</v>
      </c>
      <c r="N127" s="134"/>
      <c r="O127" s="135"/>
      <c r="P127" s="77">
        <f t="shared" ref="P127:P136" si="87">M127</f>
        <v>455.4</v>
      </c>
      <c r="Q127" s="136"/>
      <c r="R127" s="136"/>
      <c r="S127" s="136"/>
      <c r="T127" s="136"/>
      <c r="U127" s="85"/>
      <c r="V127" s="77"/>
      <c r="W127" s="137"/>
      <c r="X127" s="136"/>
      <c r="Y127" s="136"/>
      <c r="Z127" s="69"/>
    </row>
    <row r="128" spans="1:27" ht="15.75" customHeight="1" x14ac:dyDescent="0.3">
      <c r="A128" s="18"/>
      <c r="B128" s="18"/>
      <c r="C128" s="18"/>
      <c r="D128" s="324"/>
      <c r="E128" s="78" t="s">
        <v>112</v>
      </c>
      <c r="F128" s="132" t="s">
        <v>11</v>
      </c>
      <c r="G128" s="24">
        <v>10</v>
      </c>
      <c r="H128" s="5" t="s">
        <v>114</v>
      </c>
      <c r="I128" s="72" t="s">
        <v>111</v>
      </c>
      <c r="J128" s="72">
        <v>3</v>
      </c>
      <c r="K128" s="93">
        <v>30</v>
      </c>
      <c r="L128" s="94">
        <f>'Planilha para vinculação'!F22</f>
        <v>25</v>
      </c>
      <c r="M128" s="133">
        <f t="shared" si="86"/>
        <v>2250</v>
      </c>
      <c r="N128" s="123"/>
      <c r="O128" s="135"/>
      <c r="P128" s="77">
        <f t="shared" si="87"/>
        <v>2250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6" t="s">
        <v>513</v>
      </c>
      <c r="F129" s="24" t="s">
        <v>7</v>
      </c>
      <c r="G129" s="24">
        <v>3</v>
      </c>
      <c r="H129" s="5" t="s">
        <v>114</v>
      </c>
      <c r="I129" s="92" t="s">
        <v>111</v>
      </c>
      <c r="J129" s="92">
        <v>1</v>
      </c>
      <c r="K129" s="92">
        <v>6</v>
      </c>
      <c r="L129" s="94">
        <f>'Planilha para vinculação'!F15</f>
        <v>21.71</v>
      </c>
      <c r="M129" s="133">
        <f t="shared" si="86"/>
        <v>130.26</v>
      </c>
      <c r="N129" s="123"/>
      <c r="O129" s="135"/>
      <c r="P129" s="77">
        <f t="shared" si="87"/>
        <v>130.26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98" t="s">
        <v>330</v>
      </c>
      <c r="F130" s="24" t="s">
        <v>14</v>
      </c>
      <c r="G130" s="24">
        <v>14</v>
      </c>
      <c r="H130" s="24" t="s">
        <v>114</v>
      </c>
      <c r="I130" s="73" t="s">
        <v>119</v>
      </c>
      <c r="J130" s="73">
        <v>1</v>
      </c>
      <c r="K130" s="73">
        <v>25</v>
      </c>
      <c r="L130" s="94">
        <f>'Planilha para vinculação'!F26</f>
        <v>5.8</v>
      </c>
      <c r="M130" s="133">
        <f t="shared" si="86"/>
        <v>145</v>
      </c>
      <c r="N130" s="123"/>
      <c r="O130" s="135"/>
      <c r="P130" s="77">
        <f t="shared" si="87"/>
        <v>145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125</v>
      </c>
      <c r="F131" s="24" t="s">
        <v>14</v>
      </c>
      <c r="G131" s="24">
        <v>19</v>
      </c>
      <c r="H131" s="24" t="s">
        <v>114</v>
      </c>
      <c r="I131" s="73" t="s">
        <v>119</v>
      </c>
      <c r="J131" s="73">
        <v>1</v>
      </c>
      <c r="K131" s="73">
        <v>320</v>
      </c>
      <c r="L131" s="94">
        <f>'Planilha para vinculação'!F31</f>
        <v>1.2250000000000001</v>
      </c>
      <c r="M131" s="133">
        <f t="shared" si="86"/>
        <v>392</v>
      </c>
      <c r="N131" s="123"/>
      <c r="O131" s="135"/>
      <c r="P131" s="77">
        <f t="shared" si="87"/>
        <v>392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126</v>
      </c>
      <c r="F132" s="24" t="s">
        <v>14</v>
      </c>
      <c r="G132" s="24">
        <v>28</v>
      </c>
      <c r="H132" s="24" t="s">
        <v>114</v>
      </c>
      <c r="I132" s="73" t="s">
        <v>119</v>
      </c>
      <c r="J132" s="73">
        <v>1</v>
      </c>
      <c r="K132" s="73">
        <v>5</v>
      </c>
      <c r="L132" s="94">
        <f>'Planilha para vinculação'!F40</f>
        <v>12</v>
      </c>
      <c r="M132" s="133">
        <f t="shared" si="86"/>
        <v>60</v>
      </c>
      <c r="N132" s="123"/>
      <c r="O132" s="135"/>
      <c r="P132" s="77">
        <f t="shared" si="87"/>
        <v>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101" t="s">
        <v>127</v>
      </c>
      <c r="F133" s="24" t="s">
        <v>14</v>
      </c>
      <c r="G133" s="24">
        <v>27</v>
      </c>
      <c r="H133" s="24" t="s">
        <v>114</v>
      </c>
      <c r="I133" s="73" t="s">
        <v>119</v>
      </c>
      <c r="J133" s="73">
        <v>1</v>
      </c>
      <c r="K133" s="73">
        <v>40</v>
      </c>
      <c r="L133" s="94">
        <f>'Planilha para vinculação'!F39</f>
        <v>4</v>
      </c>
      <c r="M133" s="133">
        <f t="shared" si="86"/>
        <v>160</v>
      </c>
      <c r="N133" s="123"/>
      <c r="O133" s="135"/>
      <c r="P133" s="77">
        <f t="shared" si="87"/>
        <v>160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97" t="s">
        <v>328</v>
      </c>
      <c r="F134" s="24" t="s">
        <v>14</v>
      </c>
      <c r="G134" s="24">
        <v>23</v>
      </c>
      <c r="H134" s="24" t="s">
        <v>114</v>
      </c>
      <c r="I134" s="73" t="s">
        <v>119</v>
      </c>
      <c r="J134" s="73">
        <v>1</v>
      </c>
      <c r="K134" s="73">
        <v>40</v>
      </c>
      <c r="L134" s="138">
        <f>'Planilha para vinculação'!F35</f>
        <v>0.61</v>
      </c>
      <c r="M134" s="133">
        <f t="shared" si="86"/>
        <v>24.4</v>
      </c>
      <c r="N134" s="123"/>
      <c r="O134" s="135"/>
      <c r="P134" s="77">
        <f t="shared" si="87"/>
        <v>24.4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/>
    </row>
    <row r="135" spans="1:27" ht="15.75" customHeight="1" x14ac:dyDescent="0.3">
      <c r="A135" s="18"/>
      <c r="B135" s="18"/>
      <c r="C135" s="18"/>
      <c r="D135" s="324"/>
      <c r="E135" s="101" t="s">
        <v>137</v>
      </c>
      <c r="F135" s="73" t="s">
        <v>142</v>
      </c>
      <c r="G135" s="72" t="s">
        <v>116</v>
      </c>
      <c r="H135" s="24" t="s">
        <v>114</v>
      </c>
      <c r="I135" s="72" t="s">
        <v>117</v>
      </c>
      <c r="J135" s="73">
        <v>1</v>
      </c>
      <c r="K135" s="73">
        <v>40</v>
      </c>
      <c r="L135" s="94">
        <f>'Verba_Kit Pedagogico'!H20</f>
        <v>20.96</v>
      </c>
      <c r="M135" s="133">
        <f t="shared" si="86"/>
        <v>838.4</v>
      </c>
      <c r="N135" s="123"/>
      <c r="O135" s="135"/>
      <c r="P135" s="77">
        <f t="shared" si="87"/>
        <v>838.4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>
        <f>SUM(N137:Y137)</f>
        <v>4690.66</v>
      </c>
      <c r="AA135" t="b">
        <f>IF(Z135=M137,TRUE,FALSE)</f>
        <v>1</v>
      </c>
    </row>
    <row r="136" spans="1:27" ht="15.75" customHeight="1" x14ac:dyDescent="0.3">
      <c r="A136" s="18"/>
      <c r="B136" s="18"/>
      <c r="C136" s="18"/>
      <c r="D136" s="325"/>
      <c r="E136" s="70" t="s">
        <v>132</v>
      </c>
      <c r="F136" s="24" t="s">
        <v>14</v>
      </c>
      <c r="G136" s="24">
        <v>26</v>
      </c>
      <c r="H136" s="5" t="s">
        <v>114</v>
      </c>
      <c r="I136" s="92" t="s">
        <v>119</v>
      </c>
      <c r="J136" s="92">
        <v>1</v>
      </c>
      <c r="K136" s="73">
        <v>40</v>
      </c>
      <c r="L136" s="94">
        <f>'Kit lanche'!E15</f>
        <v>5.88</v>
      </c>
      <c r="M136" s="133">
        <f t="shared" si="86"/>
        <v>235.2</v>
      </c>
      <c r="N136" s="123"/>
      <c r="O136" s="135"/>
      <c r="P136" s="77">
        <f t="shared" si="87"/>
        <v>235.2</v>
      </c>
      <c r="Q136" s="85"/>
      <c r="R136" s="85"/>
      <c r="S136" s="85"/>
      <c r="T136" s="85"/>
      <c r="U136" s="85"/>
      <c r="V136" s="77"/>
      <c r="W136" s="137"/>
      <c r="X136" s="85"/>
      <c r="Y136" s="85"/>
      <c r="Z136" s="69"/>
    </row>
    <row r="137" spans="1:27" ht="40.5" customHeight="1" x14ac:dyDescent="0.25">
      <c r="A137" s="107"/>
      <c r="B137" s="107"/>
      <c r="C137" s="107"/>
      <c r="D137" s="326" t="s">
        <v>120</v>
      </c>
      <c r="E137" s="269"/>
      <c r="F137" s="269"/>
      <c r="G137" s="269"/>
      <c r="H137" s="269"/>
      <c r="I137" s="269"/>
      <c r="J137" s="269"/>
      <c r="K137" s="269"/>
      <c r="L137" s="270"/>
      <c r="M137" s="139">
        <f t="shared" ref="M137:Y137" si="88">SUM(M127:M136)</f>
        <v>4690.66</v>
      </c>
      <c r="N137" s="139">
        <f t="shared" si="88"/>
        <v>0</v>
      </c>
      <c r="O137" s="139">
        <f t="shared" si="88"/>
        <v>0</v>
      </c>
      <c r="P137" s="139">
        <f t="shared" si="88"/>
        <v>4690.66</v>
      </c>
      <c r="Q137" s="139">
        <f t="shared" si="88"/>
        <v>0</v>
      </c>
      <c r="R137" s="139">
        <f t="shared" si="88"/>
        <v>0</v>
      </c>
      <c r="S137" s="139">
        <f t="shared" si="88"/>
        <v>0</v>
      </c>
      <c r="T137" s="139">
        <f t="shared" si="88"/>
        <v>0</v>
      </c>
      <c r="U137" s="139">
        <f t="shared" si="88"/>
        <v>0</v>
      </c>
      <c r="V137" s="139">
        <f t="shared" si="88"/>
        <v>0</v>
      </c>
      <c r="W137" s="139">
        <f t="shared" si="88"/>
        <v>0</v>
      </c>
      <c r="X137" s="139">
        <f t="shared" si="88"/>
        <v>0</v>
      </c>
      <c r="Y137" s="139">
        <f t="shared" si="88"/>
        <v>0</v>
      </c>
      <c r="Z137" s="69"/>
    </row>
    <row r="138" spans="1:27" ht="32.25" customHeight="1" x14ac:dyDescent="0.3">
      <c r="A138" s="18"/>
      <c r="B138" s="18"/>
      <c r="C138" s="18"/>
      <c r="D138" s="307" t="s">
        <v>78</v>
      </c>
      <c r="E138" s="70" t="s">
        <v>110</v>
      </c>
      <c r="F138" s="91" t="s">
        <v>11</v>
      </c>
      <c r="G138" s="24">
        <v>9</v>
      </c>
      <c r="H138" s="5" t="s">
        <v>114</v>
      </c>
      <c r="I138" s="92" t="s">
        <v>111</v>
      </c>
      <c r="J138" s="92">
        <v>3</v>
      </c>
      <c r="K138" s="93">
        <v>15</v>
      </c>
      <c r="L138" s="94">
        <f>'Planilha para vinculação'!F21</f>
        <v>10.119999999999999</v>
      </c>
      <c r="M138" s="75">
        <f t="shared" ref="M138:M140" si="89">TRUNC(J138*K138*L138,2)</f>
        <v>455.4</v>
      </c>
      <c r="N138" s="109"/>
      <c r="O138" s="110"/>
      <c r="P138" s="110"/>
      <c r="Q138" s="140"/>
      <c r="R138" s="141">
        <f t="shared" ref="R138:R141" si="90">M138</f>
        <v>455.4</v>
      </c>
      <c r="S138" s="111"/>
      <c r="T138" s="110"/>
      <c r="U138" s="110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70" t="s">
        <v>112</v>
      </c>
      <c r="F139" s="91" t="s">
        <v>11</v>
      </c>
      <c r="G139" s="24">
        <v>10</v>
      </c>
      <c r="H139" s="5" t="s">
        <v>114</v>
      </c>
      <c r="I139" s="92" t="s">
        <v>111</v>
      </c>
      <c r="J139" s="92">
        <v>3</v>
      </c>
      <c r="K139" s="93">
        <v>30</v>
      </c>
      <c r="L139" s="94">
        <f>'Planilha para vinculação'!F22</f>
        <v>25</v>
      </c>
      <c r="M139" s="75">
        <f t="shared" si="89"/>
        <v>2250</v>
      </c>
      <c r="N139" s="113"/>
      <c r="O139" s="85"/>
      <c r="P139" s="85"/>
      <c r="Q139" s="140"/>
      <c r="R139" s="141">
        <f t="shared" si="90"/>
        <v>2250</v>
      </c>
      <c r="S139" s="111"/>
      <c r="T139" s="85"/>
      <c r="U139" s="85"/>
      <c r="V139" s="142"/>
      <c r="W139" s="77"/>
      <c r="X139" s="77"/>
      <c r="Y139" s="77"/>
      <c r="Z139" s="69"/>
    </row>
    <row r="140" spans="1:27" ht="24.75" customHeight="1" x14ac:dyDescent="0.3">
      <c r="A140" s="18"/>
      <c r="B140" s="18"/>
      <c r="C140" s="18"/>
      <c r="D140" s="309"/>
      <c r="E140" s="98" t="s">
        <v>20</v>
      </c>
      <c r="F140" s="81" t="s">
        <v>14</v>
      </c>
      <c r="G140" s="24">
        <v>16</v>
      </c>
      <c r="H140" s="24" t="s">
        <v>114</v>
      </c>
      <c r="I140" s="92" t="s">
        <v>138</v>
      </c>
      <c r="J140" s="92">
        <v>1</v>
      </c>
      <c r="K140" s="92">
        <v>320</v>
      </c>
      <c r="L140" s="94">
        <f>'Planilha para vinculação'!F28</f>
        <v>1.1399999999999999</v>
      </c>
      <c r="M140" s="75">
        <f t="shared" si="89"/>
        <v>364.8</v>
      </c>
      <c r="N140" s="113"/>
      <c r="O140" s="85"/>
      <c r="P140" s="85"/>
      <c r="Q140" s="140"/>
      <c r="R140" s="141">
        <f t="shared" si="90"/>
        <v>364.8</v>
      </c>
      <c r="S140" s="111"/>
      <c r="T140" s="85"/>
      <c r="U140" s="85"/>
      <c r="V140" s="142"/>
      <c r="W140" s="77"/>
      <c r="X140" s="77"/>
      <c r="Y140" s="77"/>
      <c r="Z140" s="69">
        <f>SUM(N142:Y142)</f>
        <v>3215.2000000000003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8"/>
      <c r="E141" s="98" t="s">
        <v>330</v>
      </c>
      <c r="F141" s="81" t="s">
        <v>14</v>
      </c>
      <c r="G141" s="24">
        <v>14</v>
      </c>
      <c r="H141" s="24" t="s">
        <v>114</v>
      </c>
      <c r="I141" s="73" t="s">
        <v>119</v>
      </c>
      <c r="J141" s="73">
        <v>1</v>
      </c>
      <c r="K141" s="92">
        <v>25</v>
      </c>
      <c r="L141" s="94">
        <f>'Planilha para vinculação'!F26</f>
        <v>5.8</v>
      </c>
      <c r="M141" s="75">
        <f>TRUNC(L141*K141*J141,2)</f>
        <v>145</v>
      </c>
      <c r="N141" s="113"/>
      <c r="O141" s="85"/>
      <c r="P141" s="115"/>
      <c r="Q141" s="111"/>
      <c r="R141" s="141">
        <f t="shared" si="90"/>
        <v>145</v>
      </c>
      <c r="S141" s="85"/>
      <c r="T141" s="89"/>
      <c r="U141" s="85"/>
      <c r="V141" s="111"/>
      <c r="W141" s="85"/>
      <c r="X141" s="85"/>
      <c r="Y141" s="85"/>
      <c r="Z141" s="69">
        <f>SUM(N143:Y143)</f>
        <v>7905.8600000000006</v>
      </c>
      <c r="AA141" t="b">
        <f>IF(Z141=M143,TRUE,FALSE)</f>
        <v>1</v>
      </c>
    </row>
    <row r="142" spans="1:27" ht="15.75" customHeight="1" x14ac:dyDescent="0.25">
      <c r="A142" s="18"/>
      <c r="B142" s="18"/>
      <c r="C142" s="18"/>
      <c r="D142" s="300" t="s">
        <v>120</v>
      </c>
      <c r="E142" s="269"/>
      <c r="F142" s="269"/>
      <c r="G142" s="269"/>
      <c r="H142" s="269"/>
      <c r="I142" s="269"/>
      <c r="J142" s="269"/>
      <c r="K142" s="269"/>
      <c r="L142" s="270"/>
      <c r="M142" s="65">
        <f t="shared" ref="M142:Y142" si="91">SUM(M138:M141)</f>
        <v>3215.2000000000003</v>
      </c>
      <c r="N142" s="86">
        <f t="shared" si="91"/>
        <v>0</v>
      </c>
      <c r="O142" s="64">
        <f t="shared" si="91"/>
        <v>0</v>
      </c>
      <c r="P142" s="64">
        <f t="shared" si="91"/>
        <v>0</v>
      </c>
      <c r="Q142" s="64">
        <f t="shared" si="91"/>
        <v>0</v>
      </c>
      <c r="R142" s="64">
        <f t="shared" si="91"/>
        <v>3215.2000000000003</v>
      </c>
      <c r="S142" s="64">
        <f t="shared" si="91"/>
        <v>0</v>
      </c>
      <c r="T142" s="64">
        <f t="shared" si="91"/>
        <v>0</v>
      </c>
      <c r="U142" s="64">
        <f t="shared" si="91"/>
        <v>0</v>
      </c>
      <c r="V142" s="64">
        <f t="shared" si="91"/>
        <v>0</v>
      </c>
      <c r="W142" s="64">
        <f t="shared" si="91"/>
        <v>0</v>
      </c>
      <c r="X142" s="64">
        <f t="shared" si="91"/>
        <v>0</v>
      </c>
      <c r="Y142" s="64">
        <f t="shared" si="91"/>
        <v>0</v>
      </c>
      <c r="Z142" s="69"/>
    </row>
    <row r="143" spans="1:27" ht="15.75" customHeight="1" x14ac:dyDescent="0.25">
      <c r="A143" s="18"/>
      <c r="B143" s="18"/>
      <c r="C143" s="18"/>
      <c r="D143" s="312" t="s">
        <v>143</v>
      </c>
      <c r="E143" s="269"/>
      <c r="F143" s="269"/>
      <c r="G143" s="269"/>
      <c r="H143" s="269"/>
      <c r="I143" s="269"/>
      <c r="J143" s="269"/>
      <c r="K143" s="269"/>
      <c r="L143" s="270"/>
      <c r="M143" s="106">
        <f t="shared" ref="M143:Y143" si="92">M142+M137</f>
        <v>7905.8600000000006</v>
      </c>
      <c r="N143" s="106">
        <f t="shared" si="92"/>
        <v>0</v>
      </c>
      <c r="O143" s="106">
        <f t="shared" si="92"/>
        <v>0</v>
      </c>
      <c r="P143" s="106">
        <f t="shared" si="92"/>
        <v>4690.66</v>
      </c>
      <c r="Q143" s="106">
        <f t="shared" si="92"/>
        <v>0</v>
      </c>
      <c r="R143" s="106">
        <f t="shared" si="92"/>
        <v>3215.2000000000003</v>
      </c>
      <c r="S143" s="106">
        <f t="shared" si="92"/>
        <v>0</v>
      </c>
      <c r="T143" s="106">
        <f t="shared" si="92"/>
        <v>0</v>
      </c>
      <c r="U143" s="106">
        <f t="shared" si="92"/>
        <v>0</v>
      </c>
      <c r="V143" s="106">
        <f t="shared" si="92"/>
        <v>0</v>
      </c>
      <c r="W143" s="106">
        <f t="shared" si="92"/>
        <v>0</v>
      </c>
      <c r="X143" s="106">
        <f t="shared" si="92"/>
        <v>0</v>
      </c>
      <c r="Y143" s="106">
        <f t="shared" si="92"/>
        <v>0</v>
      </c>
      <c r="Z143" s="69"/>
    </row>
    <row r="144" spans="1:27" ht="15.75" customHeight="1" x14ac:dyDescent="0.25">
      <c r="A144" s="18"/>
      <c r="B144" s="18"/>
      <c r="C144" s="18"/>
      <c r="D144" s="313" t="s">
        <v>144</v>
      </c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W144" s="269"/>
      <c r="X144" s="269"/>
      <c r="Y144" s="270"/>
      <c r="Z144" s="69"/>
    </row>
    <row r="145" spans="1:27" ht="15.75" customHeight="1" x14ac:dyDescent="0.25">
      <c r="A145" s="18"/>
      <c r="B145" s="18"/>
      <c r="C145" s="18"/>
      <c r="D145" s="160"/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1</v>
      </c>
      <c r="L145" s="87">
        <f>Verba_Diagnóstico!$G$16</f>
        <v>91.91</v>
      </c>
      <c r="M145" s="75">
        <f t="shared" ref="M145:M146" si="93">TRUNC(L145*K145*J145,2)</f>
        <v>91.91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91.91</v>
      </c>
      <c r="Z145" s="69"/>
    </row>
    <row r="146" spans="1:27" ht="15.75" customHeight="1" x14ac:dyDescent="0.25">
      <c r="A146" s="18"/>
      <c r="B146" s="18"/>
      <c r="C146" s="18"/>
      <c r="D146" s="161" t="s">
        <v>79</v>
      </c>
      <c r="E146" s="5" t="s">
        <v>489</v>
      </c>
      <c r="F146" s="81" t="s">
        <v>490</v>
      </c>
      <c r="G146" s="24">
        <v>7</v>
      </c>
      <c r="H146" s="5" t="s">
        <v>114</v>
      </c>
      <c r="I146" s="73" t="s">
        <v>119</v>
      </c>
      <c r="J146" s="73">
        <v>1</v>
      </c>
      <c r="K146" s="73">
        <v>160</v>
      </c>
      <c r="L146" s="87">
        <f>Verba_Diagnóstico!$G$15</f>
        <v>5</v>
      </c>
      <c r="M146" s="75">
        <f t="shared" si="93"/>
        <v>800</v>
      </c>
      <c r="N146" s="8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8">
        <f>M146</f>
        <v>800</v>
      </c>
      <c r="Z146" s="69">
        <f>SUM(N149:Y149)</f>
        <v>11427.91</v>
      </c>
      <c r="AA146" t="b">
        <f>IF(Z146=M149,TRUE,FALSE)</f>
        <v>1</v>
      </c>
    </row>
    <row r="147" spans="1:27" ht="15.75" customHeight="1" x14ac:dyDescent="0.25">
      <c r="A147" s="18"/>
      <c r="B147" s="18"/>
      <c r="C147" s="18"/>
      <c r="D147" s="337"/>
      <c r="E147" s="70" t="s">
        <v>110</v>
      </c>
      <c r="F147" s="91" t="s">
        <v>11</v>
      </c>
      <c r="G147" s="24">
        <v>9</v>
      </c>
      <c r="H147" s="5" t="s">
        <v>114</v>
      </c>
      <c r="I147" s="92" t="s">
        <v>111</v>
      </c>
      <c r="J147" s="92">
        <v>3</v>
      </c>
      <c r="K147" s="93">
        <v>100</v>
      </c>
      <c r="L147" s="94">
        <f>'Planilha para vinculação'!F21</f>
        <v>10.119999999999999</v>
      </c>
      <c r="M147" s="75">
        <f t="shared" ref="M147:M148" si="94">TRUNC(L147*K147*J147,2)</f>
        <v>3036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ref="Y147:Y148" si="95">M147</f>
        <v>3036</v>
      </c>
      <c r="Z147" s="69"/>
    </row>
    <row r="148" spans="1:27" ht="15.75" customHeight="1" x14ac:dyDescent="0.25">
      <c r="A148" s="18"/>
      <c r="B148" s="18"/>
      <c r="C148" s="18"/>
      <c r="D148" s="338"/>
      <c r="E148" s="92" t="s">
        <v>121</v>
      </c>
      <c r="F148" s="91" t="s">
        <v>11</v>
      </c>
      <c r="G148" s="24">
        <v>9</v>
      </c>
      <c r="H148" s="5" t="s">
        <v>114</v>
      </c>
      <c r="I148" s="92" t="s">
        <v>111</v>
      </c>
      <c r="J148" s="92">
        <v>3</v>
      </c>
      <c r="K148" s="93">
        <v>100</v>
      </c>
      <c r="L148" s="94">
        <f>'Planilha para vinculação'!F22</f>
        <v>25</v>
      </c>
      <c r="M148" s="75">
        <f t="shared" si="94"/>
        <v>7500</v>
      </c>
      <c r="N148" s="108"/>
      <c r="O148" s="89"/>
      <c r="P148" s="89"/>
      <c r="Q148" s="89"/>
      <c r="R148" s="89"/>
      <c r="S148" s="89"/>
      <c r="T148" s="89"/>
      <c r="U148" s="89"/>
      <c r="V148" s="90"/>
      <c r="W148" s="90"/>
      <c r="X148" s="90"/>
      <c r="Y148" s="89">
        <f t="shared" si="95"/>
        <v>7500</v>
      </c>
      <c r="Z148" s="69">
        <f>SUM(N150:Y151)</f>
        <v>498389.47526315786</v>
      </c>
      <c r="AA148">
        <f>M150-Z148</f>
        <v>0</v>
      </c>
    </row>
    <row r="149" spans="1:27" ht="42" customHeight="1" x14ac:dyDescent="0.25">
      <c r="A149" s="18"/>
      <c r="B149" s="18"/>
      <c r="C149" s="18"/>
      <c r="D149" s="300" t="s">
        <v>122</v>
      </c>
      <c r="E149" s="269"/>
      <c r="F149" s="269"/>
      <c r="G149" s="269"/>
      <c r="H149" s="269"/>
      <c r="I149" s="269"/>
      <c r="J149" s="269"/>
      <c r="K149" s="269"/>
      <c r="L149" s="270"/>
      <c r="M149" s="106">
        <f>SUM(M145:M148)</f>
        <v>11427.91</v>
      </c>
      <c r="N149" s="143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>
        <f>SUM(Y145:Y148)</f>
        <v>11427.91</v>
      </c>
      <c r="Z149" s="69"/>
      <c r="AA149" s="165"/>
    </row>
    <row r="150" spans="1:27" ht="38.25" customHeight="1" x14ac:dyDescent="0.25">
      <c r="A150" s="18"/>
      <c r="B150" s="18"/>
      <c r="C150" s="18"/>
      <c r="D150" s="334" t="s">
        <v>145</v>
      </c>
      <c r="E150" s="315"/>
      <c r="F150" s="315"/>
      <c r="G150" s="315"/>
      <c r="H150" s="315"/>
      <c r="I150" s="315"/>
      <c r="J150" s="315"/>
      <c r="K150" s="315"/>
      <c r="L150" s="316"/>
      <c r="M150" s="310">
        <f>SUM(M149,M143,M125,M76,M152)</f>
        <v>498389.47526315786</v>
      </c>
      <c r="N150" s="310">
        <f>SUM(N149,N143,N125,N76,N152)</f>
        <v>50047.179605263162</v>
      </c>
      <c r="O150" s="310">
        <f>SUM(O149,O143,O125,O76,O152)</f>
        <v>48007.453605263159</v>
      </c>
      <c r="P150" s="310">
        <f>SUM(P149,P143,P125,P76,P152)</f>
        <v>49298.593605263159</v>
      </c>
      <c r="Q150" s="310">
        <f>SUM(Q149,Q143,Q125,Q76,Q152)</f>
        <v>33347.13360526316</v>
      </c>
      <c r="R150" s="310">
        <f>SUM(R149,R143,R125,R76,R152)</f>
        <v>43310.093605263159</v>
      </c>
      <c r="S150" s="310">
        <f>SUM(S149,S143,S125,S76,S152)</f>
        <v>33347.13360526316</v>
      </c>
      <c r="T150" s="310">
        <f>SUM(T149,T143,T125,T76,T152)</f>
        <v>41188.893605263154</v>
      </c>
      <c r="U150" s="310">
        <f>SUM(U149,U143,U125,U76,U152)</f>
        <v>39687.453605263159</v>
      </c>
      <c r="V150" s="310">
        <f>SUM(V149,V143,V125,V76,V152)</f>
        <v>44628.093605263159</v>
      </c>
      <c r="W150" s="310">
        <f>SUM(W149,W143,W125,W76,W152)</f>
        <v>36184.093605263159</v>
      </c>
      <c r="X150" s="310">
        <f>SUM(X149,X143,X125,X76,X152)</f>
        <v>37257.933605263155</v>
      </c>
      <c r="Y150" s="310">
        <f>SUM(Y149,Y143,Y125,Y76,Y152)</f>
        <v>42085.41960526316</v>
      </c>
      <c r="Z150" s="69"/>
      <c r="AA150" s="165"/>
    </row>
    <row r="151" spans="1:27" ht="15.75" customHeight="1" x14ac:dyDescent="0.25">
      <c r="A151" s="18"/>
      <c r="B151" s="18"/>
      <c r="C151" s="18"/>
      <c r="D151" s="317"/>
      <c r="E151" s="279"/>
      <c r="F151" s="279"/>
      <c r="G151" s="279"/>
      <c r="H151" s="279"/>
      <c r="I151" s="279"/>
      <c r="J151" s="279"/>
      <c r="K151" s="279"/>
      <c r="L151" s="318"/>
      <c r="M151" s="311"/>
      <c r="N151" s="311"/>
      <c r="O151" s="311"/>
      <c r="P151" s="311"/>
      <c r="Q151" s="311"/>
      <c r="R151" s="311"/>
      <c r="S151" s="311"/>
      <c r="T151" s="311"/>
      <c r="U151" s="311"/>
      <c r="V151" s="311"/>
      <c r="W151" s="311"/>
      <c r="X151" s="311"/>
      <c r="Y151" s="311"/>
      <c r="Z151" s="69"/>
    </row>
    <row r="152" spans="1:27" ht="80.25" customHeight="1" x14ac:dyDescent="0.25">
      <c r="A152" s="18"/>
      <c r="B152" s="18"/>
      <c r="C152" s="18"/>
      <c r="D152" s="312" t="s">
        <v>157</v>
      </c>
      <c r="E152" s="269"/>
      <c r="F152" s="269"/>
      <c r="G152" s="269"/>
      <c r="H152" s="269"/>
      <c r="I152" s="269"/>
      <c r="J152" s="269"/>
      <c r="K152" s="269"/>
      <c r="L152" s="270"/>
      <c r="M152" s="106">
        <f>'RH Corpo Fixo'!J17</f>
        <v>107170.10526315789</v>
      </c>
      <c r="N152" s="106">
        <f>'RH Corpo Fixo'!K17</f>
        <v>8930.8421052631584</v>
      </c>
      <c r="O152" s="106">
        <f>'RH Corpo Fixo'!L17</f>
        <v>8930.8421052631584</v>
      </c>
      <c r="P152" s="106">
        <f>'RH Corpo Fixo'!M17</f>
        <v>8930.8421052631584</v>
      </c>
      <c r="Q152" s="106">
        <f>'RH Corpo Fixo'!N17</f>
        <v>8930.8421052631584</v>
      </c>
      <c r="R152" s="106">
        <f>'RH Corpo Fixo'!O17</f>
        <v>8930.8421052631584</v>
      </c>
      <c r="S152" s="106">
        <f>'RH Corpo Fixo'!P17</f>
        <v>8930.8421052631584</v>
      </c>
      <c r="T152" s="106">
        <f>'RH Corpo Fixo'!Q17</f>
        <v>8930.8421052631584</v>
      </c>
      <c r="U152" s="106">
        <f>'RH Corpo Fixo'!R17</f>
        <v>8930.8421052631584</v>
      </c>
      <c r="V152" s="106">
        <f>'RH Corpo Fixo'!S17</f>
        <v>8930.8421052631584</v>
      </c>
      <c r="W152" s="106">
        <f>'RH Corpo Fixo'!T17</f>
        <v>8930.8421052631584</v>
      </c>
      <c r="X152" s="106">
        <f>'RH Corpo Fixo'!U17</f>
        <v>8930.8421052631584</v>
      </c>
      <c r="Y152" s="106">
        <f>'RH Corpo Fixo'!V17</f>
        <v>8930.8421052631584</v>
      </c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6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6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6"/>
      <c r="Z157" s="69"/>
    </row>
    <row r="158" spans="1:27" ht="15.75" customHeight="1" x14ac:dyDescent="0.25">
      <c r="A158" s="18"/>
      <c r="B158" s="18"/>
      <c r="C158" s="18"/>
      <c r="D158" s="145"/>
      <c r="E158" s="145"/>
      <c r="F158" s="145"/>
      <c r="G158" s="145"/>
      <c r="H158" s="145"/>
      <c r="I158" s="145"/>
      <c r="J158" s="145"/>
      <c r="K158" s="145"/>
      <c r="L158" s="145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69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18"/>
      <c r="E161" s="18"/>
      <c r="F161" s="18"/>
      <c r="G161" s="18"/>
      <c r="H161" s="18"/>
      <c r="I161" s="18"/>
      <c r="J161" s="18"/>
      <c r="K161" s="18"/>
      <c r="L161" s="18"/>
      <c r="M161" s="69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8"/>
      <c r="G162" s="18"/>
      <c r="H162" s="18"/>
      <c r="I162" s="69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47"/>
      <c r="G163" s="147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20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69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48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69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69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51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51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69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69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52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 x14ac:dyDescent="0.25"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6" ht="15.75" customHeight="1" x14ac:dyDescent="0.25"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</row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9"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96:D99"/>
    <mergeCell ref="D71:L71"/>
    <mergeCell ref="D75:L75"/>
    <mergeCell ref="D76:L76"/>
    <mergeCell ref="D77:Y77"/>
    <mergeCell ref="D59:D60"/>
    <mergeCell ref="D62:D70"/>
    <mergeCell ref="D72:D74"/>
    <mergeCell ref="D78:D87"/>
    <mergeCell ref="D88:L88"/>
    <mergeCell ref="D89:D94"/>
    <mergeCell ref="D95:L95"/>
    <mergeCell ref="D100:L100"/>
    <mergeCell ref="D101:D111"/>
    <mergeCell ref="D112:L112"/>
    <mergeCell ref="D124:L124"/>
    <mergeCell ref="D125:L125"/>
    <mergeCell ref="D126:Y126"/>
    <mergeCell ref="D144:Y144"/>
    <mergeCell ref="D113:D123"/>
    <mergeCell ref="D127:D136"/>
    <mergeCell ref="D137:L137"/>
    <mergeCell ref="D138:D141"/>
    <mergeCell ref="D142:L142"/>
    <mergeCell ref="D143:L143"/>
    <mergeCell ref="R150:R151"/>
    <mergeCell ref="S150:S151"/>
    <mergeCell ref="T150:T151"/>
    <mergeCell ref="U150:U151"/>
    <mergeCell ref="D149:L149"/>
    <mergeCell ref="D150:L151"/>
    <mergeCell ref="M150:M151"/>
    <mergeCell ref="N150:N151"/>
    <mergeCell ref="V150:V151"/>
    <mergeCell ref="W150:W151"/>
    <mergeCell ref="X150:X151"/>
    <mergeCell ref="Y150:Y151"/>
    <mergeCell ref="O150:O151"/>
    <mergeCell ref="P150:P151"/>
    <mergeCell ref="Q150:Q151"/>
    <mergeCell ref="D152:L152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</mergeCells>
  <conditionalFormatting sqref="E22">
    <cfRule type="cellIs" dxfId="339" priority="3" operator="equal">
      <formula>MIN($C$18:$T$18)</formula>
    </cfRule>
    <cfRule type="cellIs" dxfId="338" priority="4" operator="equal">
      <formula>MIN($C$17:$T$17)</formula>
    </cfRule>
  </conditionalFormatting>
  <conditionalFormatting sqref="E134">
    <cfRule type="cellIs" dxfId="337" priority="5" operator="equal">
      <formula>MIN($D$19:$AC$19)</formula>
    </cfRule>
    <cfRule type="cellIs" dxfId="336" priority="6" operator="equal">
      <formula>MIN($D$18:$AC$18)</formula>
    </cfRule>
  </conditionalFormatting>
  <conditionalFormatting sqref="E38:F38">
    <cfRule type="cellIs" dxfId="335" priority="15" operator="equal">
      <formula>MIN($D$19:$AC$19)</formula>
    </cfRule>
    <cfRule type="cellIs" dxfId="334" priority="16" operator="equal">
      <formula>MIN($D$18:$AC$18)</formula>
    </cfRule>
  </conditionalFormatting>
  <conditionalFormatting sqref="E43:F43">
    <cfRule type="cellIs" dxfId="333" priority="21" operator="equal">
      <formula>MIN($D$15:$Y$15)</formula>
    </cfRule>
    <cfRule type="cellIs" dxfId="332" priority="22" operator="equal">
      <formula>MIN($D$14:$Y$14)</formula>
    </cfRule>
  </conditionalFormatting>
  <conditionalFormatting sqref="E48:F48">
    <cfRule type="cellIs" dxfId="331" priority="13" operator="equal">
      <formula>MIN($D$19:$AC$19)</formula>
    </cfRule>
    <cfRule type="cellIs" dxfId="330" priority="14" operator="equal">
      <formula>MIN($D$18:$AC$18)</formula>
    </cfRule>
  </conditionalFormatting>
  <conditionalFormatting sqref="E53:F53 E86:F86 E94:F94 E109:F109 E121:F121">
    <cfRule type="cellIs" dxfId="329" priority="25" operator="equal">
      <formula>MIN($D$15:$Y$15)</formula>
    </cfRule>
    <cfRule type="cellIs" dxfId="328" priority="26" operator="equal">
      <formula>MIN($D$14:$Y$14)</formula>
    </cfRule>
  </conditionalFormatting>
  <conditionalFormatting sqref="E68:F68">
    <cfRule type="cellIs" dxfId="327" priority="11" operator="equal">
      <formula>MIN($D$19:$AC$19)</formula>
    </cfRule>
    <cfRule type="cellIs" dxfId="326" priority="12" operator="equal">
      <formula>MIN($D$18:$AC$18)</formula>
    </cfRule>
  </conditionalFormatting>
  <conditionalFormatting sqref="E110:F110">
    <cfRule type="cellIs" dxfId="325" priority="9" operator="equal">
      <formula>MIN($D$19:$AC$19)</formula>
    </cfRule>
    <cfRule type="cellIs" dxfId="324" priority="10" operator="equal">
      <formula>MIN($D$18:$AC$18)</formula>
    </cfRule>
  </conditionalFormatting>
  <conditionalFormatting sqref="E122:F122">
    <cfRule type="cellIs" dxfId="323" priority="7" operator="equal">
      <formula>MIN($D$19:$AC$19)</formula>
    </cfRule>
    <cfRule type="cellIs" dxfId="322" priority="8" operator="equal">
      <formula>MIN($D$18:$AC$18)</formula>
    </cfRule>
  </conditionalFormatting>
  <conditionalFormatting sqref="F134">
    <cfRule type="cellIs" dxfId="321" priority="27" operator="equal">
      <formula>MIN($C$11:$AB$11)</formula>
    </cfRule>
    <cfRule type="cellIs" dxfId="320" priority="28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A1000"/>
  <sheetViews>
    <sheetView showGridLines="0" topLeftCell="A115" zoomScale="50" zoomScaleNormal="50" workbookViewId="0">
      <selection activeCell="D144" sqref="D144:Y145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164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165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5" t="s">
        <v>114</v>
      </c>
      <c r="I18" s="72" t="s">
        <v>111</v>
      </c>
      <c r="J18" s="73">
        <v>2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15544.32</v>
      </c>
      <c r="N18" s="76">
        <f>M18/12</f>
        <v>1295.3599999999999</v>
      </c>
      <c r="O18" s="77">
        <f t="shared" ref="O18:Y18" si="1">$M$18/12</f>
        <v>1295.3599999999999</v>
      </c>
      <c r="P18" s="77">
        <f t="shared" si="1"/>
        <v>1295.3599999999999</v>
      </c>
      <c r="Q18" s="77">
        <f t="shared" si="1"/>
        <v>1295.3599999999999</v>
      </c>
      <c r="R18" s="77">
        <f t="shared" si="1"/>
        <v>1295.3599999999999</v>
      </c>
      <c r="S18" s="77">
        <f t="shared" si="1"/>
        <v>1295.3599999999999</v>
      </c>
      <c r="T18" s="77">
        <f t="shared" si="1"/>
        <v>1295.3599999999999</v>
      </c>
      <c r="U18" s="77">
        <f t="shared" si="1"/>
        <v>1295.3599999999999</v>
      </c>
      <c r="V18" s="77">
        <f t="shared" si="1"/>
        <v>1295.3599999999999</v>
      </c>
      <c r="W18" s="77">
        <f t="shared" si="1"/>
        <v>1295.3599999999999</v>
      </c>
      <c r="X18" s="77">
        <f t="shared" si="1"/>
        <v>1295.3599999999999</v>
      </c>
      <c r="Y18" s="77">
        <f t="shared" si="1"/>
        <v>1295.3599999999999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5" t="s">
        <v>114</v>
      </c>
      <c r="I19" s="72" t="s">
        <v>111</v>
      </c>
      <c r="J19" s="73">
        <v>2</v>
      </c>
      <c r="K19" s="73">
        <v>768</v>
      </c>
      <c r="L19" s="74">
        <f>'Planilha para vinculação'!F22</f>
        <v>25</v>
      </c>
      <c r="M19" s="75">
        <f t="shared" si="0"/>
        <v>38400</v>
      </c>
      <c r="N19" s="76">
        <f t="shared" ref="N19:Y19" si="2">$M$19/12</f>
        <v>3200</v>
      </c>
      <c r="O19" s="77">
        <f t="shared" si="2"/>
        <v>3200</v>
      </c>
      <c r="P19" s="77">
        <f t="shared" si="2"/>
        <v>3200</v>
      </c>
      <c r="Q19" s="77">
        <f t="shared" si="2"/>
        <v>3200</v>
      </c>
      <c r="R19" s="77">
        <f t="shared" si="2"/>
        <v>3200</v>
      </c>
      <c r="S19" s="77">
        <f t="shared" si="2"/>
        <v>3200</v>
      </c>
      <c r="T19" s="77">
        <f t="shared" si="2"/>
        <v>3200</v>
      </c>
      <c r="U19" s="77">
        <f t="shared" si="2"/>
        <v>3200</v>
      </c>
      <c r="V19" s="77">
        <f t="shared" si="2"/>
        <v>3200</v>
      </c>
      <c r="W19" s="77">
        <f t="shared" si="2"/>
        <v>3200</v>
      </c>
      <c r="X19" s="77">
        <f t="shared" si="2"/>
        <v>3200</v>
      </c>
      <c r="Y19" s="77">
        <f t="shared" si="2"/>
        <v>3200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2</v>
      </c>
      <c r="K21" s="73">
        <v>1</v>
      </c>
      <c r="L21" s="74">
        <f>'Quadro de Preços Frete'!K15</f>
        <v>1500</v>
      </c>
      <c r="M21" s="75">
        <f t="shared" si="0"/>
        <v>3000</v>
      </c>
      <c r="N21" s="76">
        <f>$M$21/2</f>
        <v>1500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1500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1</v>
      </c>
      <c r="K22" s="73">
        <v>12</v>
      </c>
      <c r="L22" s="74">
        <f>'Planilha para vinculação'!F71</f>
        <v>1200</v>
      </c>
      <c r="M22" s="75">
        <f t="shared" ref="M22" si="4">TRUNC(J22*K22*L22,2)</f>
        <v>14400</v>
      </c>
      <c r="N22" s="76">
        <f t="shared" ref="N22:Y22" si="5">$M$22/12</f>
        <v>1200</v>
      </c>
      <c r="O22" s="76">
        <f t="shared" si="5"/>
        <v>1200</v>
      </c>
      <c r="P22" s="76">
        <f t="shared" si="5"/>
        <v>1200</v>
      </c>
      <c r="Q22" s="76">
        <f t="shared" si="5"/>
        <v>1200</v>
      </c>
      <c r="R22" s="76">
        <f t="shared" si="5"/>
        <v>1200</v>
      </c>
      <c r="S22" s="76">
        <f t="shared" si="5"/>
        <v>1200</v>
      </c>
      <c r="T22" s="76">
        <f t="shared" si="5"/>
        <v>1200</v>
      </c>
      <c r="U22" s="76">
        <f t="shared" si="5"/>
        <v>1200</v>
      </c>
      <c r="V22" s="76">
        <f t="shared" si="5"/>
        <v>1200</v>
      </c>
      <c r="W22" s="76">
        <f t="shared" si="5"/>
        <v>1200</v>
      </c>
      <c r="X22" s="76">
        <f t="shared" si="5"/>
        <v>1200</v>
      </c>
      <c r="Y22" s="76">
        <f t="shared" si="5"/>
        <v>1200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6">$M$23/12</f>
        <v>482.88749999999999</v>
      </c>
      <c r="O23" s="77">
        <f t="shared" si="6"/>
        <v>482.88749999999999</v>
      </c>
      <c r="P23" s="77">
        <f t="shared" si="6"/>
        <v>482.88749999999999</v>
      </c>
      <c r="Q23" s="77">
        <f t="shared" si="6"/>
        <v>482.88749999999999</v>
      </c>
      <c r="R23" s="77">
        <f t="shared" si="6"/>
        <v>482.88749999999999</v>
      </c>
      <c r="S23" s="77">
        <f t="shared" si="6"/>
        <v>482.88749999999999</v>
      </c>
      <c r="T23" s="77">
        <f t="shared" si="6"/>
        <v>482.88749999999999</v>
      </c>
      <c r="U23" s="77">
        <f t="shared" si="6"/>
        <v>482.88749999999999</v>
      </c>
      <c r="V23" s="77">
        <f t="shared" si="6"/>
        <v>482.88749999999999</v>
      </c>
      <c r="W23" s="77">
        <f t="shared" si="6"/>
        <v>482.88749999999999</v>
      </c>
      <c r="X23" s="77">
        <f t="shared" si="6"/>
        <v>482.88749999999999</v>
      </c>
      <c r="Y23" s="77">
        <f t="shared" si="6"/>
        <v>482.88749999999999</v>
      </c>
      <c r="Z23" s="69"/>
    </row>
    <row r="24" spans="1:27" ht="93.7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7">$M$24/12</f>
        <v>1117.49</v>
      </c>
      <c r="O24" s="76">
        <f t="shared" si="7"/>
        <v>1117.49</v>
      </c>
      <c r="P24" s="76">
        <f t="shared" si="7"/>
        <v>1117.49</v>
      </c>
      <c r="Q24" s="76">
        <f t="shared" si="7"/>
        <v>1117.49</v>
      </c>
      <c r="R24" s="76">
        <f t="shared" si="7"/>
        <v>1117.49</v>
      </c>
      <c r="S24" s="76">
        <f t="shared" si="7"/>
        <v>1117.49</v>
      </c>
      <c r="T24" s="76">
        <f t="shared" si="7"/>
        <v>1117.49</v>
      </c>
      <c r="U24" s="76">
        <f t="shared" si="7"/>
        <v>1117.49</v>
      </c>
      <c r="V24" s="76">
        <f t="shared" si="7"/>
        <v>1117.49</v>
      </c>
      <c r="W24" s="76">
        <f t="shared" si="7"/>
        <v>1117.49</v>
      </c>
      <c r="X24" s="76">
        <f t="shared" si="7"/>
        <v>1117.49</v>
      </c>
      <c r="Y24" s="76">
        <f t="shared" si="7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91747.64999999998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8">SUM(M18:M25)</f>
        <v>91747.65</v>
      </c>
      <c r="N26" s="86">
        <f t="shared" si="8"/>
        <v>9005.6374999999989</v>
      </c>
      <c r="O26" s="64">
        <f t="shared" si="8"/>
        <v>7385.6374999999989</v>
      </c>
      <c r="P26" s="64">
        <f t="shared" si="8"/>
        <v>7385.6374999999989</v>
      </c>
      <c r="Q26" s="64">
        <f t="shared" si="8"/>
        <v>7385.6374999999989</v>
      </c>
      <c r="R26" s="64">
        <f t="shared" si="8"/>
        <v>7385.6374999999989</v>
      </c>
      <c r="S26" s="64">
        <f t="shared" si="8"/>
        <v>7385.6374999999989</v>
      </c>
      <c r="T26" s="64">
        <f t="shared" si="8"/>
        <v>7385.6374999999989</v>
      </c>
      <c r="U26" s="64">
        <f t="shared" si="8"/>
        <v>7385.6374999999989</v>
      </c>
      <c r="V26" s="64">
        <f t="shared" si="8"/>
        <v>7385.6374999999989</v>
      </c>
      <c r="W26" s="64">
        <f t="shared" si="8"/>
        <v>7385.6374999999989</v>
      </c>
      <c r="X26" s="64">
        <f t="shared" si="8"/>
        <v>7385.6374999999989</v>
      </c>
      <c r="Y26" s="64">
        <f t="shared" si="8"/>
        <v>8885.6374999999989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9">TRUNC(L27*K27*J27,2)</f>
        <v>91.91</v>
      </c>
      <c r="N27" s="88">
        <f t="shared" ref="N27:N28" si="10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80</v>
      </c>
      <c r="L28" s="87">
        <f>Verba_Diagnóstico!$G$15</f>
        <v>5</v>
      </c>
      <c r="M28" s="75">
        <f t="shared" si="9"/>
        <v>400</v>
      </c>
      <c r="N28" s="88">
        <f t="shared" si="10"/>
        <v>400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337"/>
      <c r="E29" s="70" t="s">
        <v>110</v>
      </c>
      <c r="F29" s="91" t="s">
        <v>11</v>
      </c>
      <c r="G29" s="24">
        <v>9</v>
      </c>
      <c r="H29" s="5" t="s">
        <v>114</v>
      </c>
      <c r="I29" s="92" t="s">
        <v>111</v>
      </c>
      <c r="J29" s="92">
        <v>2</v>
      </c>
      <c r="K29" s="93">
        <v>100</v>
      </c>
      <c r="L29" s="94">
        <f>'Planilha para vinculação'!F21</f>
        <v>10.119999999999999</v>
      </c>
      <c r="M29" s="75">
        <f t="shared" ref="M29:M30" si="11">TRUNC(L29*K29*J29,2)</f>
        <v>2024</v>
      </c>
      <c r="N29" s="88">
        <f t="shared" ref="N29:N31" si="12">M29</f>
        <v>2024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f>SUM(N31:Y31)</f>
        <v>7515.91</v>
      </c>
      <c r="AA29" t="b">
        <f>IF(Z29=M31,TRUE,FALSE)</f>
        <v>1</v>
      </c>
    </row>
    <row r="30" spans="1:27" ht="47.25" customHeight="1" x14ac:dyDescent="0.25">
      <c r="A30" s="18"/>
      <c r="B30" s="18"/>
      <c r="C30" s="18"/>
      <c r="D30" s="338"/>
      <c r="E30" s="92" t="s">
        <v>121</v>
      </c>
      <c r="F30" s="91" t="s">
        <v>11</v>
      </c>
      <c r="G30" s="24">
        <v>9</v>
      </c>
      <c r="H30" s="5" t="s">
        <v>114</v>
      </c>
      <c r="I30" s="92" t="s">
        <v>111</v>
      </c>
      <c r="J30" s="92">
        <v>2</v>
      </c>
      <c r="K30" s="93">
        <v>100</v>
      </c>
      <c r="L30" s="94">
        <f>'Planilha para vinculação'!F22</f>
        <v>25</v>
      </c>
      <c r="M30" s="75">
        <f t="shared" si="11"/>
        <v>5000</v>
      </c>
      <c r="N30" s="88">
        <f t="shared" si="12"/>
        <v>5000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SUM(M27:M30)</f>
        <v>7515.91</v>
      </c>
      <c r="N31" s="88">
        <f t="shared" si="12"/>
        <v>7515.91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v>0</v>
      </c>
      <c r="Z31" s="69"/>
    </row>
    <row r="32" spans="1:27" ht="15.75" customHeight="1" x14ac:dyDescent="0.25">
      <c r="A32" s="18"/>
      <c r="B32" s="18"/>
      <c r="C32" s="18"/>
      <c r="D32" s="307" t="s">
        <v>123</v>
      </c>
      <c r="E32" s="70" t="s">
        <v>110</v>
      </c>
      <c r="F32" s="91" t="s">
        <v>11</v>
      </c>
      <c r="G32" s="24">
        <v>9</v>
      </c>
      <c r="H32" s="5" t="s">
        <v>114</v>
      </c>
      <c r="I32" s="92" t="s">
        <v>111</v>
      </c>
      <c r="J32" s="92">
        <v>2</v>
      </c>
      <c r="K32" s="93">
        <v>240</v>
      </c>
      <c r="L32" s="94">
        <f>'Planilha para vinculação'!F21</f>
        <v>10.119999999999999</v>
      </c>
      <c r="M32" s="95">
        <f t="shared" ref="M32:M34" si="13">TRUNC(J32*K32*L32,2)</f>
        <v>4857.6000000000004</v>
      </c>
      <c r="N32" s="76">
        <f t="shared" ref="N32:Y32" si="14">$M$32/12</f>
        <v>404.8</v>
      </c>
      <c r="O32" s="77">
        <f t="shared" si="14"/>
        <v>404.8</v>
      </c>
      <c r="P32" s="77">
        <f t="shared" si="14"/>
        <v>404.8</v>
      </c>
      <c r="Q32" s="77">
        <f t="shared" si="14"/>
        <v>404.8</v>
      </c>
      <c r="R32" s="77">
        <f t="shared" si="14"/>
        <v>404.8</v>
      </c>
      <c r="S32" s="77">
        <f t="shared" si="14"/>
        <v>404.8</v>
      </c>
      <c r="T32" s="77">
        <f t="shared" si="14"/>
        <v>404.8</v>
      </c>
      <c r="U32" s="77">
        <f t="shared" si="14"/>
        <v>404.8</v>
      </c>
      <c r="V32" s="77">
        <f t="shared" si="14"/>
        <v>404.8</v>
      </c>
      <c r="W32" s="77">
        <f t="shared" si="14"/>
        <v>404.8</v>
      </c>
      <c r="X32" s="77">
        <f t="shared" si="14"/>
        <v>404.8</v>
      </c>
      <c r="Y32" s="77">
        <f t="shared" si="14"/>
        <v>404.8</v>
      </c>
      <c r="Z32" s="69"/>
    </row>
    <row r="33" spans="1:27" ht="15.75" customHeight="1" x14ac:dyDescent="0.25">
      <c r="A33" s="18"/>
      <c r="B33" s="18"/>
      <c r="C33" s="18"/>
      <c r="D33" s="309"/>
      <c r="E33" s="72" t="s">
        <v>112</v>
      </c>
      <c r="F33" s="91" t="s">
        <v>11</v>
      </c>
      <c r="G33" s="24">
        <v>10</v>
      </c>
      <c r="H33" s="5" t="s">
        <v>114</v>
      </c>
      <c r="I33" s="92" t="s">
        <v>111</v>
      </c>
      <c r="J33" s="92">
        <v>2</v>
      </c>
      <c r="K33" s="93">
        <v>240</v>
      </c>
      <c r="L33" s="94">
        <f>'Planilha para vinculação'!F22</f>
        <v>25</v>
      </c>
      <c r="M33" s="95">
        <f t="shared" si="13"/>
        <v>12000</v>
      </c>
      <c r="N33" s="76">
        <f t="shared" ref="N33:Y33" si="15">$M$33/12</f>
        <v>1000</v>
      </c>
      <c r="O33" s="77">
        <f t="shared" si="15"/>
        <v>1000</v>
      </c>
      <c r="P33" s="77">
        <f t="shared" si="15"/>
        <v>1000</v>
      </c>
      <c r="Q33" s="77">
        <f t="shared" si="15"/>
        <v>1000</v>
      </c>
      <c r="R33" s="77">
        <f t="shared" si="15"/>
        <v>1000</v>
      </c>
      <c r="S33" s="77">
        <f t="shared" si="15"/>
        <v>1000</v>
      </c>
      <c r="T33" s="77">
        <f t="shared" si="15"/>
        <v>1000</v>
      </c>
      <c r="U33" s="77">
        <f t="shared" si="15"/>
        <v>1000</v>
      </c>
      <c r="V33" s="77">
        <f t="shared" si="15"/>
        <v>1000</v>
      </c>
      <c r="W33" s="77">
        <f t="shared" si="15"/>
        <v>1000</v>
      </c>
      <c r="X33" s="77">
        <f t="shared" si="15"/>
        <v>1000</v>
      </c>
      <c r="Y33" s="77">
        <f t="shared" si="15"/>
        <v>1000</v>
      </c>
      <c r="Z33" s="69">
        <f>SUM(N35:Y35)</f>
        <v>17960.519999999997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308"/>
      <c r="E34" s="92" t="s">
        <v>124</v>
      </c>
      <c r="F34" s="81" t="s">
        <v>14</v>
      </c>
      <c r="G34" s="5" t="s">
        <v>116</v>
      </c>
      <c r="H34" s="7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3"/>
        <v>1102.92</v>
      </c>
      <c r="N34" s="76">
        <f t="shared" ref="N34:Y34" si="16">$M$34/12</f>
        <v>91.910000000000011</v>
      </c>
      <c r="O34" s="77">
        <f t="shared" si="16"/>
        <v>91.910000000000011</v>
      </c>
      <c r="P34" s="77">
        <f t="shared" si="16"/>
        <v>91.910000000000011</v>
      </c>
      <c r="Q34" s="77">
        <f t="shared" si="16"/>
        <v>91.910000000000011</v>
      </c>
      <c r="R34" s="77">
        <f t="shared" si="16"/>
        <v>91.910000000000011</v>
      </c>
      <c r="S34" s="77">
        <f t="shared" si="16"/>
        <v>91.910000000000011</v>
      </c>
      <c r="T34" s="77">
        <f t="shared" si="16"/>
        <v>91.910000000000011</v>
      </c>
      <c r="U34" s="77">
        <f t="shared" si="16"/>
        <v>91.910000000000011</v>
      </c>
      <c r="V34" s="77">
        <f t="shared" si="16"/>
        <v>91.910000000000011</v>
      </c>
      <c r="W34" s="77">
        <f t="shared" si="16"/>
        <v>91.910000000000011</v>
      </c>
      <c r="X34" s="77">
        <f t="shared" si="16"/>
        <v>91.910000000000011</v>
      </c>
      <c r="Y34" s="77">
        <f t="shared" si="16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7">SUM(M32:M34)</f>
        <v>17960.519999999997</v>
      </c>
      <c r="N35" s="86">
        <f t="shared" si="17"/>
        <v>1496.71</v>
      </c>
      <c r="O35" s="64">
        <f t="shared" si="17"/>
        <v>1496.71</v>
      </c>
      <c r="P35" s="64">
        <f t="shared" si="17"/>
        <v>1496.71</v>
      </c>
      <c r="Q35" s="64">
        <f t="shared" si="17"/>
        <v>1496.71</v>
      </c>
      <c r="R35" s="64">
        <f t="shared" si="17"/>
        <v>1496.71</v>
      </c>
      <c r="S35" s="64">
        <f t="shared" si="17"/>
        <v>1496.71</v>
      </c>
      <c r="T35" s="64">
        <f t="shared" si="17"/>
        <v>1496.71</v>
      </c>
      <c r="U35" s="64">
        <f t="shared" si="17"/>
        <v>1496.71</v>
      </c>
      <c r="V35" s="64">
        <f t="shared" si="17"/>
        <v>1496.71</v>
      </c>
      <c r="W35" s="64">
        <f t="shared" si="17"/>
        <v>1496.71</v>
      </c>
      <c r="X35" s="64">
        <f t="shared" si="17"/>
        <v>1496.71</v>
      </c>
      <c r="Y35" s="64">
        <f t="shared" si="17"/>
        <v>1496.71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5" t="s">
        <v>114</v>
      </c>
      <c r="I36" s="92" t="s">
        <v>111</v>
      </c>
      <c r="J36" s="73">
        <v>2</v>
      </c>
      <c r="K36" s="93">
        <v>17</v>
      </c>
      <c r="L36" s="94">
        <f>'Planilha para vinculação'!F21</f>
        <v>10.119999999999999</v>
      </c>
      <c r="M36" s="75">
        <f t="shared" ref="M36:M44" si="18">TRUNC(J36*K36*L36,2)</f>
        <v>344.08</v>
      </c>
      <c r="N36" s="96"/>
      <c r="O36" s="76">
        <f t="shared" ref="O36:O44" si="19">M36</f>
        <v>344.08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5" t="s">
        <v>114</v>
      </c>
      <c r="I37" s="92" t="s">
        <v>111</v>
      </c>
      <c r="J37" s="73">
        <v>2</v>
      </c>
      <c r="K37" s="93">
        <v>30</v>
      </c>
      <c r="L37" s="94">
        <f>'Planilha para vinculação'!F22</f>
        <v>25</v>
      </c>
      <c r="M37" s="75">
        <f t="shared" si="18"/>
        <v>1500</v>
      </c>
      <c r="N37" s="96"/>
      <c r="O37" s="76">
        <f t="shared" si="19"/>
        <v>1500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48</v>
      </c>
      <c r="L38" s="74">
        <f>'Planilha para vinculação'!F35</f>
        <v>0.61</v>
      </c>
      <c r="M38" s="75">
        <f t="shared" si="18"/>
        <v>29.28</v>
      </c>
      <c r="N38" s="96"/>
      <c r="O38" s="76">
        <f t="shared" si="19"/>
        <v>29.28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20</v>
      </c>
      <c r="L39" s="94">
        <f>'Planilha para vinculação'!F26</f>
        <v>5.8</v>
      </c>
      <c r="M39" s="75">
        <f t="shared" si="18"/>
        <v>116</v>
      </c>
      <c r="N39" s="96"/>
      <c r="O39" s="76">
        <f t="shared" si="19"/>
        <v>116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160</v>
      </c>
      <c r="L40" s="94">
        <f>'Planilha para vinculação'!F31</f>
        <v>1.2250000000000001</v>
      </c>
      <c r="M40" s="75">
        <f t="shared" si="18"/>
        <v>196</v>
      </c>
      <c r="N40" s="96"/>
      <c r="O40" s="76">
        <f t="shared" si="19"/>
        <v>196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8"/>
        <v>60</v>
      </c>
      <c r="N41" s="96"/>
      <c r="O41" s="76">
        <f t="shared" si="19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48</v>
      </c>
      <c r="L42" s="94">
        <f>'Planilha para vinculação'!F39</f>
        <v>4</v>
      </c>
      <c r="M42" s="75">
        <f t="shared" si="18"/>
        <v>192</v>
      </c>
      <c r="N42" s="96"/>
      <c r="O42" s="76">
        <f t="shared" si="19"/>
        <v>192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8"/>
        <v>18.88</v>
      </c>
      <c r="N43" s="96"/>
      <c r="O43" s="76">
        <f t="shared" si="19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2738.4799999999996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7" t="s">
        <v>114</v>
      </c>
      <c r="I44" s="72" t="s">
        <v>129</v>
      </c>
      <c r="J44" s="92">
        <v>1</v>
      </c>
      <c r="K44" s="92">
        <v>48</v>
      </c>
      <c r="L44" s="94">
        <f>'Kit lanche'!E15</f>
        <v>5.88</v>
      </c>
      <c r="M44" s="75">
        <f t="shared" si="18"/>
        <v>282.24</v>
      </c>
      <c r="N44" s="96"/>
      <c r="O44" s="76">
        <f t="shared" si="19"/>
        <v>282.24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 t="shared" ref="M45:P45" si="20">SUM(M36:M44)</f>
        <v>2738.4799999999996</v>
      </c>
      <c r="N45" s="99">
        <f t="shared" si="20"/>
        <v>0</v>
      </c>
      <c r="O45" s="100">
        <f t="shared" si="20"/>
        <v>2738.4799999999996</v>
      </c>
      <c r="P45" s="100">
        <f t="shared" si="20"/>
        <v>0</v>
      </c>
      <c r="Q45" s="100"/>
      <c r="R45" s="100">
        <f t="shared" ref="R45:Y45" si="21">SUM(R36:R44)</f>
        <v>0</v>
      </c>
      <c r="S45" s="100">
        <f t="shared" si="21"/>
        <v>0</v>
      </c>
      <c r="T45" s="100">
        <f t="shared" si="21"/>
        <v>0</v>
      </c>
      <c r="U45" s="100">
        <f t="shared" si="21"/>
        <v>0</v>
      </c>
      <c r="V45" s="100">
        <f t="shared" si="21"/>
        <v>0</v>
      </c>
      <c r="W45" s="100">
        <f t="shared" si="21"/>
        <v>0</v>
      </c>
      <c r="X45" s="100">
        <f t="shared" si="21"/>
        <v>0</v>
      </c>
      <c r="Y45" s="100">
        <f t="shared" si="21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5" t="s">
        <v>114</v>
      </c>
      <c r="I46" s="92" t="s">
        <v>111</v>
      </c>
      <c r="J46" s="73">
        <v>2</v>
      </c>
      <c r="K46" s="93">
        <v>204</v>
      </c>
      <c r="L46" s="94">
        <f>'Planilha para vinculação'!F21</f>
        <v>10.119999999999999</v>
      </c>
      <c r="M46" s="75">
        <f t="shared" ref="M46:M54" si="22">TRUNC(J46*K46*L46,2)</f>
        <v>4128.96</v>
      </c>
      <c r="N46" s="76">
        <f t="shared" ref="N46:N54" si="23">M46/12</f>
        <v>344.08</v>
      </c>
      <c r="O46" s="76">
        <f t="shared" ref="O46:O54" si="24">M46/12</f>
        <v>344.08</v>
      </c>
      <c r="P46" s="76">
        <f t="shared" ref="P46:P54" si="25">M46/12</f>
        <v>344.08</v>
      </c>
      <c r="Q46" s="76">
        <f t="shared" ref="Q46:Q55" si="26">M46/12</f>
        <v>344.08</v>
      </c>
      <c r="R46" s="76">
        <f t="shared" ref="R46:R54" si="27">M46/12</f>
        <v>344.08</v>
      </c>
      <c r="S46" s="76">
        <f t="shared" ref="S46:S54" si="28">M46/12</f>
        <v>344.08</v>
      </c>
      <c r="T46" s="76">
        <f t="shared" ref="T46:T54" si="29">M46/12</f>
        <v>344.08</v>
      </c>
      <c r="U46" s="76">
        <f t="shared" ref="U46:U54" si="30">M46/12</f>
        <v>344.08</v>
      </c>
      <c r="V46" s="76">
        <f t="shared" ref="V46:V54" si="31">M46/12</f>
        <v>344.08</v>
      </c>
      <c r="W46" s="76">
        <f t="shared" ref="W46:W54" si="32">M46/12</f>
        <v>344.08</v>
      </c>
      <c r="X46" s="76">
        <f t="shared" ref="X46:X54" si="33">M46/12</f>
        <v>344.08</v>
      </c>
      <c r="Y46" s="76">
        <f t="shared" ref="Y46:Y54" si="34">M46/12</f>
        <v>344.08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5" t="s">
        <v>114</v>
      </c>
      <c r="I47" s="92" t="s">
        <v>111</v>
      </c>
      <c r="J47" s="73">
        <v>2</v>
      </c>
      <c r="K47" s="93">
        <v>360</v>
      </c>
      <c r="L47" s="94">
        <f>'Planilha para vinculação'!F22</f>
        <v>25</v>
      </c>
      <c r="M47" s="75">
        <f t="shared" si="22"/>
        <v>18000</v>
      </c>
      <c r="N47" s="76">
        <f t="shared" si="23"/>
        <v>1500</v>
      </c>
      <c r="O47" s="76">
        <f t="shared" si="24"/>
        <v>1500</v>
      </c>
      <c r="P47" s="76">
        <f t="shared" si="25"/>
        <v>1500</v>
      </c>
      <c r="Q47" s="76">
        <f t="shared" si="26"/>
        <v>1500</v>
      </c>
      <c r="R47" s="76">
        <f t="shared" si="27"/>
        <v>1500</v>
      </c>
      <c r="S47" s="76">
        <f t="shared" si="28"/>
        <v>1500</v>
      </c>
      <c r="T47" s="76">
        <f t="shared" si="29"/>
        <v>1500</v>
      </c>
      <c r="U47" s="76">
        <f t="shared" si="30"/>
        <v>1500</v>
      </c>
      <c r="V47" s="76">
        <f t="shared" si="31"/>
        <v>1500</v>
      </c>
      <c r="W47" s="76">
        <f t="shared" si="32"/>
        <v>1500</v>
      </c>
      <c r="X47" s="76">
        <f t="shared" si="33"/>
        <v>1500</v>
      </c>
      <c r="Y47" s="76">
        <f t="shared" si="34"/>
        <v>1500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48</v>
      </c>
      <c r="L48" s="74">
        <f>'Planilha para vinculação'!F35</f>
        <v>0.61</v>
      </c>
      <c r="M48" s="75">
        <f t="shared" si="22"/>
        <v>351.36</v>
      </c>
      <c r="N48" s="76">
        <f t="shared" si="23"/>
        <v>29.28</v>
      </c>
      <c r="O48" s="76">
        <f t="shared" si="24"/>
        <v>29.28</v>
      </c>
      <c r="P48" s="76">
        <f t="shared" si="25"/>
        <v>29.28</v>
      </c>
      <c r="Q48" s="76">
        <f t="shared" si="26"/>
        <v>29.28</v>
      </c>
      <c r="R48" s="76">
        <f t="shared" si="27"/>
        <v>29.28</v>
      </c>
      <c r="S48" s="76">
        <f t="shared" si="28"/>
        <v>29.28</v>
      </c>
      <c r="T48" s="76">
        <f t="shared" si="29"/>
        <v>29.28</v>
      </c>
      <c r="U48" s="76">
        <f t="shared" si="30"/>
        <v>29.28</v>
      </c>
      <c r="V48" s="76">
        <f t="shared" si="31"/>
        <v>29.28</v>
      </c>
      <c r="W48" s="76">
        <f t="shared" si="32"/>
        <v>29.28</v>
      </c>
      <c r="X48" s="76">
        <f t="shared" si="33"/>
        <v>29.28</v>
      </c>
      <c r="Y48" s="76">
        <f t="shared" si="34"/>
        <v>29.28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20</v>
      </c>
      <c r="L49" s="94">
        <f>'Planilha para vinculação'!F26</f>
        <v>5.8</v>
      </c>
      <c r="M49" s="75">
        <f t="shared" si="22"/>
        <v>1392</v>
      </c>
      <c r="N49" s="76">
        <f t="shared" si="23"/>
        <v>116</v>
      </c>
      <c r="O49" s="76">
        <f t="shared" si="24"/>
        <v>116</v>
      </c>
      <c r="P49" s="76">
        <f t="shared" si="25"/>
        <v>116</v>
      </c>
      <c r="Q49" s="76">
        <f t="shared" si="26"/>
        <v>116</v>
      </c>
      <c r="R49" s="76">
        <f t="shared" si="27"/>
        <v>116</v>
      </c>
      <c r="S49" s="76">
        <f t="shared" si="28"/>
        <v>116</v>
      </c>
      <c r="T49" s="76">
        <f t="shared" si="29"/>
        <v>116</v>
      </c>
      <c r="U49" s="76">
        <f t="shared" si="30"/>
        <v>116</v>
      </c>
      <c r="V49" s="76">
        <f t="shared" si="31"/>
        <v>116</v>
      </c>
      <c r="W49" s="76">
        <f t="shared" si="32"/>
        <v>116</v>
      </c>
      <c r="X49" s="76">
        <f t="shared" si="33"/>
        <v>116</v>
      </c>
      <c r="Y49" s="76">
        <f t="shared" si="34"/>
        <v>116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160</v>
      </c>
      <c r="L50" s="94">
        <f>'Planilha para vinculação'!F31</f>
        <v>1.2250000000000001</v>
      </c>
      <c r="M50" s="75">
        <f t="shared" si="22"/>
        <v>2352</v>
      </c>
      <c r="N50" s="76">
        <f t="shared" si="23"/>
        <v>196</v>
      </c>
      <c r="O50" s="76">
        <f t="shared" si="24"/>
        <v>196</v>
      </c>
      <c r="P50" s="76">
        <f t="shared" si="25"/>
        <v>196</v>
      </c>
      <c r="Q50" s="76">
        <f t="shared" si="26"/>
        <v>196</v>
      </c>
      <c r="R50" s="76">
        <f t="shared" si="27"/>
        <v>196</v>
      </c>
      <c r="S50" s="76">
        <f t="shared" si="28"/>
        <v>196</v>
      </c>
      <c r="T50" s="76">
        <f t="shared" si="29"/>
        <v>196</v>
      </c>
      <c r="U50" s="76">
        <f t="shared" si="30"/>
        <v>196</v>
      </c>
      <c r="V50" s="76">
        <f t="shared" si="31"/>
        <v>196</v>
      </c>
      <c r="W50" s="76">
        <f t="shared" si="32"/>
        <v>196</v>
      </c>
      <c r="X50" s="76">
        <f t="shared" si="33"/>
        <v>196</v>
      </c>
      <c r="Y50" s="76">
        <f t="shared" si="34"/>
        <v>196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2"/>
        <v>720</v>
      </c>
      <c r="N51" s="76">
        <f t="shared" si="23"/>
        <v>60</v>
      </c>
      <c r="O51" s="76">
        <f t="shared" si="24"/>
        <v>60</v>
      </c>
      <c r="P51" s="76">
        <f t="shared" si="25"/>
        <v>60</v>
      </c>
      <c r="Q51" s="76">
        <f t="shared" si="26"/>
        <v>60</v>
      </c>
      <c r="R51" s="76">
        <f t="shared" si="27"/>
        <v>60</v>
      </c>
      <c r="S51" s="76">
        <f t="shared" si="28"/>
        <v>60</v>
      </c>
      <c r="T51" s="76">
        <f t="shared" si="29"/>
        <v>60</v>
      </c>
      <c r="U51" s="76">
        <f t="shared" si="30"/>
        <v>60</v>
      </c>
      <c r="V51" s="76">
        <f t="shared" si="31"/>
        <v>60</v>
      </c>
      <c r="W51" s="76">
        <f t="shared" si="32"/>
        <v>60</v>
      </c>
      <c r="X51" s="76">
        <f t="shared" si="33"/>
        <v>60</v>
      </c>
      <c r="Y51" s="76">
        <f t="shared" si="34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48</v>
      </c>
      <c r="L52" s="94">
        <f>'Planilha para vinculação'!F39</f>
        <v>4</v>
      </c>
      <c r="M52" s="75">
        <f t="shared" si="22"/>
        <v>2304</v>
      </c>
      <c r="N52" s="76">
        <f t="shared" si="23"/>
        <v>192</v>
      </c>
      <c r="O52" s="76">
        <f t="shared" si="24"/>
        <v>192</v>
      </c>
      <c r="P52" s="76">
        <f t="shared" si="25"/>
        <v>192</v>
      </c>
      <c r="Q52" s="76">
        <f t="shared" si="26"/>
        <v>192</v>
      </c>
      <c r="R52" s="76">
        <f t="shared" si="27"/>
        <v>192</v>
      </c>
      <c r="S52" s="76">
        <f t="shared" si="28"/>
        <v>192</v>
      </c>
      <c r="T52" s="76">
        <f t="shared" si="29"/>
        <v>192</v>
      </c>
      <c r="U52" s="76">
        <f t="shared" si="30"/>
        <v>192</v>
      </c>
      <c r="V52" s="76">
        <f t="shared" si="31"/>
        <v>192</v>
      </c>
      <c r="W52" s="76">
        <f t="shared" si="32"/>
        <v>192</v>
      </c>
      <c r="X52" s="76">
        <f t="shared" si="33"/>
        <v>192</v>
      </c>
      <c r="Y52" s="76">
        <f t="shared" si="34"/>
        <v>192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2"/>
        <v>226.56</v>
      </c>
      <c r="N53" s="76">
        <f t="shared" si="23"/>
        <v>18.88</v>
      </c>
      <c r="O53" s="76">
        <f t="shared" si="24"/>
        <v>18.88</v>
      </c>
      <c r="P53" s="76">
        <f t="shared" si="25"/>
        <v>18.88</v>
      </c>
      <c r="Q53" s="76">
        <f t="shared" si="26"/>
        <v>18.88</v>
      </c>
      <c r="R53" s="76">
        <f t="shared" si="27"/>
        <v>18.88</v>
      </c>
      <c r="S53" s="76">
        <f t="shared" si="28"/>
        <v>18.88</v>
      </c>
      <c r="T53" s="76">
        <f t="shared" si="29"/>
        <v>18.88</v>
      </c>
      <c r="U53" s="76">
        <f t="shared" si="30"/>
        <v>18.88</v>
      </c>
      <c r="V53" s="76">
        <f t="shared" si="31"/>
        <v>18.88</v>
      </c>
      <c r="W53" s="76">
        <f t="shared" si="32"/>
        <v>18.88</v>
      </c>
      <c r="X53" s="76">
        <f t="shared" si="33"/>
        <v>18.88</v>
      </c>
      <c r="Y53" s="76">
        <f t="shared" si="34"/>
        <v>18.88</v>
      </c>
      <c r="Z53" s="69">
        <f>SUM(N55:Y55)</f>
        <v>32861.759999999995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7" t="s">
        <v>114</v>
      </c>
      <c r="I54" s="72" t="s">
        <v>129</v>
      </c>
      <c r="J54" s="92">
        <v>12</v>
      </c>
      <c r="K54" s="92">
        <v>48</v>
      </c>
      <c r="L54" s="94">
        <f>'Kit lanche'!E15</f>
        <v>5.88</v>
      </c>
      <c r="M54" s="75">
        <f t="shared" si="22"/>
        <v>3386.88</v>
      </c>
      <c r="N54" s="76">
        <f t="shared" si="23"/>
        <v>282.24</v>
      </c>
      <c r="O54" s="76">
        <f t="shared" si="24"/>
        <v>282.24</v>
      </c>
      <c r="P54" s="76">
        <f t="shared" si="25"/>
        <v>282.24</v>
      </c>
      <c r="Q54" s="76">
        <f t="shared" si="26"/>
        <v>282.24</v>
      </c>
      <c r="R54" s="76">
        <f t="shared" si="27"/>
        <v>282.24</v>
      </c>
      <c r="S54" s="76">
        <f t="shared" si="28"/>
        <v>282.24</v>
      </c>
      <c r="T54" s="76">
        <f t="shared" si="29"/>
        <v>282.24</v>
      </c>
      <c r="U54" s="76">
        <f t="shared" si="30"/>
        <v>282.24</v>
      </c>
      <c r="V54" s="76">
        <f t="shared" si="31"/>
        <v>282.24</v>
      </c>
      <c r="W54" s="76">
        <f t="shared" si="32"/>
        <v>282.24</v>
      </c>
      <c r="X54" s="76">
        <f t="shared" si="33"/>
        <v>282.24</v>
      </c>
      <c r="Y54" s="76">
        <f t="shared" si="34"/>
        <v>282.24</v>
      </c>
      <c r="Z54" s="69"/>
    </row>
    <row r="55" spans="1:27" ht="29.2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5">SUM(M46:M54)</f>
        <v>32861.760000000002</v>
      </c>
      <c r="N55" s="99">
        <f t="shared" si="35"/>
        <v>2738.4799999999996</v>
      </c>
      <c r="O55" s="100">
        <f t="shared" si="35"/>
        <v>2738.4799999999996</v>
      </c>
      <c r="P55" s="100">
        <f t="shared" si="35"/>
        <v>2738.4799999999996</v>
      </c>
      <c r="Q55" s="76">
        <f t="shared" si="26"/>
        <v>2738.48</v>
      </c>
      <c r="R55" s="100">
        <f t="shared" ref="R55:Y55" si="36">SUM(R46:R54)</f>
        <v>2738.4799999999996</v>
      </c>
      <c r="S55" s="100">
        <f t="shared" si="36"/>
        <v>2738.4799999999996</v>
      </c>
      <c r="T55" s="100">
        <f t="shared" si="36"/>
        <v>2738.4799999999996</v>
      </c>
      <c r="U55" s="100">
        <f t="shared" si="36"/>
        <v>2738.4799999999996</v>
      </c>
      <c r="V55" s="100">
        <f t="shared" si="36"/>
        <v>2738.4799999999996</v>
      </c>
      <c r="W55" s="100">
        <f t="shared" si="36"/>
        <v>2738.4799999999996</v>
      </c>
      <c r="X55" s="100">
        <f t="shared" si="36"/>
        <v>2738.4799999999996</v>
      </c>
      <c r="Y55" s="100">
        <f t="shared" si="36"/>
        <v>2738.4799999999996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5" t="s">
        <v>114</v>
      </c>
      <c r="I56" s="72" t="s">
        <v>111</v>
      </c>
      <c r="J56" s="92">
        <v>2</v>
      </c>
      <c r="K56" s="93">
        <v>180</v>
      </c>
      <c r="L56" s="94">
        <f>'Planilha para vinculação'!F21</f>
        <v>10.119999999999999</v>
      </c>
      <c r="M56" s="75">
        <f t="shared" ref="M56:M57" si="37">TRUNC(J56*K56*L56,2)</f>
        <v>3643.2</v>
      </c>
      <c r="N56" s="76">
        <f t="shared" ref="N56:N57" si="38">M56/6</f>
        <v>607.19999999999993</v>
      </c>
      <c r="O56" s="76"/>
      <c r="P56" s="76">
        <f t="shared" ref="P56:P57" si="39">M56/6</f>
        <v>607.19999999999993</v>
      </c>
      <c r="Q56" s="76"/>
      <c r="R56" s="76">
        <f t="shared" ref="R56:R57" si="40">M56/6</f>
        <v>607.19999999999993</v>
      </c>
      <c r="S56" s="76"/>
      <c r="T56" s="76">
        <f t="shared" ref="T56:T57" si="41">M56/6</f>
        <v>607.19999999999993</v>
      </c>
      <c r="U56" s="76"/>
      <c r="V56" s="76">
        <f t="shared" ref="V56:V57" si="42">M56/6</f>
        <v>607.19999999999993</v>
      </c>
      <c r="W56" s="76"/>
      <c r="X56" s="76">
        <f t="shared" ref="X56:X57" si="43">M56/6</f>
        <v>607.19999999999993</v>
      </c>
      <c r="Y56" s="76"/>
      <c r="Z56" s="69">
        <f>SUM(N58:Y58)</f>
        <v>15643.2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5" t="s">
        <v>114</v>
      </c>
      <c r="I57" s="72" t="s">
        <v>111</v>
      </c>
      <c r="J57" s="92">
        <v>2</v>
      </c>
      <c r="K57" s="93">
        <v>240</v>
      </c>
      <c r="L57" s="94">
        <f>'Planilha para vinculação'!F22</f>
        <v>25</v>
      </c>
      <c r="M57" s="75">
        <f t="shared" si="37"/>
        <v>12000</v>
      </c>
      <c r="N57" s="76">
        <f t="shared" si="38"/>
        <v>2000</v>
      </c>
      <c r="O57" s="76"/>
      <c r="P57" s="76">
        <f t="shared" si="39"/>
        <v>2000</v>
      </c>
      <c r="Q57" s="76"/>
      <c r="R57" s="76">
        <f t="shared" si="40"/>
        <v>2000</v>
      </c>
      <c r="S57" s="76"/>
      <c r="T57" s="76">
        <f t="shared" si="41"/>
        <v>2000</v>
      </c>
      <c r="U57" s="76"/>
      <c r="V57" s="76">
        <f t="shared" si="42"/>
        <v>2000</v>
      </c>
      <c r="W57" s="76"/>
      <c r="X57" s="76">
        <f t="shared" si="43"/>
        <v>2000</v>
      </c>
      <c r="Y57" s="76"/>
      <c r="Z57" s="69"/>
    </row>
    <row r="58" spans="1:27" ht="39.7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4">SUM(M56:M57)</f>
        <v>15643.2</v>
      </c>
      <c r="N58" s="86">
        <f t="shared" si="44"/>
        <v>2607.1999999999998</v>
      </c>
      <c r="O58" s="64">
        <f t="shared" si="44"/>
        <v>0</v>
      </c>
      <c r="P58" s="64">
        <f t="shared" si="44"/>
        <v>2607.1999999999998</v>
      </c>
      <c r="Q58" s="64">
        <f t="shared" si="44"/>
        <v>0</v>
      </c>
      <c r="R58" s="64">
        <f t="shared" si="44"/>
        <v>2607.1999999999998</v>
      </c>
      <c r="S58" s="64">
        <f t="shared" si="44"/>
        <v>0</v>
      </c>
      <c r="T58" s="64">
        <f t="shared" si="44"/>
        <v>2607.1999999999998</v>
      </c>
      <c r="U58" s="64">
        <f t="shared" si="44"/>
        <v>0</v>
      </c>
      <c r="V58" s="64">
        <f t="shared" si="44"/>
        <v>2607.1999999999998</v>
      </c>
      <c r="W58" s="64">
        <f t="shared" si="44"/>
        <v>0</v>
      </c>
      <c r="X58" s="64">
        <f t="shared" si="44"/>
        <v>2607.1999999999998</v>
      </c>
      <c r="Y58" s="64">
        <f t="shared" si="44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5" t="s">
        <v>114</v>
      </c>
      <c r="I59" s="92" t="s">
        <v>111</v>
      </c>
      <c r="J59" s="73">
        <v>2</v>
      </c>
      <c r="K59" s="93">
        <v>30</v>
      </c>
      <c r="L59" s="94">
        <f>'Planilha para vinculação'!F21</f>
        <v>10.119999999999999</v>
      </c>
      <c r="M59" s="75">
        <f t="shared" ref="M59:M60" si="45">TRUNC(J59*K59*L59,2)</f>
        <v>607.20000000000005</v>
      </c>
      <c r="N59" s="89"/>
      <c r="O59" s="77"/>
      <c r="P59" s="89">
        <f t="shared" ref="P59:P60" si="46">M59</f>
        <v>607.20000000000005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2607.1999999999998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5" t="s">
        <v>114</v>
      </c>
      <c r="I60" s="73" t="s">
        <v>111</v>
      </c>
      <c r="J60" s="73">
        <v>2</v>
      </c>
      <c r="K60" s="93">
        <v>40</v>
      </c>
      <c r="L60" s="94">
        <f>'Planilha para vinculação'!F22</f>
        <v>25</v>
      </c>
      <c r="M60" s="75">
        <f t="shared" si="45"/>
        <v>2000</v>
      </c>
      <c r="N60" s="89"/>
      <c r="O60" s="77"/>
      <c r="P60" s="89">
        <f t="shared" si="46"/>
        <v>2000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7">SUM(M59:M60)</f>
        <v>2607.1999999999998</v>
      </c>
      <c r="N61" s="86">
        <f t="shared" si="47"/>
        <v>0</v>
      </c>
      <c r="O61" s="64">
        <f t="shared" si="47"/>
        <v>0</v>
      </c>
      <c r="P61" s="64">
        <f t="shared" si="47"/>
        <v>2607.1999999999998</v>
      </c>
      <c r="Q61" s="64">
        <f t="shared" si="47"/>
        <v>0</v>
      </c>
      <c r="R61" s="64">
        <f t="shared" si="47"/>
        <v>0</v>
      </c>
      <c r="S61" s="64">
        <f t="shared" si="47"/>
        <v>0</v>
      </c>
      <c r="T61" s="64">
        <f t="shared" si="47"/>
        <v>0</v>
      </c>
      <c r="U61" s="64">
        <f t="shared" si="47"/>
        <v>0</v>
      </c>
      <c r="V61" s="64">
        <f t="shared" si="47"/>
        <v>0</v>
      </c>
      <c r="W61" s="64">
        <f t="shared" si="47"/>
        <v>0</v>
      </c>
      <c r="X61" s="64">
        <f t="shared" si="47"/>
        <v>0</v>
      </c>
      <c r="Y61" s="64">
        <f t="shared" si="47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5" t="s">
        <v>114</v>
      </c>
      <c r="I62" s="72" t="s">
        <v>111</v>
      </c>
      <c r="J62" s="92">
        <v>2</v>
      </c>
      <c r="K62" s="93">
        <v>204</v>
      </c>
      <c r="L62" s="94">
        <f>'Planilha para vinculação'!F21</f>
        <v>10.119999999999999</v>
      </c>
      <c r="M62" s="75">
        <f t="shared" ref="M62:M70" si="48">TRUNC(J62*K62*L62,2)</f>
        <v>4128.96</v>
      </c>
      <c r="N62" s="77"/>
      <c r="O62" s="77">
        <f>$M$62/10</f>
        <v>412.89600000000002</v>
      </c>
      <c r="P62" s="77">
        <f t="shared" ref="P62:X62" si="49">$M$62/10</f>
        <v>412.89600000000002</v>
      </c>
      <c r="Q62" s="77">
        <f t="shared" si="49"/>
        <v>412.89600000000002</v>
      </c>
      <c r="R62" s="77">
        <f t="shared" si="49"/>
        <v>412.89600000000002</v>
      </c>
      <c r="S62" s="77">
        <f t="shared" si="49"/>
        <v>412.89600000000002</v>
      </c>
      <c r="T62" s="77">
        <f t="shared" si="49"/>
        <v>412.89600000000002</v>
      </c>
      <c r="U62" s="77">
        <f t="shared" si="49"/>
        <v>412.89600000000002</v>
      </c>
      <c r="V62" s="77">
        <f t="shared" si="49"/>
        <v>412.89600000000002</v>
      </c>
      <c r="W62" s="77">
        <f t="shared" si="49"/>
        <v>412.89600000000002</v>
      </c>
      <c r="X62" s="77">
        <f t="shared" si="49"/>
        <v>412.89600000000002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5" t="s">
        <v>114</v>
      </c>
      <c r="I63" s="72" t="s">
        <v>111</v>
      </c>
      <c r="J63" s="92">
        <v>2</v>
      </c>
      <c r="K63" s="93">
        <v>360</v>
      </c>
      <c r="L63" s="94">
        <f>'Planilha para vinculação'!F22</f>
        <v>25</v>
      </c>
      <c r="M63" s="75">
        <f t="shared" si="48"/>
        <v>18000</v>
      </c>
      <c r="N63" s="77"/>
      <c r="O63" s="77">
        <f>$M$63/10</f>
        <v>1800</v>
      </c>
      <c r="P63" s="77">
        <f t="shared" ref="P63:X63" si="50">$M$63/10</f>
        <v>1800</v>
      </c>
      <c r="Q63" s="77">
        <f t="shared" si="50"/>
        <v>1800</v>
      </c>
      <c r="R63" s="77">
        <f t="shared" si="50"/>
        <v>1800</v>
      </c>
      <c r="S63" s="77">
        <f t="shared" si="50"/>
        <v>1800</v>
      </c>
      <c r="T63" s="77">
        <f t="shared" si="50"/>
        <v>1800</v>
      </c>
      <c r="U63" s="77">
        <f t="shared" si="50"/>
        <v>1800</v>
      </c>
      <c r="V63" s="77">
        <f t="shared" si="50"/>
        <v>1800</v>
      </c>
      <c r="W63" s="77">
        <f t="shared" si="50"/>
        <v>1800</v>
      </c>
      <c r="X63" s="77">
        <f t="shared" si="50"/>
        <v>1800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5" t="s">
        <v>114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8"/>
        <v>1610.4</v>
      </c>
      <c r="N64" s="77"/>
      <c r="O64" s="77">
        <f>$M$64/10</f>
        <v>161.04000000000002</v>
      </c>
      <c r="P64" s="77">
        <f t="shared" ref="P64:X64" si="51">$M$64/10</f>
        <v>161.04000000000002</v>
      </c>
      <c r="Q64" s="77">
        <f t="shared" si="51"/>
        <v>161.04000000000002</v>
      </c>
      <c r="R64" s="77">
        <f t="shared" si="51"/>
        <v>161.04000000000002</v>
      </c>
      <c r="S64" s="77">
        <f t="shared" si="51"/>
        <v>161.04000000000002</v>
      </c>
      <c r="T64" s="77">
        <f t="shared" si="51"/>
        <v>161.04000000000002</v>
      </c>
      <c r="U64" s="77">
        <f t="shared" si="51"/>
        <v>161.04000000000002</v>
      </c>
      <c r="V64" s="77">
        <f t="shared" si="51"/>
        <v>161.04000000000002</v>
      </c>
      <c r="W64" s="77">
        <f t="shared" si="51"/>
        <v>161.04000000000002</v>
      </c>
      <c r="X64" s="77">
        <f t="shared" si="51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8"/>
        <v>1176</v>
      </c>
      <c r="N65" s="77"/>
      <c r="O65" s="77">
        <f>$M$65/10</f>
        <v>117.6</v>
      </c>
      <c r="P65" s="77">
        <f t="shared" ref="P65:X65" si="52">$M$65/10</f>
        <v>117.6</v>
      </c>
      <c r="Q65" s="77">
        <f t="shared" si="52"/>
        <v>117.6</v>
      </c>
      <c r="R65" s="77">
        <f t="shared" si="52"/>
        <v>117.6</v>
      </c>
      <c r="S65" s="77">
        <f t="shared" si="52"/>
        <v>117.6</v>
      </c>
      <c r="T65" s="77">
        <f t="shared" si="52"/>
        <v>117.6</v>
      </c>
      <c r="U65" s="77">
        <f t="shared" si="52"/>
        <v>117.6</v>
      </c>
      <c r="V65" s="77">
        <f t="shared" si="52"/>
        <v>117.6</v>
      </c>
      <c r="W65" s="77">
        <f t="shared" si="52"/>
        <v>117.6</v>
      </c>
      <c r="X65" s="77">
        <f t="shared" si="52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8"/>
        <v>600</v>
      </c>
      <c r="N66" s="77"/>
      <c r="O66" s="77">
        <f>$M$66/10</f>
        <v>60</v>
      </c>
      <c r="P66" s="77">
        <f t="shared" ref="P66:X66" si="53">$M$66/10</f>
        <v>60</v>
      </c>
      <c r="Q66" s="77">
        <f t="shared" si="53"/>
        <v>60</v>
      </c>
      <c r="R66" s="77">
        <f t="shared" si="53"/>
        <v>60</v>
      </c>
      <c r="S66" s="77">
        <f t="shared" si="53"/>
        <v>60</v>
      </c>
      <c r="T66" s="77">
        <f t="shared" si="53"/>
        <v>60</v>
      </c>
      <c r="U66" s="77">
        <f t="shared" si="53"/>
        <v>60</v>
      </c>
      <c r="V66" s="77">
        <f t="shared" si="53"/>
        <v>60</v>
      </c>
      <c r="W66" s="77">
        <f t="shared" si="53"/>
        <v>60</v>
      </c>
      <c r="X66" s="77">
        <f t="shared" si="53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8"/>
        <v>800</v>
      </c>
      <c r="N67" s="77"/>
      <c r="O67" s="77">
        <f>$M$67/10</f>
        <v>80</v>
      </c>
      <c r="P67" s="77">
        <f t="shared" ref="P67:X67" si="54">$M$67/10</f>
        <v>80</v>
      </c>
      <c r="Q67" s="77">
        <f t="shared" si="54"/>
        <v>80</v>
      </c>
      <c r="R67" s="77">
        <f t="shared" si="54"/>
        <v>80</v>
      </c>
      <c r="S67" s="77">
        <f t="shared" si="54"/>
        <v>80</v>
      </c>
      <c r="T67" s="77">
        <f t="shared" si="54"/>
        <v>80</v>
      </c>
      <c r="U67" s="77">
        <f t="shared" si="54"/>
        <v>80</v>
      </c>
      <c r="V67" s="77">
        <f t="shared" si="54"/>
        <v>80</v>
      </c>
      <c r="W67" s="77">
        <f t="shared" si="54"/>
        <v>80</v>
      </c>
      <c r="X67" s="77">
        <f t="shared" si="54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24</v>
      </c>
      <c r="L68" s="94">
        <f>'Planilha para vinculação'!F35</f>
        <v>0.61</v>
      </c>
      <c r="M68" s="75">
        <f t="shared" si="48"/>
        <v>146.4</v>
      </c>
      <c r="N68" s="77"/>
      <c r="O68" s="77">
        <f>$M$68/10</f>
        <v>14.64</v>
      </c>
      <c r="P68" s="77">
        <f t="shared" ref="P68:X68" si="55">$M$68/10</f>
        <v>14.64</v>
      </c>
      <c r="Q68" s="77">
        <f t="shared" si="55"/>
        <v>14.64</v>
      </c>
      <c r="R68" s="77">
        <f t="shared" si="55"/>
        <v>14.64</v>
      </c>
      <c r="S68" s="77">
        <f t="shared" si="55"/>
        <v>14.64</v>
      </c>
      <c r="T68" s="77">
        <f t="shared" si="55"/>
        <v>14.64</v>
      </c>
      <c r="U68" s="77">
        <f t="shared" si="55"/>
        <v>14.64</v>
      </c>
      <c r="V68" s="77">
        <f t="shared" si="55"/>
        <v>14.64</v>
      </c>
      <c r="W68" s="77">
        <f t="shared" si="55"/>
        <v>14.64</v>
      </c>
      <c r="X68" s="77">
        <f t="shared" si="55"/>
        <v>14.64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20</v>
      </c>
      <c r="L69" s="94">
        <f>'Planilha para vinculação'!F26</f>
        <v>5.8</v>
      </c>
      <c r="M69" s="75">
        <f t="shared" si="48"/>
        <v>1160</v>
      </c>
      <c r="N69" s="77"/>
      <c r="O69" s="77">
        <f>$M$69/10</f>
        <v>116</v>
      </c>
      <c r="P69" s="77">
        <f t="shared" ref="P69:X69" si="56">$M$69/10</f>
        <v>116</v>
      </c>
      <c r="Q69" s="77">
        <f t="shared" si="56"/>
        <v>116</v>
      </c>
      <c r="R69" s="77">
        <f t="shared" si="56"/>
        <v>116</v>
      </c>
      <c r="S69" s="77">
        <f t="shared" si="56"/>
        <v>116</v>
      </c>
      <c r="T69" s="77">
        <f t="shared" si="56"/>
        <v>116</v>
      </c>
      <c r="U69" s="77">
        <f t="shared" si="56"/>
        <v>116</v>
      </c>
      <c r="V69" s="77">
        <f t="shared" si="56"/>
        <v>116</v>
      </c>
      <c r="W69" s="77">
        <f t="shared" si="56"/>
        <v>116</v>
      </c>
      <c r="X69" s="77">
        <f t="shared" si="56"/>
        <v>116</v>
      </c>
      <c r="Y69" s="77"/>
      <c r="Z69" s="69">
        <f>SUM(N71:Y71)</f>
        <v>29581.759999999998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160</v>
      </c>
      <c r="L70" s="94">
        <f>'Planilha para vinculação'!F31</f>
        <v>1.2250000000000001</v>
      </c>
      <c r="M70" s="75">
        <f t="shared" si="48"/>
        <v>1960</v>
      </c>
      <c r="N70" s="77"/>
      <c r="O70" s="77">
        <f>$M$70/10</f>
        <v>196</v>
      </c>
      <c r="P70" s="77">
        <f t="shared" ref="P70:X70" si="57">$M$70/10</f>
        <v>196</v>
      </c>
      <c r="Q70" s="77">
        <f t="shared" si="57"/>
        <v>196</v>
      </c>
      <c r="R70" s="77">
        <f t="shared" si="57"/>
        <v>196</v>
      </c>
      <c r="S70" s="77">
        <f t="shared" si="57"/>
        <v>196</v>
      </c>
      <c r="T70" s="77">
        <f t="shared" si="57"/>
        <v>196</v>
      </c>
      <c r="U70" s="77">
        <f t="shared" si="57"/>
        <v>196</v>
      </c>
      <c r="V70" s="77">
        <f t="shared" si="57"/>
        <v>196</v>
      </c>
      <c r="W70" s="77">
        <f t="shared" si="57"/>
        <v>196</v>
      </c>
      <c r="X70" s="77">
        <f t="shared" si="57"/>
        <v>196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29581.760000000002</v>
      </c>
      <c r="N71" s="86">
        <f>SUM(N62:N70)</f>
        <v>0</v>
      </c>
      <c r="O71" s="86">
        <f t="shared" ref="O71:Y71" si="58">SUM(O62:O70)</f>
        <v>2958.1759999999999</v>
      </c>
      <c r="P71" s="86">
        <f t="shared" si="58"/>
        <v>2958.1759999999999</v>
      </c>
      <c r="Q71" s="86">
        <f t="shared" si="58"/>
        <v>2958.1759999999999</v>
      </c>
      <c r="R71" s="86">
        <f t="shared" si="58"/>
        <v>2958.1759999999999</v>
      </c>
      <c r="S71" s="86">
        <f t="shared" si="58"/>
        <v>2958.1759999999999</v>
      </c>
      <c r="T71" s="86">
        <f t="shared" si="58"/>
        <v>2958.1759999999999</v>
      </c>
      <c r="U71" s="86">
        <f t="shared" si="58"/>
        <v>2958.1759999999999</v>
      </c>
      <c r="V71" s="86">
        <f t="shared" si="58"/>
        <v>2958.1759999999999</v>
      </c>
      <c r="W71" s="86">
        <f t="shared" si="58"/>
        <v>2958.1759999999999</v>
      </c>
      <c r="X71" s="86">
        <f t="shared" si="58"/>
        <v>2958.1759999999999</v>
      </c>
      <c r="Y71" s="86">
        <f t="shared" si="58"/>
        <v>0</v>
      </c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5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59">TRUNC(L72*K72*J72,2)</f>
        <v>21576</v>
      </c>
      <c r="N72" s="105">
        <f>$M$72/12</f>
        <v>1798</v>
      </c>
      <c r="O72" s="105">
        <f t="shared" ref="O72:Y72" si="60">$M$72/12</f>
        <v>1798</v>
      </c>
      <c r="P72" s="105">
        <f t="shared" si="60"/>
        <v>1798</v>
      </c>
      <c r="Q72" s="105">
        <f t="shared" si="60"/>
        <v>1798</v>
      </c>
      <c r="R72" s="105">
        <f t="shared" si="60"/>
        <v>1798</v>
      </c>
      <c r="S72" s="105">
        <f t="shared" si="60"/>
        <v>1798</v>
      </c>
      <c r="T72" s="105">
        <f t="shared" si="60"/>
        <v>1798</v>
      </c>
      <c r="U72" s="105">
        <f t="shared" si="60"/>
        <v>1798</v>
      </c>
      <c r="V72" s="105">
        <f t="shared" si="60"/>
        <v>1798</v>
      </c>
      <c r="W72" s="105">
        <f t="shared" si="60"/>
        <v>1798</v>
      </c>
      <c r="X72" s="105">
        <f t="shared" si="60"/>
        <v>1798</v>
      </c>
      <c r="Y72" s="105">
        <f t="shared" si="60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5" t="s">
        <v>114</v>
      </c>
      <c r="I73" s="73" t="s">
        <v>111</v>
      </c>
      <c r="J73" s="73">
        <v>2</v>
      </c>
      <c r="K73" s="93">
        <v>240</v>
      </c>
      <c r="L73" s="94">
        <f>'Planilha para vinculação'!F21</f>
        <v>10.119999999999999</v>
      </c>
      <c r="M73" s="75">
        <f t="shared" si="59"/>
        <v>4857.6000000000004</v>
      </c>
      <c r="N73" s="76">
        <f t="shared" ref="N73:Y73" si="61">$M$73/12</f>
        <v>404.8</v>
      </c>
      <c r="O73" s="77">
        <f t="shared" si="61"/>
        <v>404.8</v>
      </c>
      <c r="P73" s="77">
        <f t="shared" si="61"/>
        <v>404.8</v>
      </c>
      <c r="Q73" s="77">
        <f t="shared" si="61"/>
        <v>404.8</v>
      </c>
      <c r="R73" s="77">
        <f t="shared" si="61"/>
        <v>404.8</v>
      </c>
      <c r="S73" s="77">
        <f t="shared" si="61"/>
        <v>404.8</v>
      </c>
      <c r="T73" s="77">
        <f t="shared" si="61"/>
        <v>404.8</v>
      </c>
      <c r="U73" s="77">
        <f t="shared" si="61"/>
        <v>404.8</v>
      </c>
      <c r="V73" s="77">
        <f t="shared" si="61"/>
        <v>404.8</v>
      </c>
      <c r="W73" s="77">
        <f t="shared" si="61"/>
        <v>404.8</v>
      </c>
      <c r="X73" s="77">
        <f t="shared" si="61"/>
        <v>404.8</v>
      </c>
      <c r="Y73" s="77">
        <f t="shared" si="61"/>
        <v>404.8</v>
      </c>
      <c r="Z73" s="69">
        <f>SUM(N75:Y75)</f>
        <v>38433.599999999999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5" t="s">
        <v>114</v>
      </c>
      <c r="I74" s="73" t="s">
        <v>111</v>
      </c>
      <c r="J74" s="73">
        <v>2</v>
      </c>
      <c r="K74" s="93">
        <v>240</v>
      </c>
      <c r="L74" s="94">
        <f>'Planilha para vinculação'!F22</f>
        <v>25</v>
      </c>
      <c r="M74" s="75">
        <f t="shared" si="59"/>
        <v>12000</v>
      </c>
      <c r="N74" s="76">
        <f t="shared" ref="N74:Y74" si="62">$M$74/12</f>
        <v>1000</v>
      </c>
      <c r="O74" s="77">
        <f t="shared" si="62"/>
        <v>1000</v>
      </c>
      <c r="P74" s="77">
        <f t="shared" si="62"/>
        <v>1000</v>
      </c>
      <c r="Q74" s="77">
        <f t="shared" si="62"/>
        <v>1000</v>
      </c>
      <c r="R74" s="77">
        <f t="shared" si="62"/>
        <v>1000</v>
      </c>
      <c r="S74" s="77">
        <f t="shared" si="62"/>
        <v>1000</v>
      </c>
      <c r="T74" s="77">
        <f t="shared" si="62"/>
        <v>1000</v>
      </c>
      <c r="U74" s="77">
        <f t="shared" si="62"/>
        <v>1000</v>
      </c>
      <c r="V74" s="77">
        <f t="shared" si="62"/>
        <v>1000</v>
      </c>
      <c r="W74" s="77">
        <f t="shared" si="62"/>
        <v>1000</v>
      </c>
      <c r="X74" s="77">
        <f t="shared" si="62"/>
        <v>1000</v>
      </c>
      <c r="Y74" s="77">
        <f t="shared" si="62"/>
        <v>1000</v>
      </c>
      <c r="Z74" s="69">
        <f>SUM(N76:Y76)</f>
        <v>239090.08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3">SUM(M72:M74)</f>
        <v>38433.599999999999</v>
      </c>
      <c r="N75" s="65">
        <f t="shared" si="63"/>
        <v>3202.8</v>
      </c>
      <c r="O75" s="65">
        <f t="shared" si="63"/>
        <v>3202.8</v>
      </c>
      <c r="P75" s="65">
        <f t="shared" si="63"/>
        <v>3202.8</v>
      </c>
      <c r="Q75" s="65">
        <f t="shared" si="63"/>
        <v>3202.8</v>
      </c>
      <c r="R75" s="65">
        <f t="shared" si="63"/>
        <v>3202.8</v>
      </c>
      <c r="S75" s="65">
        <f t="shared" si="63"/>
        <v>3202.8</v>
      </c>
      <c r="T75" s="65">
        <f t="shared" si="63"/>
        <v>3202.8</v>
      </c>
      <c r="U75" s="65">
        <f t="shared" si="63"/>
        <v>3202.8</v>
      </c>
      <c r="V75" s="65">
        <f t="shared" si="63"/>
        <v>3202.8</v>
      </c>
      <c r="W75" s="65">
        <f t="shared" si="63"/>
        <v>3202.8</v>
      </c>
      <c r="X75" s="65">
        <f t="shared" si="63"/>
        <v>3202.8</v>
      </c>
      <c r="Y75" s="65">
        <f t="shared" si="63"/>
        <v>3202.8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239090.08000000005</v>
      </c>
      <c r="N76" s="106">
        <f>SUM(N26,N35,N55,N58,N61,N71,N75,N31,N45)</f>
        <v>26566.737499999999</v>
      </c>
      <c r="O76" s="106">
        <f>SUM(O26,O35,O55,O58,O61,O71,O75,O31,O45)</f>
        <v>20520.283499999998</v>
      </c>
      <c r="P76" s="106">
        <f>SUM(P26,P35,P55,P58,P61,P71,P75,P31,P45)</f>
        <v>22996.2035</v>
      </c>
      <c r="Q76" s="106">
        <f>SUM(Q26,Q35,Q55,Q58,Q61,Q71,Q75,Q31,Q45)</f>
        <v>17781.803499999998</v>
      </c>
      <c r="R76" s="106">
        <f>SUM(R26,R35,R55,R58,R61,R71,R75,R31,R45)</f>
        <v>20389.003499999999</v>
      </c>
      <c r="S76" s="106">
        <f>SUM(S26,S35,S55,S58,S61,S71,S75,S31,S45)</f>
        <v>17781.803499999998</v>
      </c>
      <c r="T76" s="106">
        <f>SUM(T26,T35,T55,T58,T61,T71,T75,T31,T45)</f>
        <v>20389.003499999999</v>
      </c>
      <c r="U76" s="106">
        <f>SUM(U26,U35,U55,U58,U61,U71,U75,U31,U45)</f>
        <v>17781.803499999998</v>
      </c>
      <c r="V76" s="106">
        <f>SUM(V26,V35,V55,V58,V61,V71,V75,V31,V45)</f>
        <v>20389.003499999999</v>
      </c>
      <c r="W76" s="106">
        <f>SUM(W26,W35,W55,W58,W61,W71,W75,W31,W45)</f>
        <v>17781.803499999998</v>
      </c>
      <c r="X76" s="106">
        <f>SUM(X26,X35,X55,X58,X61,X71,X75,X31,X45)</f>
        <v>20389.003499999999</v>
      </c>
      <c r="Y76" s="106">
        <f>SUM(Y26,Y35,Y55,Y58,Y61,Y71,Y75,Y31,Y45)</f>
        <v>16323.627499999999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5" t="s">
        <v>114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4">TRUNC(L78*K78*J78,2)</f>
        <v>455.28</v>
      </c>
      <c r="N78" s="108"/>
      <c r="O78" s="89">
        <f t="shared" ref="O78:O87" si="65">M78/2</f>
        <v>227.64</v>
      </c>
      <c r="P78" s="89"/>
      <c r="Q78" s="89"/>
      <c r="R78" s="102"/>
      <c r="S78" s="89"/>
      <c r="T78" s="89"/>
      <c r="U78" s="89">
        <f t="shared" ref="U78:U87" si="66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5" t="s">
        <v>114</v>
      </c>
      <c r="I79" s="92" t="s">
        <v>111</v>
      </c>
      <c r="J79" s="92">
        <v>2</v>
      </c>
      <c r="K79" s="93">
        <v>24</v>
      </c>
      <c r="L79" s="94">
        <f>'Planilha para vinculação'!F21</f>
        <v>10.119999999999999</v>
      </c>
      <c r="M79" s="75">
        <f t="shared" si="64"/>
        <v>485.76</v>
      </c>
      <c r="N79" s="109"/>
      <c r="O79" s="89">
        <f t="shared" si="65"/>
        <v>242.88</v>
      </c>
      <c r="P79" s="110"/>
      <c r="Q79" s="110"/>
      <c r="R79" s="111"/>
      <c r="S79" s="77"/>
      <c r="T79" s="77"/>
      <c r="U79" s="89">
        <f t="shared" si="66"/>
        <v>242.88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5" t="s">
        <v>114</v>
      </c>
      <c r="I80" s="92" t="s">
        <v>111</v>
      </c>
      <c r="J80" s="92">
        <v>2</v>
      </c>
      <c r="K80" s="93">
        <v>56</v>
      </c>
      <c r="L80" s="94">
        <f>'Planilha para vinculação'!F22</f>
        <v>25</v>
      </c>
      <c r="M80" s="75">
        <f t="shared" si="64"/>
        <v>2800</v>
      </c>
      <c r="N80" s="113"/>
      <c r="O80" s="89">
        <f t="shared" si="65"/>
        <v>1400</v>
      </c>
      <c r="P80" s="85"/>
      <c r="Q80" s="77"/>
      <c r="R80" s="111"/>
      <c r="S80" s="77"/>
      <c r="T80" s="77"/>
      <c r="U80" s="89">
        <f t="shared" si="66"/>
        <v>1400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160</v>
      </c>
      <c r="L81" s="94">
        <f>'Planilha para vinculação'!F28</f>
        <v>1.1399999999999999</v>
      </c>
      <c r="M81" s="75">
        <f t="shared" si="64"/>
        <v>364.8</v>
      </c>
      <c r="N81" s="113"/>
      <c r="O81" s="89">
        <f t="shared" si="65"/>
        <v>182.4</v>
      </c>
      <c r="P81" s="85"/>
      <c r="Q81" s="77"/>
      <c r="R81" s="111"/>
      <c r="S81" s="77"/>
      <c r="T81" s="77"/>
      <c r="U81" s="89">
        <f t="shared" si="66"/>
        <v>182.4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48</v>
      </c>
      <c r="L82" s="94">
        <f>'Kit lanche'!E15</f>
        <v>5.88</v>
      </c>
      <c r="M82" s="75">
        <f t="shared" si="64"/>
        <v>564.48</v>
      </c>
      <c r="N82" s="113"/>
      <c r="O82" s="89">
        <f t="shared" si="65"/>
        <v>282.24</v>
      </c>
      <c r="P82" s="85"/>
      <c r="Q82" s="85"/>
      <c r="R82" s="111"/>
      <c r="S82" s="77"/>
      <c r="T82" s="77"/>
      <c r="U82" s="89">
        <f t="shared" si="66"/>
        <v>282.24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4"/>
        <v>120</v>
      </c>
      <c r="N83" s="113"/>
      <c r="O83" s="89">
        <f t="shared" si="65"/>
        <v>60</v>
      </c>
      <c r="P83" s="85"/>
      <c r="Q83" s="77"/>
      <c r="R83" s="111"/>
      <c r="S83" s="77"/>
      <c r="T83" s="77"/>
      <c r="U83" s="89">
        <f t="shared" si="66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48</v>
      </c>
      <c r="L84" s="94">
        <f>'Planilha para vinculação'!F39</f>
        <v>4</v>
      </c>
      <c r="M84" s="75">
        <f t="shared" si="64"/>
        <v>384</v>
      </c>
      <c r="N84" s="113"/>
      <c r="O84" s="89">
        <f t="shared" si="65"/>
        <v>192</v>
      </c>
      <c r="P84" s="85"/>
      <c r="Q84" s="77"/>
      <c r="R84" s="111"/>
      <c r="S84" s="77"/>
      <c r="T84" s="77"/>
      <c r="U84" s="89">
        <f t="shared" si="66"/>
        <v>192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48</v>
      </c>
      <c r="L85" s="94">
        <f>'Verba_Kit Pedagogico'!H20</f>
        <v>20.96</v>
      </c>
      <c r="M85" s="75">
        <f t="shared" si="64"/>
        <v>2012.16</v>
      </c>
      <c r="N85" s="113"/>
      <c r="O85" s="89">
        <f t="shared" si="65"/>
        <v>1006.08</v>
      </c>
      <c r="P85" s="85"/>
      <c r="Q85" s="85"/>
      <c r="R85" s="111"/>
      <c r="S85" s="77"/>
      <c r="T85" s="77"/>
      <c r="U85" s="89">
        <f t="shared" si="66"/>
        <v>1006.08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4"/>
        <v>75.52</v>
      </c>
      <c r="N86" s="113"/>
      <c r="O86" s="89">
        <f t="shared" si="65"/>
        <v>37.76</v>
      </c>
      <c r="P86" s="85"/>
      <c r="Q86" s="85"/>
      <c r="R86" s="111"/>
      <c r="S86" s="77"/>
      <c r="T86" s="77"/>
      <c r="U86" s="89">
        <f t="shared" si="66"/>
        <v>37.76</v>
      </c>
      <c r="V86" s="77"/>
      <c r="W86" s="77"/>
      <c r="X86" s="77"/>
      <c r="Y86" s="77"/>
      <c r="Z86" s="69">
        <f>SUM(N88:Y88)</f>
        <v>7494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20</v>
      </c>
      <c r="L87" s="94">
        <f>'Planilha para vinculação'!F26</f>
        <v>5.8</v>
      </c>
      <c r="M87" s="75">
        <f t="shared" si="64"/>
        <v>232</v>
      </c>
      <c r="N87" s="113"/>
      <c r="O87" s="89">
        <f t="shared" si="65"/>
        <v>116</v>
      </c>
      <c r="P87" s="115"/>
      <c r="Q87" s="111"/>
      <c r="R87" s="85"/>
      <c r="S87" s="85"/>
      <c r="T87" s="89"/>
      <c r="U87" s="89">
        <f t="shared" si="66"/>
        <v>116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7494</v>
      </c>
      <c r="N88" s="86">
        <f>SUM(N78:N86)</f>
        <v>0</v>
      </c>
      <c r="O88" s="64">
        <f>SUM(O78:O87)</f>
        <v>3747</v>
      </c>
      <c r="P88" s="64">
        <f t="shared" ref="P88:Y88" si="67">SUM(P78:P86)</f>
        <v>0</v>
      </c>
      <c r="Q88" s="64">
        <f t="shared" si="67"/>
        <v>0</v>
      </c>
      <c r="R88" s="64">
        <f t="shared" si="67"/>
        <v>0</v>
      </c>
      <c r="S88" s="64">
        <f t="shared" si="67"/>
        <v>0</v>
      </c>
      <c r="T88" s="64">
        <f t="shared" si="67"/>
        <v>0</v>
      </c>
      <c r="U88" s="64">
        <f>SUM(U78:U87)</f>
        <v>3747</v>
      </c>
      <c r="V88" s="64">
        <f t="shared" si="67"/>
        <v>0</v>
      </c>
      <c r="W88" s="64">
        <f t="shared" si="67"/>
        <v>0</v>
      </c>
      <c r="X88" s="64">
        <f t="shared" si="67"/>
        <v>0</v>
      </c>
      <c r="Y88" s="64">
        <f t="shared" si="67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5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8">TRUNC(L89*K89*J89,2)</f>
        <v>455.28</v>
      </c>
      <c r="N89" s="108"/>
      <c r="O89" s="89"/>
      <c r="P89" s="89">
        <f t="shared" ref="P89:P93" si="69">M89/2</f>
        <v>227.64</v>
      </c>
      <c r="Q89" s="102"/>
      <c r="R89" s="89"/>
      <c r="S89" s="89"/>
      <c r="T89" s="89"/>
      <c r="U89" s="89"/>
      <c r="V89" s="89">
        <f t="shared" ref="V89:V93" si="70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5" t="s">
        <v>114</v>
      </c>
      <c r="I90" s="73" t="s">
        <v>111</v>
      </c>
      <c r="J90" s="73">
        <v>2</v>
      </c>
      <c r="K90" s="93">
        <v>24</v>
      </c>
      <c r="L90" s="94">
        <f>'Planilha para vinculação'!F21</f>
        <v>10.119999999999999</v>
      </c>
      <c r="M90" s="75">
        <f t="shared" si="68"/>
        <v>485.76</v>
      </c>
      <c r="N90" s="109"/>
      <c r="O90" s="110"/>
      <c r="P90" s="89">
        <f t="shared" si="69"/>
        <v>242.88</v>
      </c>
      <c r="Q90" s="111"/>
      <c r="R90" s="110"/>
      <c r="S90" s="110"/>
      <c r="T90" s="89"/>
      <c r="U90" s="110"/>
      <c r="V90" s="89">
        <f t="shared" si="70"/>
        <v>242.88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5" t="s">
        <v>114</v>
      </c>
      <c r="I91" s="73" t="s">
        <v>111</v>
      </c>
      <c r="J91" s="73">
        <v>2</v>
      </c>
      <c r="K91" s="93">
        <v>56</v>
      </c>
      <c r="L91" s="94">
        <f>'Planilha para vinculação'!F22</f>
        <v>25</v>
      </c>
      <c r="M91" s="75">
        <f t="shared" si="68"/>
        <v>2800</v>
      </c>
      <c r="N91" s="113"/>
      <c r="O91" s="85"/>
      <c r="P91" s="89">
        <f t="shared" si="69"/>
        <v>1400</v>
      </c>
      <c r="Q91" s="111"/>
      <c r="R91" s="85"/>
      <c r="S91" s="85"/>
      <c r="T91" s="89"/>
      <c r="U91" s="85"/>
      <c r="V91" s="89">
        <f t="shared" si="70"/>
        <v>1400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20</v>
      </c>
      <c r="L92" s="94">
        <f>'Planilha para vinculação'!F26</f>
        <v>5.8</v>
      </c>
      <c r="M92" s="75">
        <f t="shared" si="68"/>
        <v>232</v>
      </c>
      <c r="N92" s="113"/>
      <c r="O92" s="85"/>
      <c r="P92" s="89">
        <f t="shared" si="69"/>
        <v>116</v>
      </c>
      <c r="Q92" s="111"/>
      <c r="R92" s="85"/>
      <c r="S92" s="85"/>
      <c r="T92" s="89"/>
      <c r="U92" s="85"/>
      <c r="V92" s="89">
        <f t="shared" si="70"/>
        <v>116</v>
      </c>
      <c r="W92" s="85"/>
      <c r="X92" s="85"/>
      <c r="Y92" s="85"/>
      <c r="Z92" s="69">
        <f>SUM(N94:Y94)</f>
        <v>4048.56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24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8"/>
        <v>75.52</v>
      </c>
      <c r="N93" s="113"/>
      <c r="O93" s="89"/>
      <c r="P93" s="89">
        <f t="shared" si="69"/>
        <v>37.76</v>
      </c>
      <c r="Q93" s="85"/>
      <c r="R93" s="85"/>
      <c r="S93" s="89"/>
      <c r="T93" s="85"/>
      <c r="U93" s="85"/>
      <c r="V93" s="89">
        <f t="shared" si="70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 t="shared" ref="M94:Y94" si="71">SUM(M89:M93)</f>
        <v>4048.56</v>
      </c>
      <c r="N94" s="86">
        <f t="shared" si="71"/>
        <v>0</v>
      </c>
      <c r="O94" s="64">
        <f t="shared" si="71"/>
        <v>0</v>
      </c>
      <c r="P94" s="64">
        <f t="shared" si="71"/>
        <v>2024.28</v>
      </c>
      <c r="Q94" s="64">
        <f t="shared" si="71"/>
        <v>0</v>
      </c>
      <c r="R94" s="64">
        <f t="shared" si="71"/>
        <v>0</v>
      </c>
      <c r="S94" s="64">
        <f t="shared" si="71"/>
        <v>0</v>
      </c>
      <c r="T94" s="64">
        <f t="shared" si="71"/>
        <v>0</v>
      </c>
      <c r="U94" s="64">
        <f t="shared" si="71"/>
        <v>0</v>
      </c>
      <c r="V94" s="64">
        <f t="shared" si="71"/>
        <v>2024.28</v>
      </c>
      <c r="W94" s="64">
        <f t="shared" si="71"/>
        <v>0</v>
      </c>
      <c r="X94" s="64">
        <f t="shared" si="71"/>
        <v>0</v>
      </c>
      <c r="Y94" s="64">
        <f t="shared" si="71"/>
        <v>0</v>
      </c>
      <c r="Z94" s="69"/>
    </row>
    <row r="95" spans="1:27" ht="12.75" customHeight="1" x14ac:dyDescent="0.25">
      <c r="A95" s="18"/>
      <c r="B95" s="18"/>
      <c r="C95" s="18"/>
      <c r="D95" s="307" t="s">
        <v>72</v>
      </c>
      <c r="E95" s="103" t="s">
        <v>512</v>
      </c>
      <c r="F95" s="104" t="s">
        <v>7</v>
      </c>
      <c r="G95" s="104">
        <v>2</v>
      </c>
      <c r="H95" s="5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2">L95*K95*J95</f>
        <v>455.28</v>
      </c>
      <c r="N95" s="118"/>
      <c r="O95" s="119"/>
      <c r="P95" s="89"/>
      <c r="Q95" s="89"/>
      <c r="R95" s="89">
        <f t="shared" ref="R95:R98" si="73">M95/2</f>
        <v>227.64</v>
      </c>
      <c r="S95" s="94"/>
      <c r="T95" s="120"/>
      <c r="U95" s="94"/>
      <c r="V95" s="94"/>
      <c r="W95" s="89">
        <f t="shared" ref="W95:W98" si="74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309"/>
      <c r="E96" s="121" t="s">
        <v>110</v>
      </c>
      <c r="F96" s="122" t="s">
        <v>11</v>
      </c>
      <c r="G96" s="104">
        <v>9</v>
      </c>
      <c r="H96" s="5" t="s">
        <v>114</v>
      </c>
      <c r="I96" s="73" t="s">
        <v>111</v>
      </c>
      <c r="J96" s="73">
        <v>2</v>
      </c>
      <c r="K96" s="93">
        <v>24</v>
      </c>
      <c r="L96" s="94">
        <f>'Planilha para vinculação'!F21</f>
        <v>10.119999999999999</v>
      </c>
      <c r="M96" s="117">
        <f t="shared" si="72"/>
        <v>485.76</v>
      </c>
      <c r="N96" s="123"/>
      <c r="O96" s="124"/>
      <c r="P96" s="125"/>
      <c r="Q96" s="125"/>
      <c r="R96" s="89">
        <f t="shared" si="73"/>
        <v>242.88</v>
      </c>
      <c r="S96" s="122"/>
      <c r="T96" s="104"/>
      <c r="U96" s="122"/>
      <c r="V96" s="122"/>
      <c r="W96" s="89">
        <f t="shared" si="74"/>
        <v>242.88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309"/>
      <c r="E97" s="126" t="s">
        <v>112</v>
      </c>
      <c r="F97" s="122" t="s">
        <v>11</v>
      </c>
      <c r="G97" s="104">
        <v>10</v>
      </c>
      <c r="H97" s="5" t="s">
        <v>114</v>
      </c>
      <c r="I97" s="73" t="s">
        <v>111</v>
      </c>
      <c r="J97" s="73">
        <v>2</v>
      </c>
      <c r="K97" s="93">
        <v>56</v>
      </c>
      <c r="L97" s="94">
        <f>'Planilha para vinculação'!F22</f>
        <v>25</v>
      </c>
      <c r="M97" s="117">
        <f t="shared" si="72"/>
        <v>2800</v>
      </c>
      <c r="N97" s="123"/>
      <c r="O97" s="124"/>
      <c r="P97" s="85"/>
      <c r="Q97" s="85"/>
      <c r="R97" s="89">
        <f t="shared" si="73"/>
        <v>1400</v>
      </c>
      <c r="S97" s="127"/>
      <c r="T97" s="104"/>
      <c r="U97" s="127"/>
      <c r="V97" s="127"/>
      <c r="W97" s="89">
        <f t="shared" si="74"/>
        <v>1400</v>
      </c>
      <c r="X97" s="85"/>
      <c r="Y97" s="85"/>
      <c r="Z97" s="69">
        <f>SUM(N99:Y99)</f>
        <v>3973.04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308"/>
      <c r="E98" s="98" t="s">
        <v>330</v>
      </c>
      <c r="F98" s="104" t="s">
        <v>14</v>
      </c>
      <c r="G98" s="104">
        <v>14</v>
      </c>
      <c r="H98" s="104" t="s">
        <v>114</v>
      </c>
      <c r="I98" s="73" t="s">
        <v>138</v>
      </c>
      <c r="J98" s="73">
        <v>2</v>
      </c>
      <c r="K98" s="73">
        <v>20</v>
      </c>
      <c r="L98" s="94">
        <f>'Planilha para vinculação'!F26</f>
        <v>5.8</v>
      </c>
      <c r="M98" s="117">
        <f t="shared" si="72"/>
        <v>232</v>
      </c>
      <c r="N98" s="123"/>
      <c r="O98" s="124"/>
      <c r="P98" s="85"/>
      <c r="Q98" s="85"/>
      <c r="R98" s="89">
        <f t="shared" si="73"/>
        <v>116</v>
      </c>
      <c r="S98" s="127"/>
      <c r="T98" s="104"/>
      <c r="U98" s="127"/>
      <c r="V98" s="127"/>
      <c r="W98" s="89">
        <f t="shared" si="74"/>
        <v>116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33" t="s">
        <v>120</v>
      </c>
      <c r="E99" s="281"/>
      <c r="F99" s="281"/>
      <c r="G99" s="281"/>
      <c r="H99" s="281"/>
      <c r="I99" s="281"/>
      <c r="J99" s="281"/>
      <c r="K99" s="281"/>
      <c r="L99" s="282"/>
      <c r="M99" s="153">
        <f t="shared" ref="M99:Y99" si="75">SUM(M95:M98)</f>
        <v>3973.04</v>
      </c>
      <c r="N99" s="153">
        <f t="shared" si="75"/>
        <v>0</v>
      </c>
      <c r="O99" s="154">
        <f t="shared" si="75"/>
        <v>0</v>
      </c>
      <c r="P99" s="155">
        <f t="shared" si="75"/>
        <v>0</v>
      </c>
      <c r="Q99" s="155">
        <f t="shared" si="75"/>
        <v>0</v>
      </c>
      <c r="R99" s="155">
        <f t="shared" si="75"/>
        <v>1986.52</v>
      </c>
      <c r="S99" s="155">
        <f t="shared" si="75"/>
        <v>0</v>
      </c>
      <c r="T99" s="155">
        <f t="shared" si="75"/>
        <v>0</v>
      </c>
      <c r="U99" s="154">
        <f t="shared" si="75"/>
        <v>0</v>
      </c>
      <c r="V99" s="154">
        <f t="shared" si="75"/>
        <v>0</v>
      </c>
      <c r="W99" s="155">
        <f t="shared" si="75"/>
        <v>1986.52</v>
      </c>
      <c r="X99" s="156">
        <f t="shared" si="75"/>
        <v>0</v>
      </c>
      <c r="Y99" s="156">
        <f t="shared" si="75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5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6">TRUNC(L100*K100*J100,2)</f>
        <v>455.28</v>
      </c>
      <c r="N100" s="89">
        <f t="shared" ref="N100:N110" si="77">M100/2</f>
        <v>227.64</v>
      </c>
      <c r="O100" s="89"/>
      <c r="P100" s="89"/>
      <c r="Q100" s="111"/>
      <c r="R100" s="89"/>
      <c r="S100" s="89"/>
      <c r="T100" s="89">
        <f t="shared" ref="T100:T110" si="78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5" t="s">
        <v>114</v>
      </c>
      <c r="I101" s="73" t="s">
        <v>111</v>
      </c>
      <c r="J101" s="73">
        <v>2</v>
      </c>
      <c r="K101" s="93">
        <v>24</v>
      </c>
      <c r="L101" s="94">
        <f>'Planilha para vinculação'!F21</f>
        <v>10.119999999999999</v>
      </c>
      <c r="M101" s="75">
        <f t="shared" si="76"/>
        <v>485.76</v>
      </c>
      <c r="N101" s="89">
        <f t="shared" si="77"/>
        <v>242.88</v>
      </c>
      <c r="O101" s="77"/>
      <c r="P101" s="77"/>
      <c r="Q101" s="111"/>
      <c r="R101" s="77"/>
      <c r="S101" s="77"/>
      <c r="T101" s="89">
        <f t="shared" si="78"/>
        <v>242.88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5" t="s">
        <v>114</v>
      </c>
      <c r="I102" s="73" t="s">
        <v>111</v>
      </c>
      <c r="J102" s="73">
        <v>2</v>
      </c>
      <c r="K102" s="93">
        <v>56</v>
      </c>
      <c r="L102" s="94">
        <f>'Planilha para vinculação'!F22</f>
        <v>25</v>
      </c>
      <c r="M102" s="75">
        <f t="shared" si="76"/>
        <v>2800</v>
      </c>
      <c r="N102" s="89">
        <f t="shared" si="77"/>
        <v>1400</v>
      </c>
      <c r="O102" s="77"/>
      <c r="P102" s="77"/>
      <c r="Q102" s="111"/>
      <c r="R102" s="77"/>
      <c r="S102" s="77"/>
      <c r="T102" s="89">
        <f t="shared" si="78"/>
        <v>1400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2</v>
      </c>
      <c r="K103" s="73">
        <v>160</v>
      </c>
      <c r="L103" s="94">
        <f>'Planilha para vinculação'!F28</f>
        <v>1.1399999999999999</v>
      </c>
      <c r="M103" s="75">
        <f t="shared" si="76"/>
        <v>364.8</v>
      </c>
      <c r="N103" s="89">
        <f t="shared" si="77"/>
        <v>182.4</v>
      </c>
      <c r="O103" s="77"/>
      <c r="P103" s="77"/>
      <c r="Q103" s="111"/>
      <c r="R103" s="77"/>
      <c r="S103" s="77"/>
      <c r="T103" s="89">
        <f t="shared" si="78"/>
        <v>182.4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6"/>
        <v>235.2</v>
      </c>
      <c r="N104" s="89">
        <f t="shared" si="77"/>
        <v>117.6</v>
      </c>
      <c r="O104" s="77"/>
      <c r="P104" s="77"/>
      <c r="Q104" s="111"/>
      <c r="R104" s="77"/>
      <c r="S104" s="77"/>
      <c r="T104" s="89">
        <f t="shared" si="78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6"/>
        <v>838.4</v>
      </c>
      <c r="N105" s="89">
        <f t="shared" si="77"/>
        <v>419.2</v>
      </c>
      <c r="O105" s="77"/>
      <c r="P105" s="77"/>
      <c r="Q105" s="111"/>
      <c r="R105" s="77"/>
      <c r="S105" s="77"/>
      <c r="T105" s="89">
        <f t="shared" si="78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6"/>
        <v>120</v>
      </c>
      <c r="N106" s="89">
        <f t="shared" si="77"/>
        <v>60</v>
      </c>
      <c r="O106" s="77"/>
      <c r="P106" s="77"/>
      <c r="Q106" s="111"/>
      <c r="R106" s="77"/>
      <c r="S106" s="77"/>
      <c r="T106" s="89">
        <f t="shared" si="78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6"/>
        <v>160</v>
      </c>
      <c r="N107" s="89">
        <f t="shared" si="77"/>
        <v>80</v>
      </c>
      <c r="O107" s="85"/>
      <c r="P107" s="85"/>
      <c r="Q107" s="111"/>
      <c r="R107" s="85"/>
      <c r="S107" s="85"/>
      <c r="T107" s="89">
        <f t="shared" si="78"/>
        <v>80</v>
      </c>
      <c r="U107" s="111"/>
      <c r="V107" s="111"/>
      <c r="W107" s="77"/>
      <c r="X107" s="111"/>
      <c r="Y107" s="77"/>
      <c r="Z107" s="69"/>
    </row>
    <row r="108" spans="1:27" ht="72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6"/>
        <v>75.52</v>
      </c>
      <c r="N108" s="89">
        <f t="shared" si="77"/>
        <v>37.76</v>
      </c>
      <c r="O108" s="85"/>
      <c r="P108" s="85"/>
      <c r="Q108" s="111"/>
      <c r="R108" s="85"/>
      <c r="S108" s="85"/>
      <c r="T108" s="89">
        <f t="shared" si="78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328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24</v>
      </c>
      <c r="L109" s="94">
        <f>'Planilha para vinculação'!F35</f>
        <v>0.61</v>
      </c>
      <c r="M109" s="75">
        <f t="shared" si="76"/>
        <v>29.28</v>
      </c>
      <c r="N109" s="89">
        <f t="shared" si="77"/>
        <v>14.64</v>
      </c>
      <c r="O109" s="85"/>
      <c r="P109" s="85"/>
      <c r="Q109" s="111"/>
      <c r="R109" s="85"/>
      <c r="S109" s="85"/>
      <c r="T109" s="89">
        <f t="shared" si="78"/>
        <v>14.64</v>
      </c>
      <c r="U109" s="111"/>
      <c r="V109" s="111"/>
      <c r="W109" s="77"/>
      <c r="X109" s="111"/>
      <c r="Y109" s="77"/>
      <c r="Z109" s="69">
        <f>SUM(N111:Y111)</f>
        <v>5796.24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24" t="s">
        <v>114</v>
      </c>
      <c r="I110" s="73" t="s">
        <v>119</v>
      </c>
      <c r="J110" s="73">
        <v>2</v>
      </c>
      <c r="K110" s="73">
        <v>20</v>
      </c>
      <c r="L110" s="94">
        <f>'Planilha para vinculação'!F26</f>
        <v>5.8</v>
      </c>
      <c r="M110" s="75">
        <f t="shared" si="76"/>
        <v>232</v>
      </c>
      <c r="N110" s="89">
        <f t="shared" si="77"/>
        <v>116</v>
      </c>
      <c r="O110" s="85"/>
      <c r="P110" s="115"/>
      <c r="Q110" s="111"/>
      <c r="R110" s="85"/>
      <c r="S110" s="85"/>
      <c r="T110" s="89">
        <f t="shared" si="78"/>
        <v>116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5796.24</v>
      </c>
      <c r="N111" s="86">
        <f>SUM(N100:N110)</f>
        <v>2898.12</v>
      </c>
      <c r="O111" s="64">
        <f t="shared" ref="O111:S111" si="79">SUM(O100:O109)</f>
        <v>0</v>
      </c>
      <c r="P111" s="64">
        <f t="shared" si="79"/>
        <v>0</v>
      </c>
      <c r="Q111" s="64">
        <f t="shared" si="79"/>
        <v>0</v>
      </c>
      <c r="R111" s="64">
        <f t="shared" si="79"/>
        <v>0</v>
      </c>
      <c r="S111" s="64">
        <f t="shared" si="79"/>
        <v>0</v>
      </c>
      <c r="T111" s="64">
        <f>SUM(T100:T110)</f>
        <v>2898.12</v>
      </c>
      <c r="U111" s="64">
        <f t="shared" ref="U111:Y111" si="80">SUM(U100:U109)</f>
        <v>0</v>
      </c>
      <c r="V111" s="64">
        <f t="shared" si="80"/>
        <v>0</v>
      </c>
      <c r="W111" s="64">
        <f t="shared" si="80"/>
        <v>0</v>
      </c>
      <c r="X111" s="64">
        <f t="shared" si="80"/>
        <v>0</v>
      </c>
      <c r="Y111" s="64">
        <f t="shared" si="80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5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1">TRUNC(L112*K112*J112,2)</f>
        <v>455.28</v>
      </c>
      <c r="N112" s="108"/>
      <c r="O112" s="89">
        <f t="shared" ref="O112:O122" si="82">M112/2</f>
        <v>227.64</v>
      </c>
      <c r="P112" s="89"/>
      <c r="Q112" s="89"/>
      <c r="R112" s="89"/>
      <c r="S112" s="89"/>
      <c r="T112" s="89"/>
      <c r="U112" s="89"/>
      <c r="V112" s="89">
        <f t="shared" ref="V112:V122" si="83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5" t="s">
        <v>114</v>
      </c>
      <c r="I113" s="73" t="s">
        <v>111</v>
      </c>
      <c r="J113" s="73">
        <v>2</v>
      </c>
      <c r="K113" s="93">
        <v>24</v>
      </c>
      <c r="L113" s="94">
        <f>'Planilha para vinculação'!F21</f>
        <v>10.119999999999999</v>
      </c>
      <c r="M113" s="75">
        <f t="shared" si="81"/>
        <v>485.76</v>
      </c>
      <c r="N113" s="76"/>
      <c r="O113" s="89">
        <f t="shared" si="82"/>
        <v>242.88</v>
      </c>
      <c r="P113" s="77"/>
      <c r="Q113" s="77"/>
      <c r="R113" s="77"/>
      <c r="S113" s="89"/>
      <c r="T113" s="77"/>
      <c r="U113" s="77"/>
      <c r="V113" s="89">
        <f t="shared" si="83"/>
        <v>242.88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5" t="s">
        <v>114</v>
      </c>
      <c r="I114" s="73" t="s">
        <v>111</v>
      </c>
      <c r="J114" s="73">
        <v>2</v>
      </c>
      <c r="K114" s="93">
        <v>56</v>
      </c>
      <c r="L114" s="94">
        <f>'Planilha para vinculação'!F22</f>
        <v>25</v>
      </c>
      <c r="M114" s="75">
        <f t="shared" si="81"/>
        <v>2800</v>
      </c>
      <c r="N114" s="76"/>
      <c r="O114" s="89">
        <f t="shared" si="82"/>
        <v>1400</v>
      </c>
      <c r="P114" s="77"/>
      <c r="Q114" s="77"/>
      <c r="R114" s="77"/>
      <c r="S114" s="89"/>
      <c r="T114" s="77"/>
      <c r="U114" s="77"/>
      <c r="V114" s="89">
        <f t="shared" si="83"/>
        <v>1400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160</v>
      </c>
      <c r="L115" s="94">
        <f>'Planilha para vinculação'!F28</f>
        <v>1.1399999999999999</v>
      </c>
      <c r="M115" s="75">
        <f t="shared" si="81"/>
        <v>364.8</v>
      </c>
      <c r="N115" s="76"/>
      <c r="O115" s="89">
        <f t="shared" si="82"/>
        <v>182.4</v>
      </c>
      <c r="P115" s="77"/>
      <c r="Q115" s="77"/>
      <c r="R115" s="77"/>
      <c r="S115" s="89"/>
      <c r="T115" s="77"/>
      <c r="U115" s="77"/>
      <c r="V115" s="89">
        <f t="shared" si="83"/>
        <v>182.4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1"/>
        <v>838.4</v>
      </c>
      <c r="N116" s="76"/>
      <c r="O116" s="89">
        <f t="shared" si="82"/>
        <v>419.2</v>
      </c>
      <c r="P116" s="77"/>
      <c r="Q116" s="77"/>
      <c r="R116" s="77"/>
      <c r="S116" s="89"/>
      <c r="T116" s="77"/>
      <c r="U116" s="77"/>
      <c r="V116" s="89">
        <f t="shared" si="83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1"/>
        <v>235.2</v>
      </c>
      <c r="N117" s="76"/>
      <c r="O117" s="89">
        <f t="shared" si="82"/>
        <v>117.6</v>
      </c>
      <c r="P117" s="77"/>
      <c r="Q117" s="77"/>
      <c r="R117" s="77"/>
      <c r="S117" s="89"/>
      <c r="T117" s="77"/>
      <c r="U117" s="77"/>
      <c r="V117" s="89">
        <f t="shared" si="83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1"/>
        <v>120</v>
      </c>
      <c r="N118" s="76"/>
      <c r="O118" s="89">
        <f t="shared" si="82"/>
        <v>60</v>
      </c>
      <c r="P118" s="77"/>
      <c r="Q118" s="77"/>
      <c r="R118" s="77"/>
      <c r="S118" s="89"/>
      <c r="T118" s="77"/>
      <c r="U118" s="77"/>
      <c r="V118" s="89">
        <f t="shared" si="83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1"/>
        <v>160</v>
      </c>
      <c r="N119" s="113"/>
      <c r="O119" s="89">
        <f t="shared" si="82"/>
        <v>80</v>
      </c>
      <c r="P119" s="85"/>
      <c r="Q119" s="85"/>
      <c r="R119" s="85"/>
      <c r="S119" s="89"/>
      <c r="T119" s="85"/>
      <c r="U119" s="85"/>
      <c r="V119" s="89">
        <f t="shared" si="83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1"/>
        <v>75.52</v>
      </c>
      <c r="N120" s="113"/>
      <c r="O120" s="89">
        <f t="shared" si="82"/>
        <v>37.76</v>
      </c>
      <c r="P120" s="85"/>
      <c r="Q120" s="85"/>
      <c r="R120" s="85"/>
      <c r="S120" s="89"/>
      <c r="T120" s="85"/>
      <c r="U120" s="85"/>
      <c r="V120" s="89">
        <f t="shared" si="83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24</v>
      </c>
      <c r="L121" s="94">
        <f>'Planilha para vinculação'!F35</f>
        <v>0.61</v>
      </c>
      <c r="M121" s="75">
        <f t="shared" si="81"/>
        <v>29.28</v>
      </c>
      <c r="N121" s="113"/>
      <c r="O121" s="89">
        <f t="shared" si="82"/>
        <v>14.64</v>
      </c>
      <c r="P121" s="85"/>
      <c r="Q121" s="85"/>
      <c r="R121" s="85"/>
      <c r="S121" s="89"/>
      <c r="T121" s="85"/>
      <c r="U121" s="85"/>
      <c r="V121" s="89">
        <f t="shared" si="83"/>
        <v>14.64</v>
      </c>
      <c r="W121" s="77"/>
      <c r="X121" s="77"/>
      <c r="Y121" s="77"/>
      <c r="Z121" s="69">
        <f>SUM(N123:Y123)</f>
        <v>5796.24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24" t="s">
        <v>114</v>
      </c>
      <c r="I122" s="73" t="s">
        <v>119</v>
      </c>
      <c r="J122" s="73">
        <v>2</v>
      </c>
      <c r="K122" s="73">
        <v>20</v>
      </c>
      <c r="L122" s="94">
        <f>'Planilha para vinculação'!F26</f>
        <v>5.8</v>
      </c>
      <c r="M122" s="75">
        <f t="shared" si="81"/>
        <v>232</v>
      </c>
      <c r="N122" s="113"/>
      <c r="O122" s="89">
        <f t="shared" si="82"/>
        <v>116</v>
      </c>
      <c r="P122" s="115"/>
      <c r="Q122" s="111"/>
      <c r="R122" s="85"/>
      <c r="S122" s="85"/>
      <c r="T122" s="89"/>
      <c r="U122" s="85"/>
      <c r="V122" s="89">
        <f t="shared" si="83"/>
        <v>116</v>
      </c>
      <c r="W122" s="85"/>
      <c r="X122" s="85"/>
      <c r="Y122" s="85"/>
      <c r="Z122" s="69">
        <f>SUM(N124:Y124)</f>
        <v>27108.079999999998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5796.24</v>
      </c>
      <c r="N123" s="86">
        <f t="shared" ref="N123:U123" si="84">SUM(N112:N121)</f>
        <v>0</v>
      </c>
      <c r="O123" s="64">
        <f>SUM(O112:O122)</f>
        <v>2898.12</v>
      </c>
      <c r="P123" s="64">
        <f t="shared" si="84"/>
        <v>0</v>
      </c>
      <c r="Q123" s="64">
        <f t="shared" si="84"/>
        <v>0</v>
      </c>
      <c r="R123" s="64">
        <f t="shared" si="84"/>
        <v>0</v>
      </c>
      <c r="S123" s="64">
        <f t="shared" si="84"/>
        <v>0</v>
      </c>
      <c r="T123" s="64">
        <f t="shared" si="84"/>
        <v>0</v>
      </c>
      <c r="U123" s="64">
        <f t="shared" si="84"/>
        <v>0</v>
      </c>
      <c r="V123" s="64">
        <f>SUM(V112:V122)</f>
        <v>2898.12</v>
      </c>
      <c r="W123" s="64">
        <f t="shared" ref="W123:Y123" si="85">SUM(W112:W121)</f>
        <v>0</v>
      </c>
      <c r="X123" s="64">
        <f t="shared" si="85"/>
        <v>0</v>
      </c>
      <c r="Y123" s="64">
        <f t="shared" si="85"/>
        <v>0</v>
      </c>
      <c r="Z123" s="69"/>
    </row>
    <row r="124" spans="1:27" ht="42.75" customHeight="1" x14ac:dyDescent="0.25">
      <c r="A124" s="107"/>
      <c r="B124" s="107"/>
      <c r="C124" s="107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 t="shared" ref="M124:Y124" si="86">M123+M94+M111+M99+M88</f>
        <v>27108.079999999998</v>
      </c>
      <c r="N124" s="106">
        <f t="shared" si="86"/>
        <v>2898.12</v>
      </c>
      <c r="O124" s="106">
        <f t="shared" si="86"/>
        <v>6645.12</v>
      </c>
      <c r="P124" s="106">
        <f t="shared" si="86"/>
        <v>2024.28</v>
      </c>
      <c r="Q124" s="106">
        <f t="shared" si="86"/>
        <v>0</v>
      </c>
      <c r="R124" s="106">
        <f t="shared" si="86"/>
        <v>1986.52</v>
      </c>
      <c r="S124" s="106">
        <f t="shared" si="86"/>
        <v>0</v>
      </c>
      <c r="T124" s="106">
        <f t="shared" si="86"/>
        <v>2898.12</v>
      </c>
      <c r="U124" s="106">
        <f t="shared" si="86"/>
        <v>3747</v>
      </c>
      <c r="V124" s="106">
        <f t="shared" si="86"/>
        <v>4922.3999999999996</v>
      </c>
      <c r="W124" s="106">
        <f t="shared" si="86"/>
        <v>1986.52</v>
      </c>
      <c r="X124" s="106">
        <f t="shared" si="86"/>
        <v>0</v>
      </c>
      <c r="Y124" s="106">
        <f t="shared" si="86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23" t="s">
        <v>141</v>
      </c>
      <c r="E126" s="70" t="s">
        <v>110</v>
      </c>
      <c r="F126" s="132" t="s">
        <v>11</v>
      </c>
      <c r="G126" s="24">
        <v>9</v>
      </c>
      <c r="H126" s="5" t="s">
        <v>114</v>
      </c>
      <c r="I126" s="72" t="s">
        <v>111</v>
      </c>
      <c r="J126" s="72">
        <v>2</v>
      </c>
      <c r="K126" s="93">
        <v>15</v>
      </c>
      <c r="L126" s="94">
        <f>'Planilha para vinculação'!F21</f>
        <v>10.119999999999999</v>
      </c>
      <c r="M126" s="133">
        <f t="shared" ref="M126:M135" si="87">TRUNC(J126*K126*L126,2)</f>
        <v>303.60000000000002</v>
      </c>
      <c r="N126" s="134"/>
      <c r="O126" s="135"/>
      <c r="P126" s="77">
        <f t="shared" ref="P126:P135" si="88">M126</f>
        <v>303.60000000000002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24"/>
      <c r="E127" s="78" t="s">
        <v>112</v>
      </c>
      <c r="F127" s="132" t="s">
        <v>11</v>
      </c>
      <c r="G127" s="24">
        <v>10</v>
      </c>
      <c r="H127" s="5" t="s">
        <v>114</v>
      </c>
      <c r="I127" s="72" t="s">
        <v>111</v>
      </c>
      <c r="J127" s="72">
        <v>2</v>
      </c>
      <c r="K127" s="93">
        <v>30</v>
      </c>
      <c r="L127" s="94">
        <f>'Planilha para vinculação'!F22</f>
        <v>25</v>
      </c>
      <c r="M127" s="133">
        <f t="shared" si="87"/>
        <v>1500</v>
      </c>
      <c r="N127" s="123"/>
      <c r="O127" s="135"/>
      <c r="P127" s="77">
        <f t="shared" si="88"/>
        <v>1500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24"/>
      <c r="E128" s="6" t="s">
        <v>513</v>
      </c>
      <c r="F128" s="24" t="s">
        <v>7</v>
      </c>
      <c r="G128" s="24">
        <v>3</v>
      </c>
      <c r="H128" s="5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7"/>
        <v>130.26</v>
      </c>
      <c r="N128" s="123"/>
      <c r="O128" s="135"/>
      <c r="P128" s="77">
        <f t="shared" si="88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20</v>
      </c>
      <c r="L129" s="94">
        <f>'Planilha para vinculação'!F26</f>
        <v>5.8</v>
      </c>
      <c r="M129" s="133">
        <f t="shared" si="87"/>
        <v>116</v>
      </c>
      <c r="N129" s="123"/>
      <c r="O129" s="135"/>
      <c r="P129" s="77">
        <f t="shared" si="88"/>
        <v>116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160</v>
      </c>
      <c r="L130" s="94">
        <f>'Planilha para vinculação'!F31</f>
        <v>1.2250000000000001</v>
      </c>
      <c r="M130" s="133">
        <f t="shared" si="87"/>
        <v>196</v>
      </c>
      <c r="N130" s="123"/>
      <c r="O130" s="135"/>
      <c r="P130" s="77">
        <f t="shared" si="88"/>
        <v>196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7"/>
        <v>60</v>
      </c>
      <c r="N131" s="123"/>
      <c r="O131" s="135"/>
      <c r="P131" s="77">
        <f t="shared" si="88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7"/>
        <v>160</v>
      </c>
      <c r="N132" s="123"/>
      <c r="O132" s="135"/>
      <c r="P132" s="77">
        <f t="shared" si="88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40</v>
      </c>
      <c r="L133" s="138">
        <f>'Planilha para vinculação'!F35</f>
        <v>0.61</v>
      </c>
      <c r="M133" s="133">
        <f t="shared" si="87"/>
        <v>24.4</v>
      </c>
      <c r="N133" s="123"/>
      <c r="O133" s="135"/>
      <c r="P133" s="77">
        <f t="shared" si="88"/>
        <v>24.4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7"/>
        <v>838.4</v>
      </c>
      <c r="N134" s="123"/>
      <c r="O134" s="135"/>
      <c r="P134" s="77">
        <f t="shared" si="88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3563.8599999999997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25"/>
      <c r="E135" s="70" t="s">
        <v>132</v>
      </c>
      <c r="F135" s="24" t="s">
        <v>14</v>
      </c>
      <c r="G135" s="24">
        <v>26</v>
      </c>
      <c r="H135" s="5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7"/>
        <v>235.2</v>
      </c>
      <c r="N135" s="123"/>
      <c r="O135" s="135"/>
      <c r="P135" s="77">
        <f t="shared" si="88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8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89">SUM(M126:M135)</f>
        <v>3563.8599999999997</v>
      </c>
      <c r="N136" s="139">
        <f t="shared" si="89"/>
        <v>0</v>
      </c>
      <c r="O136" s="139">
        <f t="shared" si="89"/>
        <v>0</v>
      </c>
      <c r="P136" s="139">
        <f t="shared" si="89"/>
        <v>3563.8599999999997</v>
      </c>
      <c r="Q136" s="139">
        <f t="shared" si="89"/>
        <v>0</v>
      </c>
      <c r="R136" s="139">
        <f t="shared" si="89"/>
        <v>0</v>
      </c>
      <c r="S136" s="139">
        <f t="shared" si="89"/>
        <v>0</v>
      </c>
      <c r="T136" s="139">
        <f t="shared" si="89"/>
        <v>0</v>
      </c>
      <c r="U136" s="139">
        <f t="shared" si="89"/>
        <v>0</v>
      </c>
      <c r="V136" s="139">
        <f t="shared" si="89"/>
        <v>0</v>
      </c>
      <c r="W136" s="139">
        <f t="shared" si="89"/>
        <v>0</v>
      </c>
      <c r="X136" s="139">
        <f t="shared" si="89"/>
        <v>0</v>
      </c>
      <c r="Y136" s="139">
        <f t="shared" si="89"/>
        <v>0</v>
      </c>
      <c r="Z136" s="69"/>
    </row>
    <row r="137" spans="1:27" ht="40.5" customHeight="1" x14ac:dyDescent="0.3">
      <c r="A137" s="107"/>
      <c r="B137" s="107"/>
      <c r="C137" s="107"/>
      <c r="D137" s="307" t="s">
        <v>78</v>
      </c>
      <c r="E137" s="70" t="s">
        <v>110</v>
      </c>
      <c r="F137" s="91" t="s">
        <v>11</v>
      </c>
      <c r="G137" s="24">
        <v>9</v>
      </c>
      <c r="H137" s="5" t="s">
        <v>114</v>
      </c>
      <c r="I137" s="92" t="s">
        <v>111</v>
      </c>
      <c r="J137" s="92">
        <v>2</v>
      </c>
      <c r="K137" s="93">
        <v>15</v>
      </c>
      <c r="L137" s="94">
        <f>'Planilha para vinculação'!F21</f>
        <v>10.119999999999999</v>
      </c>
      <c r="M137" s="75">
        <f t="shared" ref="M137:M139" si="90">TRUNC(J137*K137*L137,2)</f>
        <v>303.60000000000002</v>
      </c>
      <c r="N137" s="109"/>
      <c r="O137" s="110"/>
      <c r="P137" s="110"/>
      <c r="Q137" s="140"/>
      <c r="R137" s="141">
        <f t="shared" ref="R137:R140" si="91">M137</f>
        <v>303.60000000000002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5" t="s">
        <v>114</v>
      </c>
      <c r="I138" s="92" t="s">
        <v>111</v>
      </c>
      <c r="J138" s="92">
        <v>2</v>
      </c>
      <c r="K138" s="93">
        <v>30</v>
      </c>
      <c r="L138" s="94">
        <f>'Planilha para vinculação'!F22</f>
        <v>25</v>
      </c>
      <c r="M138" s="75">
        <f t="shared" si="90"/>
        <v>1500</v>
      </c>
      <c r="N138" s="113"/>
      <c r="O138" s="85"/>
      <c r="P138" s="85"/>
      <c r="Q138" s="140"/>
      <c r="R138" s="141">
        <f t="shared" si="91"/>
        <v>1500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160</v>
      </c>
      <c r="L139" s="94">
        <f>'Planilha para vinculação'!F28</f>
        <v>1.1399999999999999</v>
      </c>
      <c r="M139" s="75">
        <f t="shared" si="90"/>
        <v>182.4</v>
      </c>
      <c r="N139" s="113"/>
      <c r="O139" s="85"/>
      <c r="P139" s="85"/>
      <c r="Q139" s="140"/>
      <c r="R139" s="141">
        <f t="shared" si="91"/>
        <v>182.4</v>
      </c>
      <c r="S139" s="111"/>
      <c r="T139" s="85"/>
      <c r="U139" s="85"/>
      <c r="V139" s="142"/>
      <c r="W139" s="77"/>
      <c r="X139" s="77"/>
      <c r="Y139" s="77"/>
      <c r="Z139" s="69">
        <f>SUM(N141:Y141)</f>
        <v>2102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5" t="s">
        <v>114</v>
      </c>
      <c r="I140" s="73" t="s">
        <v>119</v>
      </c>
      <c r="J140" s="73">
        <v>1</v>
      </c>
      <c r="K140" s="92">
        <v>20</v>
      </c>
      <c r="L140" s="94">
        <f>'Planilha para vinculação'!F26</f>
        <v>5.8</v>
      </c>
      <c r="M140" s="75">
        <f>TRUNC(L140*K140*J140,2)</f>
        <v>116</v>
      </c>
      <c r="N140" s="113"/>
      <c r="O140" s="85"/>
      <c r="P140" s="115"/>
      <c r="Q140" s="111"/>
      <c r="R140" s="141">
        <f t="shared" si="91"/>
        <v>116</v>
      </c>
      <c r="S140" s="85"/>
      <c r="T140" s="89"/>
      <c r="U140" s="85"/>
      <c r="V140" s="111"/>
      <c r="W140" s="85"/>
      <c r="X140" s="85"/>
      <c r="Y140" s="85"/>
      <c r="Z140" s="69">
        <f>SUM(N142:Y142)</f>
        <v>5665.86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2">SUM(M137:M140)</f>
        <v>2102</v>
      </c>
      <c r="N141" s="86">
        <f t="shared" si="92"/>
        <v>0</v>
      </c>
      <c r="O141" s="64">
        <f t="shared" si="92"/>
        <v>0</v>
      </c>
      <c r="P141" s="64">
        <f t="shared" si="92"/>
        <v>0</v>
      </c>
      <c r="Q141" s="64">
        <f t="shared" si="92"/>
        <v>0</v>
      </c>
      <c r="R141" s="64">
        <f t="shared" si="92"/>
        <v>2102</v>
      </c>
      <c r="S141" s="64">
        <f t="shared" si="92"/>
        <v>0</v>
      </c>
      <c r="T141" s="64">
        <f t="shared" si="92"/>
        <v>0</v>
      </c>
      <c r="U141" s="64">
        <f t="shared" si="92"/>
        <v>0</v>
      </c>
      <c r="V141" s="64">
        <f t="shared" si="92"/>
        <v>0</v>
      </c>
      <c r="W141" s="64">
        <f t="shared" si="92"/>
        <v>0</v>
      </c>
      <c r="X141" s="64">
        <f t="shared" si="92"/>
        <v>0</v>
      </c>
      <c r="Y141" s="64">
        <f t="shared" si="92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 t="shared" ref="M142:Y142" si="93">M141+M136</f>
        <v>5665.86</v>
      </c>
      <c r="N142" s="106">
        <f t="shared" si="93"/>
        <v>0</v>
      </c>
      <c r="O142" s="106">
        <f t="shared" si="93"/>
        <v>0</v>
      </c>
      <c r="P142" s="106">
        <f t="shared" si="93"/>
        <v>3563.8599999999997</v>
      </c>
      <c r="Q142" s="106">
        <f t="shared" si="93"/>
        <v>0</v>
      </c>
      <c r="R142" s="106">
        <f t="shared" si="93"/>
        <v>2102</v>
      </c>
      <c r="S142" s="106">
        <f t="shared" si="93"/>
        <v>0</v>
      </c>
      <c r="T142" s="106">
        <f t="shared" si="93"/>
        <v>0</v>
      </c>
      <c r="U142" s="106">
        <f t="shared" si="93"/>
        <v>0</v>
      </c>
      <c r="V142" s="106">
        <f t="shared" si="93"/>
        <v>0</v>
      </c>
      <c r="W142" s="106">
        <f t="shared" si="93"/>
        <v>0</v>
      </c>
      <c r="X142" s="106">
        <f t="shared" si="93"/>
        <v>0</v>
      </c>
      <c r="Y142" s="106">
        <f t="shared" si="93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4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80</v>
      </c>
      <c r="L145" s="87">
        <f>Verba_Diagnóstico!$G$15</f>
        <v>5</v>
      </c>
      <c r="M145" s="75">
        <f t="shared" si="94"/>
        <v>400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400</v>
      </c>
      <c r="Z145" s="69">
        <f>SUM(N148:Y148)</f>
        <v>7515.91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337"/>
      <c r="E146" s="70" t="s">
        <v>110</v>
      </c>
      <c r="F146" s="91" t="s">
        <v>11</v>
      </c>
      <c r="G146" s="24">
        <v>9</v>
      </c>
      <c r="H146" s="5" t="s">
        <v>114</v>
      </c>
      <c r="I146" s="92" t="s">
        <v>111</v>
      </c>
      <c r="J146" s="92">
        <v>2</v>
      </c>
      <c r="K146" s="93">
        <v>100</v>
      </c>
      <c r="L146" s="94">
        <f>'Planilha para vinculação'!F21</f>
        <v>10.119999999999999</v>
      </c>
      <c r="M146" s="75">
        <f t="shared" ref="M146:M147" si="95">TRUNC(L146*K146*J146,2)</f>
        <v>2024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6">M146</f>
        <v>2024</v>
      </c>
      <c r="Z146" s="69"/>
    </row>
    <row r="147" spans="1:27" ht="15.75" customHeight="1" x14ac:dyDescent="0.25">
      <c r="A147" s="18"/>
      <c r="B147" s="18"/>
      <c r="C147" s="18"/>
      <c r="D147" s="338"/>
      <c r="E147" s="92" t="s">
        <v>121</v>
      </c>
      <c r="F147" s="91" t="s">
        <v>11</v>
      </c>
      <c r="G147" s="24">
        <v>9</v>
      </c>
      <c r="H147" s="5" t="s">
        <v>114</v>
      </c>
      <c r="I147" s="92" t="s">
        <v>111</v>
      </c>
      <c r="J147" s="92">
        <v>2</v>
      </c>
      <c r="K147" s="93">
        <v>100</v>
      </c>
      <c r="L147" s="94">
        <f>'Planilha para vinculação'!F22</f>
        <v>25</v>
      </c>
      <c r="M147" s="75">
        <f t="shared" si="95"/>
        <v>5000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6"/>
        <v>5000</v>
      </c>
      <c r="Z147" s="69">
        <f>SUM(N149:Y150)</f>
        <v>386550.03526315792</v>
      </c>
      <c r="AA147" s="165">
        <f>M149-Z147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7515.91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7515.91</v>
      </c>
      <c r="Z148" s="69"/>
      <c r="AA148" s="165"/>
    </row>
    <row r="149" spans="1:27" ht="42" customHeight="1" x14ac:dyDescent="0.25">
      <c r="A149" s="18"/>
      <c r="B149" s="18"/>
      <c r="C149" s="18"/>
      <c r="D149" s="334" t="s">
        <v>145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386550.03526315792</v>
      </c>
      <c r="N149" s="310">
        <f>SUM(N148,N142,N124,N76,N151)</f>
        <v>38395.699605263158</v>
      </c>
      <c r="O149" s="310">
        <f>SUM(O148,O142,O124,O76,O151)</f>
        <v>36096.245605263153</v>
      </c>
      <c r="P149" s="310">
        <f>SUM(P148,P142,P124,P76,P151)</f>
        <v>37515.185605263156</v>
      </c>
      <c r="Q149" s="310">
        <f>SUM(Q148,Q142,Q124,Q76,Q151)</f>
        <v>26712.645605263155</v>
      </c>
      <c r="R149" s="310">
        <f>SUM(R148,R142,R124,R76,R151)</f>
        <v>33408.365605263156</v>
      </c>
      <c r="S149" s="310">
        <f>SUM(S148,S142,S124,S76,S151)</f>
        <v>26712.645605263155</v>
      </c>
      <c r="T149" s="310">
        <f>SUM(T148,T142,T124,T76,T151)</f>
        <v>32217.965605263154</v>
      </c>
      <c r="U149" s="310">
        <f>SUM(U148,U142,U124,U76,U151)</f>
        <v>30459.645605263155</v>
      </c>
      <c r="V149" s="310">
        <f>SUM(V148,V142,V124,V76,V151)</f>
        <v>34242.245605263161</v>
      </c>
      <c r="W149" s="310">
        <f>SUM(W148,W142,W124,W76,W151)</f>
        <v>28699.165605263159</v>
      </c>
      <c r="X149" s="310">
        <f>SUM(X148,X142,X124,X76,X151)</f>
        <v>29319.845605263159</v>
      </c>
      <c r="Y149" s="310">
        <f>SUM(Y148,Y142,Y124,Y76,Y151)</f>
        <v>32770.379605263159</v>
      </c>
      <c r="Z149" s="69"/>
      <c r="AA149" s="165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6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69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48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69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69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51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51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69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69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52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 x14ac:dyDescent="0.25"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</row>
    <row r="362" spans="1:26" ht="15.75" customHeight="1" x14ac:dyDescent="0.25"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</row>
    <row r="363" spans="1:26" ht="15.75" customHeight="1" x14ac:dyDescent="0.25"/>
    <row r="364" spans="1:26" ht="15.75" customHeight="1" x14ac:dyDescent="0.25"/>
    <row r="365" spans="1:26" ht="15.75" customHeight="1" x14ac:dyDescent="0.25"/>
    <row r="366" spans="1:26" ht="15.75" customHeight="1" x14ac:dyDescent="0.25"/>
    <row r="367" spans="1:26" ht="15.75" customHeight="1" x14ac:dyDescent="0.25"/>
    <row r="368" spans="1:26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9"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95:D98"/>
    <mergeCell ref="D71:L71"/>
    <mergeCell ref="D75:L75"/>
    <mergeCell ref="D76:L76"/>
    <mergeCell ref="D77:Y77"/>
    <mergeCell ref="D59:D60"/>
    <mergeCell ref="D62:D70"/>
    <mergeCell ref="D72:D74"/>
    <mergeCell ref="D78:D87"/>
    <mergeCell ref="D88:L88"/>
    <mergeCell ref="D89:D93"/>
    <mergeCell ref="D94:L94"/>
    <mergeCell ref="D99:L99"/>
    <mergeCell ref="D100:D110"/>
    <mergeCell ref="D111:L111"/>
    <mergeCell ref="D123:L123"/>
    <mergeCell ref="D124:L124"/>
    <mergeCell ref="D125:Y125"/>
    <mergeCell ref="D143:Y143"/>
    <mergeCell ref="D112:D122"/>
    <mergeCell ref="D126:D135"/>
    <mergeCell ref="D136:L136"/>
    <mergeCell ref="D137:D140"/>
    <mergeCell ref="D141:L141"/>
    <mergeCell ref="D142:L142"/>
    <mergeCell ref="R149:R150"/>
    <mergeCell ref="S149:S150"/>
    <mergeCell ref="T149:T150"/>
    <mergeCell ref="U149:U150"/>
    <mergeCell ref="D148:L148"/>
    <mergeCell ref="D149:L150"/>
    <mergeCell ref="M149:M150"/>
    <mergeCell ref="N149:N150"/>
    <mergeCell ref="V149:V150"/>
    <mergeCell ref="W149:W150"/>
    <mergeCell ref="X149:X150"/>
    <mergeCell ref="Y149:Y150"/>
    <mergeCell ref="O149:O150"/>
    <mergeCell ref="P149:P150"/>
    <mergeCell ref="Q149:Q150"/>
    <mergeCell ref="D151:L151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</mergeCells>
  <conditionalFormatting sqref="E22">
    <cfRule type="cellIs" dxfId="319" priority="1" operator="equal">
      <formula>MIN($C$18:$T$18)</formula>
    </cfRule>
    <cfRule type="cellIs" dxfId="318" priority="2" operator="equal">
      <formula>MIN($C$17:$T$17)</formula>
    </cfRule>
  </conditionalFormatting>
  <conditionalFormatting sqref="E133">
    <cfRule type="cellIs" dxfId="317" priority="9" operator="equal">
      <formula>MIN($D$19:$AC$19)</formula>
    </cfRule>
    <cfRule type="cellIs" dxfId="316" priority="10" operator="equal">
      <formula>MIN($D$18:$AC$18)</formula>
    </cfRule>
  </conditionalFormatting>
  <conditionalFormatting sqref="E38:F38">
    <cfRule type="cellIs" dxfId="315" priority="7" operator="equal">
      <formula>MIN($D$19:$AC$19)</formula>
    </cfRule>
    <cfRule type="cellIs" dxfId="314" priority="8" operator="equal">
      <formula>MIN($D$18:$AC$18)</formula>
    </cfRule>
  </conditionalFormatting>
  <conditionalFormatting sqref="E43:F43">
    <cfRule type="cellIs" dxfId="313" priority="21" operator="equal">
      <formula>MIN($D$15:$Y$15)</formula>
    </cfRule>
    <cfRule type="cellIs" dxfId="312" priority="22" operator="equal">
      <formula>MIN($D$14:$Y$14)</formula>
    </cfRule>
  </conditionalFormatting>
  <conditionalFormatting sqref="E48:F48">
    <cfRule type="cellIs" dxfId="311" priority="5" operator="equal">
      <formula>MIN($D$19:$AC$19)</formula>
    </cfRule>
    <cfRule type="cellIs" dxfId="310" priority="6" operator="equal">
      <formula>MIN($D$18:$AC$18)</formula>
    </cfRule>
  </conditionalFormatting>
  <conditionalFormatting sqref="E53:F53 E86:F86 E93:F93 E108:F108 E120:F120">
    <cfRule type="cellIs" dxfId="309" priority="25" operator="equal">
      <formula>MIN($D$15:$Y$15)</formula>
    </cfRule>
    <cfRule type="cellIs" dxfId="308" priority="26" operator="equal">
      <formula>MIN($D$14:$Y$14)</formula>
    </cfRule>
  </conditionalFormatting>
  <conditionalFormatting sqref="E68:F68">
    <cfRule type="cellIs" dxfId="307" priority="15" operator="equal">
      <formula>MIN($D$19:$AC$19)</formula>
    </cfRule>
    <cfRule type="cellIs" dxfId="306" priority="16" operator="equal">
      <formula>MIN($D$18:$AC$18)</formula>
    </cfRule>
  </conditionalFormatting>
  <conditionalFormatting sqref="E109:F109">
    <cfRule type="cellIs" dxfId="305" priority="13" operator="equal">
      <formula>MIN($D$19:$AC$19)</formula>
    </cfRule>
    <cfRule type="cellIs" dxfId="304" priority="14" operator="equal">
      <formula>MIN($D$18:$AC$18)</formula>
    </cfRule>
  </conditionalFormatting>
  <conditionalFormatting sqref="E121:F121">
    <cfRule type="cellIs" dxfId="303" priority="11" operator="equal">
      <formula>MIN($D$19:$AC$19)</formula>
    </cfRule>
    <cfRule type="cellIs" dxfId="302" priority="12" operator="equal">
      <formula>MIN($D$18:$AC$18)</formula>
    </cfRule>
  </conditionalFormatting>
  <conditionalFormatting sqref="F133">
    <cfRule type="cellIs" dxfId="301" priority="27" operator="equal">
      <formula>MIN($C$11:$AB$11)</formula>
    </cfRule>
    <cfRule type="cellIs" dxfId="300" priority="28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73EF2-64AF-4B41-9ED1-B0283EFDCA0B}">
  <dimension ref="A5:M66"/>
  <sheetViews>
    <sheetView topLeftCell="C1" workbookViewId="0">
      <selection activeCell="H40" sqref="H40"/>
    </sheetView>
  </sheetViews>
  <sheetFormatPr defaultRowHeight="15" x14ac:dyDescent="0.25"/>
  <cols>
    <col min="1" max="1" width="5.140625" bestFit="1" customWidth="1"/>
    <col min="2" max="2" width="101.7109375" bestFit="1" customWidth="1"/>
    <col min="3" max="3" width="21" bestFit="1" customWidth="1"/>
    <col min="4" max="4" width="30.85546875" bestFit="1" customWidth="1"/>
    <col min="5" max="7" width="12.5703125" bestFit="1" customWidth="1"/>
    <col min="8" max="9" width="12" bestFit="1" customWidth="1"/>
    <col min="10" max="10" width="32.7109375" bestFit="1" customWidth="1"/>
    <col min="11" max="11" width="72.85546875" bestFit="1" customWidth="1"/>
    <col min="12" max="12" width="87.140625" bestFit="1" customWidth="1"/>
    <col min="13" max="13" width="77.85546875" bestFit="1" customWidth="1"/>
  </cols>
  <sheetData>
    <row r="5" spans="1:13" ht="15.75" thickBot="1" x14ac:dyDescent="0.3"/>
    <row r="6" spans="1:13" ht="15.75" thickTop="1" x14ac:dyDescent="0.25">
      <c r="A6" s="248" t="s">
        <v>334</v>
      </c>
      <c r="B6" s="249"/>
      <c r="C6" s="249"/>
      <c r="D6" s="249"/>
      <c r="E6" s="249"/>
      <c r="F6" s="249"/>
      <c r="G6" s="249"/>
      <c r="H6" s="249"/>
      <c r="I6" s="249"/>
      <c r="J6" s="250"/>
    </row>
    <row r="7" spans="1:13" ht="15.75" thickBot="1" x14ac:dyDescent="0.3">
      <c r="A7" s="251"/>
      <c r="B7" s="252"/>
      <c r="C7" s="252"/>
      <c r="D7" s="252"/>
      <c r="E7" s="252"/>
      <c r="F7" s="252"/>
      <c r="G7" s="252"/>
      <c r="H7" s="252"/>
      <c r="I7" s="252"/>
      <c r="J7" s="253"/>
    </row>
    <row r="8" spans="1:13" ht="15.75" thickTop="1" x14ac:dyDescent="0.25">
      <c r="A8" s="254" t="s">
        <v>335</v>
      </c>
      <c r="B8" s="255"/>
      <c r="C8" s="255"/>
      <c r="D8" s="255"/>
      <c r="E8" s="255"/>
      <c r="F8" s="255"/>
      <c r="G8" s="255"/>
      <c r="H8" s="255"/>
      <c r="I8" s="255"/>
      <c r="J8" s="256"/>
    </row>
    <row r="9" spans="1:13" ht="15.75" thickBot="1" x14ac:dyDescent="0.3">
      <c r="A9" s="257"/>
      <c r="B9" s="258"/>
      <c r="C9" s="258"/>
      <c r="D9" s="258"/>
      <c r="E9" s="258"/>
      <c r="F9" s="258"/>
      <c r="G9" s="258"/>
      <c r="H9" s="258"/>
      <c r="I9" s="258"/>
      <c r="J9" s="259"/>
    </row>
    <row r="10" spans="1:13" ht="16.5" thickTop="1" thickBot="1" x14ac:dyDescent="0.3">
      <c r="A10" s="241" t="s">
        <v>247</v>
      </c>
      <c r="B10" s="241" t="s">
        <v>248</v>
      </c>
      <c r="C10" s="241" t="s">
        <v>250</v>
      </c>
      <c r="D10" s="180" t="s">
        <v>251</v>
      </c>
      <c r="E10" s="180" t="s">
        <v>252</v>
      </c>
      <c r="F10" s="180" t="s">
        <v>253</v>
      </c>
      <c r="G10" s="241" t="s">
        <v>254</v>
      </c>
      <c r="H10" s="241" t="s">
        <v>255</v>
      </c>
      <c r="I10" s="241" t="s">
        <v>256</v>
      </c>
      <c r="J10" s="247" t="s">
        <v>257</v>
      </c>
      <c r="K10" s="242" t="s">
        <v>345</v>
      </c>
      <c r="L10" s="242" t="s">
        <v>346</v>
      </c>
      <c r="M10" s="242" t="s">
        <v>347</v>
      </c>
    </row>
    <row r="11" spans="1:13" ht="16.5" thickTop="1" thickBot="1" x14ac:dyDescent="0.3">
      <c r="A11" s="241"/>
      <c r="B11" s="241"/>
      <c r="C11" s="241"/>
      <c r="D11" s="180" t="s">
        <v>258</v>
      </c>
      <c r="E11" s="180" t="s">
        <v>259</v>
      </c>
      <c r="F11" s="180" t="s">
        <v>260</v>
      </c>
      <c r="G11" s="241"/>
      <c r="H11" s="241"/>
      <c r="I11" s="241"/>
      <c r="J11" s="247"/>
      <c r="K11" s="242"/>
      <c r="L11" s="242"/>
      <c r="M11" s="242"/>
    </row>
    <row r="12" spans="1:13" ht="16.5" thickTop="1" thickBot="1" x14ac:dyDescent="0.3">
      <c r="A12" s="180">
        <v>1</v>
      </c>
      <c r="B12" s="186" t="s">
        <v>336</v>
      </c>
      <c r="C12" s="180" t="s">
        <v>262</v>
      </c>
      <c r="D12" s="202">
        <v>23.5</v>
      </c>
      <c r="E12" s="199">
        <v>32.5</v>
      </c>
      <c r="F12" s="207">
        <v>11.94</v>
      </c>
      <c r="G12" s="200">
        <f>AVERAGE(D12:F12)</f>
        <v>22.646666666666665</v>
      </c>
      <c r="H12" s="200">
        <f>MIN(D12:F12)</f>
        <v>11.94</v>
      </c>
      <c r="I12" s="200">
        <f>MAX(D12:F12)</f>
        <v>32.5</v>
      </c>
      <c r="J12" s="201">
        <f>(I12/H12)-1</f>
        <v>1.7219430485762146</v>
      </c>
      <c r="K12" s="203" t="s">
        <v>348</v>
      </c>
      <c r="L12" s="203" t="s">
        <v>349</v>
      </c>
      <c r="M12" s="203" t="s">
        <v>350</v>
      </c>
    </row>
    <row r="13" spans="1:13" ht="16.5" thickTop="1" thickBot="1" x14ac:dyDescent="0.3">
      <c r="A13" s="180">
        <v>2</v>
      </c>
      <c r="B13" s="186" t="s">
        <v>337</v>
      </c>
      <c r="C13" s="180" t="s">
        <v>262</v>
      </c>
      <c r="D13" s="202">
        <v>170</v>
      </c>
      <c r="E13" s="199">
        <v>200</v>
      </c>
      <c r="F13" s="207">
        <v>120</v>
      </c>
      <c r="G13" s="200">
        <f t="shared" ref="G13:G46" si="0">AVERAGE(D13:F13)</f>
        <v>163.33333333333334</v>
      </c>
      <c r="H13" s="200">
        <f t="shared" ref="H13:H46" si="1">MIN(D13:F13)</f>
        <v>120</v>
      </c>
      <c r="I13" s="200">
        <f t="shared" ref="I13:I46" si="2">MAX(D13:F13)</f>
        <v>200</v>
      </c>
      <c r="J13" s="201">
        <f t="shared" ref="J13:J46" si="3">(I13/H13)-1</f>
        <v>0.66666666666666674</v>
      </c>
      <c r="K13" s="203" t="s">
        <v>348</v>
      </c>
      <c r="L13" s="203" t="s">
        <v>349</v>
      </c>
      <c r="M13" s="203" t="s">
        <v>350</v>
      </c>
    </row>
    <row r="14" spans="1:13" ht="16.5" thickTop="1" thickBot="1" x14ac:dyDescent="0.3">
      <c r="A14" s="180">
        <v>3</v>
      </c>
      <c r="B14" s="186" t="s">
        <v>338</v>
      </c>
      <c r="C14" s="180" t="s">
        <v>262</v>
      </c>
      <c r="D14" s="207">
        <v>5.8</v>
      </c>
      <c r="E14" s="199">
        <v>6</v>
      </c>
      <c r="F14" s="199">
        <v>8.08</v>
      </c>
      <c r="G14" s="200">
        <f t="shared" si="0"/>
        <v>6.6266666666666678</v>
      </c>
      <c r="H14" s="200">
        <f>MIN(D14:F14)</f>
        <v>5.8</v>
      </c>
      <c r="I14" s="200">
        <f t="shared" si="2"/>
        <v>8.08</v>
      </c>
      <c r="J14" s="201">
        <f t="shared" si="3"/>
        <v>0.39310344827586219</v>
      </c>
      <c r="K14" s="203" t="s">
        <v>348</v>
      </c>
      <c r="L14" s="203" t="s">
        <v>349</v>
      </c>
      <c r="M14" s="203" t="s">
        <v>350</v>
      </c>
    </row>
    <row r="15" spans="1:13" ht="16.5" thickTop="1" thickBot="1" x14ac:dyDescent="0.3">
      <c r="A15" s="180">
        <v>4</v>
      </c>
      <c r="B15" s="186" t="s">
        <v>339</v>
      </c>
      <c r="C15" s="180" t="s">
        <v>262</v>
      </c>
      <c r="D15" s="202">
        <v>8</v>
      </c>
      <c r="E15" s="199">
        <v>6</v>
      </c>
      <c r="F15" s="207">
        <v>3.91</v>
      </c>
      <c r="G15" s="200">
        <f t="shared" si="0"/>
        <v>5.97</v>
      </c>
      <c r="H15" s="200">
        <f t="shared" si="1"/>
        <v>3.91</v>
      </c>
      <c r="I15" s="200">
        <f t="shared" si="2"/>
        <v>8</v>
      </c>
      <c r="J15" s="201">
        <f t="shared" si="3"/>
        <v>1.0460358056265986</v>
      </c>
      <c r="K15" s="203" t="s">
        <v>348</v>
      </c>
      <c r="L15" s="203" t="s">
        <v>349</v>
      </c>
      <c r="M15" s="203" t="s">
        <v>350</v>
      </c>
    </row>
    <row r="16" spans="1:13" ht="16.5" thickTop="1" thickBot="1" x14ac:dyDescent="0.3">
      <c r="A16" s="180">
        <v>5</v>
      </c>
      <c r="B16" s="186" t="s">
        <v>340</v>
      </c>
      <c r="C16" s="180" t="s">
        <v>262</v>
      </c>
      <c r="D16" s="202">
        <v>1.45</v>
      </c>
      <c r="E16" s="199">
        <v>5.5</v>
      </c>
      <c r="F16" s="207">
        <v>1.1399999999999999</v>
      </c>
      <c r="G16" s="200">
        <f t="shared" si="0"/>
        <v>2.6966666666666668</v>
      </c>
      <c r="H16" s="200">
        <f t="shared" si="1"/>
        <v>1.1399999999999999</v>
      </c>
      <c r="I16" s="200">
        <f t="shared" si="2"/>
        <v>5.5</v>
      </c>
      <c r="J16" s="201">
        <f t="shared" si="3"/>
        <v>3.8245614035087723</v>
      </c>
      <c r="K16" s="203" t="s">
        <v>348</v>
      </c>
      <c r="L16" s="203" t="s">
        <v>349</v>
      </c>
      <c r="M16" s="203" t="s">
        <v>350</v>
      </c>
    </row>
    <row r="17" spans="1:13" ht="16.5" thickTop="1" thickBot="1" x14ac:dyDescent="0.3">
      <c r="A17" s="180">
        <v>6</v>
      </c>
      <c r="B17" s="186" t="s">
        <v>341</v>
      </c>
      <c r="C17" s="180" t="s">
        <v>262</v>
      </c>
      <c r="D17" s="202">
        <v>2</v>
      </c>
      <c r="E17" s="199">
        <v>2.75</v>
      </c>
      <c r="F17" s="207">
        <v>0.88</v>
      </c>
      <c r="G17" s="200">
        <f t="shared" si="0"/>
        <v>1.8766666666666667</v>
      </c>
      <c r="H17" s="200">
        <f t="shared" si="1"/>
        <v>0.88</v>
      </c>
      <c r="I17" s="200">
        <f t="shared" si="2"/>
        <v>2.75</v>
      </c>
      <c r="J17" s="201">
        <f t="shared" si="3"/>
        <v>2.125</v>
      </c>
      <c r="K17" s="203" t="s">
        <v>348</v>
      </c>
      <c r="L17" s="203" t="s">
        <v>349</v>
      </c>
      <c r="M17" s="203" t="s">
        <v>350</v>
      </c>
    </row>
    <row r="18" spans="1:13" ht="16.5" thickTop="1" thickBot="1" x14ac:dyDescent="0.3">
      <c r="A18" s="180">
        <v>7</v>
      </c>
      <c r="B18" s="186" t="s">
        <v>332</v>
      </c>
      <c r="C18" s="180" t="s">
        <v>262</v>
      </c>
      <c r="D18" s="207">
        <v>0.5</v>
      </c>
      <c r="E18" s="199">
        <v>0.9</v>
      </c>
      <c r="F18" s="199">
        <v>0.81</v>
      </c>
      <c r="G18" s="200">
        <f t="shared" si="0"/>
        <v>0.73666666666666669</v>
      </c>
      <c r="H18" s="200">
        <f t="shared" si="1"/>
        <v>0.5</v>
      </c>
      <c r="I18" s="200">
        <f t="shared" si="2"/>
        <v>0.9</v>
      </c>
      <c r="J18" s="206">
        <f t="shared" si="3"/>
        <v>0.8</v>
      </c>
      <c r="K18" s="203" t="s">
        <v>348</v>
      </c>
      <c r="L18" s="203" t="s">
        <v>349</v>
      </c>
      <c r="M18" s="203" t="s">
        <v>350</v>
      </c>
    </row>
    <row r="19" spans="1:13" ht="16.5" thickTop="1" thickBot="1" x14ac:dyDescent="0.3">
      <c r="A19" s="180">
        <v>8</v>
      </c>
      <c r="B19" s="186" t="s">
        <v>342</v>
      </c>
      <c r="C19" s="180" t="s">
        <v>262</v>
      </c>
      <c r="D19" s="207">
        <v>1.2250000000000001</v>
      </c>
      <c r="E19" s="199">
        <v>3.5</v>
      </c>
      <c r="F19" s="199">
        <v>1.84</v>
      </c>
      <c r="G19" s="200">
        <f t="shared" si="0"/>
        <v>2.188333333333333</v>
      </c>
      <c r="H19" s="200">
        <f t="shared" si="1"/>
        <v>1.2250000000000001</v>
      </c>
      <c r="I19" s="200">
        <f t="shared" si="2"/>
        <v>3.5</v>
      </c>
      <c r="J19" s="201">
        <f t="shared" si="3"/>
        <v>1.8571428571428568</v>
      </c>
      <c r="K19" s="203" t="s">
        <v>348</v>
      </c>
      <c r="L19" s="203" t="s">
        <v>349</v>
      </c>
      <c r="M19" s="203" t="s">
        <v>350</v>
      </c>
    </row>
    <row r="20" spans="1:13" ht="16.5" thickTop="1" thickBot="1" x14ac:dyDescent="0.3">
      <c r="A20" s="180">
        <v>9</v>
      </c>
      <c r="B20" s="186" t="s">
        <v>343</v>
      </c>
      <c r="C20" s="180" t="s">
        <v>262</v>
      </c>
      <c r="D20" s="202">
        <v>2</v>
      </c>
      <c r="E20" s="199">
        <v>2.35</v>
      </c>
      <c r="F20" s="207">
        <v>0.88</v>
      </c>
      <c r="G20" s="200">
        <f t="shared" si="0"/>
        <v>1.7433333333333332</v>
      </c>
      <c r="H20" s="200">
        <f t="shared" si="1"/>
        <v>0.88</v>
      </c>
      <c r="I20" s="200">
        <f t="shared" si="2"/>
        <v>2.35</v>
      </c>
      <c r="J20" s="201">
        <f t="shared" si="3"/>
        <v>1.6704545454545454</v>
      </c>
      <c r="K20" s="203" t="s">
        <v>348</v>
      </c>
      <c r="L20" s="203" t="s">
        <v>349</v>
      </c>
      <c r="M20" s="203" t="s">
        <v>350</v>
      </c>
    </row>
    <row r="21" spans="1:13" ht="16.5" thickTop="1" thickBot="1" x14ac:dyDescent="0.3">
      <c r="A21" s="180">
        <v>10</v>
      </c>
      <c r="B21" s="186" t="s">
        <v>344</v>
      </c>
      <c r="C21" s="180" t="s">
        <v>262</v>
      </c>
      <c r="D21" s="207">
        <v>0.5</v>
      </c>
      <c r="E21" s="199">
        <v>0.9</v>
      </c>
      <c r="F21" s="199">
        <v>0.81</v>
      </c>
      <c r="G21" s="200">
        <f t="shared" si="0"/>
        <v>0.73666666666666669</v>
      </c>
      <c r="H21" s="200">
        <f t="shared" si="1"/>
        <v>0.5</v>
      </c>
      <c r="I21" s="200">
        <f t="shared" si="2"/>
        <v>0.9</v>
      </c>
      <c r="J21" s="201">
        <f t="shared" si="3"/>
        <v>0.8</v>
      </c>
      <c r="K21" s="203" t="s">
        <v>348</v>
      </c>
      <c r="L21" s="203" t="s">
        <v>349</v>
      </c>
      <c r="M21" s="203" t="s">
        <v>350</v>
      </c>
    </row>
    <row r="22" spans="1:13" ht="16.5" thickTop="1" thickBot="1" x14ac:dyDescent="0.3">
      <c r="A22" s="247" t="s">
        <v>351</v>
      </c>
      <c r="B22" s="244"/>
      <c r="C22" s="244"/>
      <c r="D22" s="244"/>
      <c r="E22" s="244"/>
      <c r="F22" s="244"/>
      <c r="G22" s="244"/>
      <c r="H22" s="244"/>
      <c r="I22" s="244"/>
      <c r="J22" s="245"/>
      <c r="K22" s="203"/>
      <c r="L22" s="203"/>
      <c r="M22" s="203"/>
    </row>
    <row r="23" spans="1:13" ht="16.5" thickTop="1" thickBot="1" x14ac:dyDescent="0.3">
      <c r="A23" s="180">
        <v>11</v>
      </c>
      <c r="B23" s="211" t="s">
        <v>383</v>
      </c>
      <c r="C23" s="180" t="s">
        <v>262</v>
      </c>
      <c r="D23" s="202">
        <v>25</v>
      </c>
      <c r="E23" s="199">
        <v>13</v>
      </c>
      <c r="F23" s="207">
        <v>12</v>
      </c>
      <c r="G23" s="200">
        <f t="shared" si="0"/>
        <v>16.666666666666668</v>
      </c>
      <c r="H23" s="200">
        <f t="shared" si="1"/>
        <v>12</v>
      </c>
      <c r="I23" s="200">
        <f t="shared" si="2"/>
        <v>25</v>
      </c>
      <c r="J23" s="201">
        <f t="shared" si="3"/>
        <v>1.0833333333333335</v>
      </c>
      <c r="K23" s="203" t="s">
        <v>352</v>
      </c>
      <c r="L23" s="203" t="s">
        <v>353</v>
      </c>
      <c r="M23" s="203" t="s">
        <v>354</v>
      </c>
    </row>
    <row r="24" spans="1:13" ht="16.5" thickTop="1" thickBot="1" x14ac:dyDescent="0.3">
      <c r="A24" s="180">
        <v>12</v>
      </c>
      <c r="B24" s="211" t="s">
        <v>384</v>
      </c>
      <c r="C24" s="180" t="s">
        <v>5</v>
      </c>
      <c r="D24" s="202">
        <v>6</v>
      </c>
      <c r="E24" s="207">
        <v>4</v>
      </c>
      <c r="F24" s="199">
        <v>6</v>
      </c>
      <c r="G24" s="200">
        <f t="shared" si="0"/>
        <v>5.333333333333333</v>
      </c>
      <c r="H24" s="200">
        <f t="shared" si="1"/>
        <v>4</v>
      </c>
      <c r="I24" s="200">
        <f t="shared" si="2"/>
        <v>6</v>
      </c>
      <c r="J24" s="201">
        <f t="shared" si="3"/>
        <v>0.5</v>
      </c>
      <c r="K24" s="203" t="s">
        <v>352</v>
      </c>
      <c r="L24" s="203" t="s">
        <v>353</v>
      </c>
      <c r="M24" s="203" t="s">
        <v>354</v>
      </c>
    </row>
    <row r="25" spans="1:13" ht="16.5" thickTop="1" thickBot="1" x14ac:dyDescent="0.3">
      <c r="A25" s="247" t="s">
        <v>355</v>
      </c>
      <c r="B25" s="244"/>
      <c r="C25" s="244"/>
      <c r="D25" s="244"/>
      <c r="E25" s="244"/>
      <c r="F25" s="244"/>
      <c r="G25" s="244"/>
      <c r="H25" s="244"/>
      <c r="I25" s="244"/>
      <c r="J25" s="245"/>
      <c r="K25" s="203"/>
      <c r="L25" s="203"/>
      <c r="M25" s="203"/>
    </row>
    <row r="26" spans="1:13" ht="16.5" thickTop="1" thickBot="1" x14ac:dyDescent="0.3">
      <c r="A26" s="180">
        <v>13</v>
      </c>
      <c r="B26" s="186" t="s">
        <v>356</v>
      </c>
      <c r="C26" s="180" t="s">
        <v>262</v>
      </c>
      <c r="D26" s="207">
        <v>1200</v>
      </c>
      <c r="E26" s="199">
        <v>5571.02</v>
      </c>
      <c r="F26" s="199">
        <v>2622.77</v>
      </c>
      <c r="G26" s="200">
        <f t="shared" si="0"/>
        <v>3131.2633333333338</v>
      </c>
      <c r="H26" s="200">
        <f t="shared" si="1"/>
        <v>1200</v>
      </c>
      <c r="I26" s="200">
        <f t="shared" si="2"/>
        <v>5571.02</v>
      </c>
      <c r="J26" s="201">
        <f t="shared" si="3"/>
        <v>3.6425166666666673</v>
      </c>
      <c r="K26" s="203" t="s">
        <v>357</v>
      </c>
      <c r="L26" s="203" t="s">
        <v>358</v>
      </c>
      <c r="M26" s="203" t="s">
        <v>375</v>
      </c>
    </row>
    <row r="27" spans="1:13" ht="16.5" thickTop="1" thickBot="1" x14ac:dyDescent="0.3">
      <c r="A27" s="247" t="s">
        <v>359</v>
      </c>
      <c r="B27" s="244"/>
      <c r="C27" s="244"/>
      <c r="D27" s="244"/>
      <c r="E27" s="244"/>
      <c r="F27" s="244"/>
      <c r="G27" s="244"/>
      <c r="H27" s="244"/>
      <c r="I27" s="244"/>
      <c r="J27" s="245"/>
      <c r="K27" s="203"/>
      <c r="L27" s="203"/>
      <c r="M27" s="203"/>
    </row>
    <row r="28" spans="1:13" ht="16.5" thickTop="1" thickBot="1" x14ac:dyDescent="0.3">
      <c r="A28" s="180">
        <v>15</v>
      </c>
      <c r="B28" s="186" t="s">
        <v>360</v>
      </c>
      <c r="C28" s="180" t="s">
        <v>374</v>
      </c>
      <c r="D28" s="202">
        <v>25</v>
      </c>
      <c r="E28" s="202">
        <v>24.78</v>
      </c>
      <c r="F28" s="199">
        <v>10.119999999999999</v>
      </c>
      <c r="G28" s="200">
        <f t="shared" si="0"/>
        <v>19.966666666666665</v>
      </c>
      <c r="H28" s="200">
        <f t="shared" si="1"/>
        <v>10.119999999999999</v>
      </c>
      <c r="I28" s="200">
        <f t="shared" si="2"/>
        <v>25</v>
      </c>
      <c r="J28" s="201">
        <f t="shared" si="3"/>
        <v>1.4703557312252968</v>
      </c>
      <c r="K28" s="203" t="s">
        <v>373</v>
      </c>
      <c r="L28" s="203" t="s">
        <v>376</v>
      </c>
      <c r="M28" s="203" t="s">
        <v>535</v>
      </c>
    </row>
    <row r="29" spans="1:13" ht="16.5" thickTop="1" thickBot="1" x14ac:dyDescent="0.3">
      <c r="A29" s="180">
        <v>16</v>
      </c>
      <c r="B29" s="186" t="s">
        <v>361</v>
      </c>
      <c r="C29" s="180" t="s">
        <v>374</v>
      </c>
      <c r="D29" s="202">
        <v>75</v>
      </c>
      <c r="E29" s="202">
        <v>178.9</v>
      </c>
      <c r="F29" s="199">
        <v>25</v>
      </c>
      <c r="G29" s="200">
        <f t="shared" si="0"/>
        <v>92.966666666666654</v>
      </c>
      <c r="H29" s="200">
        <f t="shared" si="1"/>
        <v>25</v>
      </c>
      <c r="I29" s="200">
        <f t="shared" si="2"/>
        <v>178.9</v>
      </c>
      <c r="J29" s="206">
        <f t="shared" si="3"/>
        <v>6.1560000000000006</v>
      </c>
      <c r="K29" s="203" t="s">
        <v>373</v>
      </c>
      <c r="L29" s="203" t="s">
        <v>376</v>
      </c>
      <c r="M29" s="203" t="s">
        <v>535</v>
      </c>
    </row>
    <row r="30" spans="1:13" ht="16.5" thickTop="1" thickBot="1" x14ac:dyDescent="0.3">
      <c r="A30" s="180">
        <v>17</v>
      </c>
      <c r="B30" s="186" t="s">
        <v>147</v>
      </c>
      <c r="C30" s="180" t="s">
        <v>374</v>
      </c>
      <c r="D30" s="202">
        <v>175</v>
      </c>
      <c r="E30" s="202">
        <v>458</v>
      </c>
      <c r="F30" s="199">
        <v>68.709999999999994</v>
      </c>
      <c r="G30" s="200">
        <f t="shared" si="0"/>
        <v>233.90333333333334</v>
      </c>
      <c r="H30" s="200">
        <f t="shared" si="1"/>
        <v>68.709999999999994</v>
      </c>
      <c r="I30" s="200">
        <f t="shared" si="2"/>
        <v>458</v>
      </c>
      <c r="J30" s="201">
        <f t="shared" si="3"/>
        <v>5.6656964051811967</v>
      </c>
      <c r="K30" s="203" t="s">
        <v>373</v>
      </c>
      <c r="L30" s="203" t="s">
        <v>376</v>
      </c>
      <c r="M30" s="203" t="s">
        <v>535</v>
      </c>
    </row>
    <row r="31" spans="1:13" ht="16.5" thickTop="1" thickBot="1" x14ac:dyDescent="0.3">
      <c r="A31" s="180">
        <v>18</v>
      </c>
      <c r="B31" s="186" t="s">
        <v>149</v>
      </c>
      <c r="C31" s="180" t="s">
        <v>374</v>
      </c>
      <c r="D31" s="202">
        <v>175</v>
      </c>
      <c r="E31" s="202">
        <v>358</v>
      </c>
      <c r="F31" s="199">
        <v>52.76</v>
      </c>
      <c r="G31" s="200">
        <f t="shared" si="0"/>
        <v>195.25333333333333</v>
      </c>
      <c r="H31" s="200">
        <f t="shared" si="1"/>
        <v>52.76</v>
      </c>
      <c r="I31" s="200">
        <f t="shared" si="2"/>
        <v>358</v>
      </c>
      <c r="J31" s="201">
        <f t="shared" si="3"/>
        <v>5.7854435178165282</v>
      </c>
      <c r="K31" s="203" t="s">
        <v>373</v>
      </c>
      <c r="L31" s="203" t="s">
        <v>376</v>
      </c>
      <c r="M31" s="203" t="s">
        <v>535</v>
      </c>
    </row>
    <row r="32" spans="1:13" ht="16.5" thickTop="1" thickBot="1" x14ac:dyDescent="0.3">
      <c r="A32" s="180">
        <v>19</v>
      </c>
      <c r="B32" s="186" t="s">
        <v>150</v>
      </c>
      <c r="C32" s="180" t="s">
        <v>374</v>
      </c>
      <c r="D32" s="202">
        <v>75</v>
      </c>
      <c r="E32" s="202">
        <v>358</v>
      </c>
      <c r="F32" s="199">
        <v>52.76</v>
      </c>
      <c r="G32" s="200">
        <f t="shared" si="0"/>
        <v>161.91999999999999</v>
      </c>
      <c r="H32" s="200">
        <f t="shared" si="1"/>
        <v>52.76</v>
      </c>
      <c r="I32" s="200">
        <f t="shared" si="2"/>
        <v>358</v>
      </c>
      <c r="J32" s="201">
        <f t="shared" si="3"/>
        <v>5.7854435178165282</v>
      </c>
      <c r="K32" s="203" t="s">
        <v>373</v>
      </c>
      <c r="L32" s="203" t="s">
        <v>376</v>
      </c>
      <c r="M32" s="203" t="s">
        <v>535</v>
      </c>
    </row>
    <row r="33" spans="1:13" ht="16.5" thickTop="1" thickBot="1" x14ac:dyDescent="0.3">
      <c r="A33" s="180">
        <v>20</v>
      </c>
      <c r="B33" s="186" t="s">
        <v>362</v>
      </c>
      <c r="C33" s="180" t="s">
        <v>374</v>
      </c>
      <c r="D33" s="202">
        <v>75</v>
      </c>
      <c r="E33" s="202">
        <v>200.93</v>
      </c>
      <c r="F33" s="199">
        <v>52.76</v>
      </c>
      <c r="G33" s="200">
        <f t="shared" si="0"/>
        <v>109.56333333333333</v>
      </c>
      <c r="H33" s="200">
        <f t="shared" si="1"/>
        <v>52.76</v>
      </c>
      <c r="I33" s="200">
        <f t="shared" si="2"/>
        <v>200.93</v>
      </c>
      <c r="J33" s="201">
        <f t="shared" si="3"/>
        <v>2.808377558756634</v>
      </c>
      <c r="K33" s="203" t="s">
        <v>373</v>
      </c>
      <c r="L33" s="203" t="s">
        <v>376</v>
      </c>
      <c r="M33" s="203" t="s">
        <v>535</v>
      </c>
    </row>
    <row r="34" spans="1:13" ht="16.5" thickTop="1" thickBot="1" x14ac:dyDescent="0.3">
      <c r="A34" s="180">
        <v>21</v>
      </c>
      <c r="B34" s="186" t="s">
        <v>363</v>
      </c>
      <c r="C34" s="180" t="s">
        <v>374</v>
      </c>
      <c r="D34" s="202">
        <v>75</v>
      </c>
      <c r="E34" s="202">
        <v>358</v>
      </c>
      <c r="F34" s="199">
        <v>35.58</v>
      </c>
      <c r="G34" s="200">
        <f t="shared" si="0"/>
        <v>156.19333333333333</v>
      </c>
      <c r="H34" s="200">
        <f t="shared" si="1"/>
        <v>35.58</v>
      </c>
      <c r="I34" s="200">
        <f t="shared" si="2"/>
        <v>358</v>
      </c>
      <c r="J34" s="201">
        <f t="shared" si="3"/>
        <v>9.0618324901630132</v>
      </c>
      <c r="K34" s="203" t="s">
        <v>373</v>
      </c>
      <c r="L34" s="203" t="s">
        <v>376</v>
      </c>
      <c r="M34" s="203" t="s">
        <v>535</v>
      </c>
    </row>
    <row r="35" spans="1:13" ht="16.5" thickTop="1" thickBot="1" x14ac:dyDescent="0.3">
      <c r="A35" s="180">
        <v>22</v>
      </c>
      <c r="B35" s="186" t="s">
        <v>364</v>
      </c>
      <c r="C35" s="180" t="s">
        <v>374</v>
      </c>
      <c r="D35" s="202">
        <v>25</v>
      </c>
      <c r="E35" s="202">
        <v>24.78</v>
      </c>
      <c r="F35" s="199">
        <v>8.5399999999999991</v>
      </c>
      <c r="G35" s="200">
        <f t="shared" si="0"/>
        <v>19.440000000000001</v>
      </c>
      <c r="H35" s="200">
        <f t="shared" si="1"/>
        <v>8.5399999999999991</v>
      </c>
      <c r="I35" s="200">
        <f t="shared" si="2"/>
        <v>25</v>
      </c>
      <c r="J35" s="201">
        <f t="shared" si="3"/>
        <v>1.9274004683840751</v>
      </c>
      <c r="K35" s="203" t="s">
        <v>373</v>
      </c>
      <c r="L35" s="203" t="s">
        <v>376</v>
      </c>
      <c r="M35" s="203" t="s">
        <v>535</v>
      </c>
    </row>
    <row r="36" spans="1:13" ht="16.5" thickTop="1" thickBot="1" x14ac:dyDescent="0.3">
      <c r="A36" s="180">
        <v>23</v>
      </c>
      <c r="B36" s="186" t="s">
        <v>365</v>
      </c>
      <c r="C36" s="180" t="s">
        <v>374</v>
      </c>
      <c r="D36" s="202">
        <v>25</v>
      </c>
      <c r="E36" s="202">
        <v>78</v>
      </c>
      <c r="F36" s="199">
        <v>8.5399999999999991</v>
      </c>
      <c r="G36" s="200">
        <f t="shared" si="0"/>
        <v>37.18</v>
      </c>
      <c r="H36" s="200">
        <f t="shared" si="1"/>
        <v>8.5399999999999991</v>
      </c>
      <c r="I36" s="200">
        <f t="shared" si="2"/>
        <v>78</v>
      </c>
      <c r="J36" s="201">
        <f t="shared" si="3"/>
        <v>8.1334894613583142</v>
      </c>
      <c r="K36" s="203" t="s">
        <v>373</v>
      </c>
      <c r="L36" s="203" t="s">
        <v>376</v>
      </c>
      <c r="M36" s="203" t="s">
        <v>535</v>
      </c>
    </row>
    <row r="37" spans="1:13" ht="16.5" thickTop="1" thickBot="1" x14ac:dyDescent="0.3">
      <c r="A37" s="180">
        <v>24</v>
      </c>
      <c r="B37" s="186" t="s">
        <v>366</v>
      </c>
      <c r="C37" s="180" t="s">
        <v>374</v>
      </c>
      <c r="D37" s="202">
        <v>100</v>
      </c>
      <c r="E37" s="202">
        <v>178.9</v>
      </c>
      <c r="F37" s="199">
        <v>23.41</v>
      </c>
      <c r="G37" s="200">
        <f t="shared" si="0"/>
        <v>100.77</v>
      </c>
      <c r="H37" s="200">
        <f t="shared" si="1"/>
        <v>23.41</v>
      </c>
      <c r="I37" s="200">
        <f t="shared" si="2"/>
        <v>178.9</v>
      </c>
      <c r="J37" s="201">
        <f t="shared" si="3"/>
        <v>6.6420333190944039</v>
      </c>
      <c r="K37" s="203" t="s">
        <v>373</v>
      </c>
      <c r="L37" s="203" t="s">
        <v>376</v>
      </c>
      <c r="M37" s="203" t="s">
        <v>535</v>
      </c>
    </row>
    <row r="38" spans="1:13" ht="16.5" thickTop="1" thickBot="1" x14ac:dyDescent="0.3">
      <c r="A38" s="180">
        <v>25</v>
      </c>
      <c r="B38" s="186" t="s">
        <v>367</v>
      </c>
      <c r="C38" s="180" t="s">
        <v>374</v>
      </c>
      <c r="D38" s="202">
        <v>25</v>
      </c>
      <c r="E38" s="202">
        <v>24.78</v>
      </c>
      <c r="F38" s="199">
        <v>19.21</v>
      </c>
      <c r="G38" s="200">
        <f t="shared" si="0"/>
        <v>22.99666666666667</v>
      </c>
      <c r="H38" s="200">
        <f t="shared" si="1"/>
        <v>19.21</v>
      </c>
      <c r="I38" s="200">
        <f t="shared" si="2"/>
        <v>25</v>
      </c>
      <c r="J38" s="201">
        <f t="shared" si="3"/>
        <v>0.30140551795939619</v>
      </c>
      <c r="K38" s="203" t="s">
        <v>373</v>
      </c>
      <c r="L38" s="203" t="s">
        <v>376</v>
      </c>
      <c r="M38" s="203" t="s">
        <v>535</v>
      </c>
    </row>
    <row r="39" spans="1:13" ht="16.5" thickTop="1" thickBot="1" x14ac:dyDescent="0.3">
      <c r="A39" s="180">
        <v>26</v>
      </c>
      <c r="B39" s="186" t="s">
        <v>156</v>
      </c>
      <c r="C39" s="180" t="s">
        <v>374</v>
      </c>
      <c r="D39" s="202">
        <v>37.5</v>
      </c>
      <c r="E39" s="202">
        <v>18.309999999999999</v>
      </c>
      <c r="F39" s="199">
        <v>13.05</v>
      </c>
      <c r="G39" s="200">
        <f t="shared" si="0"/>
        <v>22.953333333333333</v>
      </c>
      <c r="H39" s="200">
        <f t="shared" si="1"/>
        <v>13.05</v>
      </c>
      <c r="I39" s="200">
        <f t="shared" si="2"/>
        <v>37.5</v>
      </c>
      <c r="J39" s="206">
        <f t="shared" si="3"/>
        <v>1.8735632183908044</v>
      </c>
      <c r="K39" s="203" t="s">
        <v>373</v>
      </c>
      <c r="L39" s="203" t="s">
        <v>376</v>
      </c>
      <c r="M39" s="203" t="s">
        <v>535</v>
      </c>
    </row>
    <row r="40" spans="1:13" ht="16.5" thickTop="1" thickBot="1" x14ac:dyDescent="0.3">
      <c r="A40" s="180">
        <v>27</v>
      </c>
      <c r="B40" s="186" t="s">
        <v>368</v>
      </c>
      <c r="C40" s="180" t="s">
        <v>374</v>
      </c>
      <c r="D40" s="202">
        <v>100</v>
      </c>
      <c r="E40" s="202">
        <v>750</v>
      </c>
      <c r="F40" s="199">
        <v>50</v>
      </c>
      <c r="G40" s="200">
        <f t="shared" si="0"/>
        <v>300</v>
      </c>
      <c r="H40" s="200">
        <f t="shared" si="1"/>
        <v>50</v>
      </c>
      <c r="I40" s="200">
        <f t="shared" si="2"/>
        <v>750</v>
      </c>
      <c r="J40" s="201">
        <f t="shared" si="3"/>
        <v>14</v>
      </c>
      <c r="K40" s="203" t="s">
        <v>373</v>
      </c>
      <c r="L40" s="203" t="s">
        <v>376</v>
      </c>
      <c r="M40" s="203" t="s">
        <v>535</v>
      </c>
    </row>
    <row r="41" spans="1:13" ht="16.5" thickTop="1" thickBot="1" x14ac:dyDescent="0.3">
      <c r="A41" s="180">
        <v>28</v>
      </c>
      <c r="B41" s="186" t="s">
        <v>369</v>
      </c>
      <c r="C41" s="180" t="s">
        <v>374</v>
      </c>
      <c r="D41" s="202">
        <v>100</v>
      </c>
      <c r="E41" s="202">
        <v>250</v>
      </c>
      <c r="F41" s="199">
        <v>37.94</v>
      </c>
      <c r="G41" s="200">
        <f t="shared" si="0"/>
        <v>129.31333333333333</v>
      </c>
      <c r="H41" s="200">
        <f t="shared" si="1"/>
        <v>37.94</v>
      </c>
      <c r="I41" s="200">
        <f t="shared" si="2"/>
        <v>250</v>
      </c>
      <c r="J41" s="201">
        <f t="shared" si="3"/>
        <v>5.5893516078017926</v>
      </c>
      <c r="K41" s="203" t="s">
        <v>373</v>
      </c>
      <c r="L41" s="203" t="s">
        <v>376</v>
      </c>
      <c r="M41" s="203" t="s">
        <v>535</v>
      </c>
    </row>
    <row r="42" spans="1:13" ht="16.5" thickTop="1" thickBot="1" x14ac:dyDescent="0.3">
      <c r="A42" s="180">
        <v>29</v>
      </c>
      <c r="B42" s="186" t="s">
        <v>370</v>
      </c>
      <c r="C42" s="180" t="s">
        <v>374</v>
      </c>
      <c r="D42" s="202">
        <v>100</v>
      </c>
      <c r="E42" s="202">
        <v>250</v>
      </c>
      <c r="F42" s="199">
        <v>17.98</v>
      </c>
      <c r="G42" s="200">
        <f t="shared" si="0"/>
        <v>122.66000000000001</v>
      </c>
      <c r="H42" s="200">
        <f t="shared" si="1"/>
        <v>17.98</v>
      </c>
      <c r="I42" s="200">
        <f t="shared" si="2"/>
        <v>250</v>
      </c>
      <c r="J42" s="201">
        <f t="shared" si="3"/>
        <v>12.904338153503893</v>
      </c>
      <c r="K42" s="203" t="s">
        <v>373</v>
      </c>
      <c r="L42" s="203" t="s">
        <v>376</v>
      </c>
      <c r="M42" s="203" t="s">
        <v>535</v>
      </c>
    </row>
    <row r="43" spans="1:13" ht="16.5" thickTop="1" thickBot="1" x14ac:dyDescent="0.3">
      <c r="A43" s="180">
        <v>30</v>
      </c>
      <c r="B43" s="186" t="s">
        <v>371</v>
      </c>
      <c r="C43" s="180" t="s">
        <v>374</v>
      </c>
      <c r="D43" s="202">
        <v>100</v>
      </c>
      <c r="E43" s="202">
        <v>242</v>
      </c>
      <c r="F43" s="199">
        <v>26.84</v>
      </c>
      <c r="G43" s="200">
        <f t="shared" si="0"/>
        <v>122.94666666666666</v>
      </c>
      <c r="H43" s="200">
        <f t="shared" si="1"/>
        <v>26.84</v>
      </c>
      <c r="I43" s="200">
        <f t="shared" si="2"/>
        <v>242</v>
      </c>
      <c r="J43" s="201">
        <f t="shared" si="3"/>
        <v>8.0163934426229506</v>
      </c>
      <c r="K43" s="203" t="s">
        <v>373</v>
      </c>
      <c r="L43" s="203" t="s">
        <v>376</v>
      </c>
      <c r="M43" s="203" t="s">
        <v>535</v>
      </c>
    </row>
    <row r="44" spans="1:13" ht="16.5" thickTop="1" thickBot="1" x14ac:dyDescent="0.3">
      <c r="A44" s="180">
        <v>31</v>
      </c>
      <c r="B44" s="186" t="s">
        <v>372</v>
      </c>
      <c r="C44" s="180" t="s">
        <v>374</v>
      </c>
      <c r="D44" s="202">
        <v>100</v>
      </c>
      <c r="E44" s="202">
        <v>250</v>
      </c>
      <c r="F44" s="199">
        <v>21.71</v>
      </c>
      <c r="G44" s="200">
        <f t="shared" si="0"/>
        <v>123.90333333333332</v>
      </c>
      <c r="H44" s="200">
        <f t="shared" si="1"/>
        <v>21.71</v>
      </c>
      <c r="I44" s="200">
        <f t="shared" si="2"/>
        <v>250</v>
      </c>
      <c r="J44" s="201">
        <f t="shared" si="3"/>
        <v>10.515430677107323</v>
      </c>
      <c r="K44" s="203" t="s">
        <v>373</v>
      </c>
      <c r="L44" s="203" t="s">
        <v>376</v>
      </c>
      <c r="M44" s="203" t="s">
        <v>535</v>
      </c>
    </row>
    <row r="45" spans="1:13" ht="16.5" thickTop="1" thickBot="1" x14ac:dyDescent="0.3">
      <c r="A45" s="246" t="s">
        <v>381</v>
      </c>
      <c r="B45" s="244"/>
      <c r="C45" s="244"/>
      <c r="D45" s="244"/>
      <c r="E45" s="244"/>
      <c r="F45" s="244"/>
      <c r="G45" s="244"/>
      <c r="H45" s="244"/>
      <c r="I45" s="244"/>
      <c r="J45" s="245"/>
      <c r="K45" s="203"/>
      <c r="L45" s="203"/>
      <c r="M45" s="203"/>
    </row>
    <row r="46" spans="1:13" ht="16.5" thickTop="1" thickBot="1" x14ac:dyDescent="0.3">
      <c r="A46" s="180">
        <v>32</v>
      </c>
      <c r="B46" s="211" t="s">
        <v>382</v>
      </c>
      <c r="C46" s="205" t="s">
        <v>5</v>
      </c>
      <c r="D46" s="202">
        <v>2580</v>
      </c>
      <c r="E46" s="202">
        <v>1117.49</v>
      </c>
      <c r="F46" s="199">
        <v>2203.6</v>
      </c>
      <c r="G46" s="200">
        <f t="shared" si="0"/>
        <v>1967.03</v>
      </c>
      <c r="H46" s="200">
        <f t="shared" si="1"/>
        <v>1117.49</v>
      </c>
      <c r="I46" s="200">
        <f t="shared" si="2"/>
        <v>2580</v>
      </c>
      <c r="J46" s="201">
        <f t="shared" si="3"/>
        <v>1.3087454921296833</v>
      </c>
      <c r="K46" s="209" t="s">
        <v>385</v>
      </c>
      <c r="L46" s="203" t="s">
        <v>386</v>
      </c>
      <c r="M46" s="212" t="s">
        <v>387</v>
      </c>
    </row>
    <row r="47" spans="1:13" ht="16.5" thickTop="1" thickBot="1" x14ac:dyDescent="0.3">
      <c r="A47" s="243" t="s">
        <v>507</v>
      </c>
      <c r="B47" s="244"/>
      <c r="C47" s="244"/>
      <c r="D47" s="244"/>
      <c r="E47" s="244"/>
      <c r="F47" s="244"/>
      <c r="G47" s="244"/>
      <c r="H47" s="244"/>
      <c r="I47" s="244"/>
      <c r="J47" s="245"/>
    </row>
    <row r="48" spans="1:13" ht="16.5" thickTop="1" thickBot="1" x14ac:dyDescent="0.3">
      <c r="A48" s="180">
        <v>32</v>
      </c>
      <c r="B48" s="224" t="s">
        <v>523</v>
      </c>
      <c r="C48" s="205" t="s">
        <v>5</v>
      </c>
      <c r="D48" s="202">
        <v>89.9</v>
      </c>
      <c r="E48" s="202">
        <v>119.9</v>
      </c>
      <c r="F48" s="199">
        <v>120</v>
      </c>
      <c r="G48" s="200">
        <f t="shared" ref="G48" si="4">AVERAGE(D48:F48)</f>
        <v>109.93333333333334</v>
      </c>
      <c r="H48" s="200">
        <f t="shared" ref="H48" si="5">MIN(D48:F48)</f>
        <v>89.9</v>
      </c>
      <c r="I48" s="200">
        <f t="shared" ref="I48" si="6">MAX(D48:F48)</f>
        <v>120</v>
      </c>
      <c r="J48" s="201">
        <f t="shared" ref="J48" si="7">(I48/H48)-1</f>
        <v>0.33481646273637367</v>
      </c>
      <c r="K48" t="s">
        <v>508</v>
      </c>
      <c r="L48" t="s">
        <v>509</v>
      </c>
      <c r="M48" t="s">
        <v>510</v>
      </c>
    </row>
    <row r="49" spans="3:5" ht="15.75" thickTop="1" x14ac:dyDescent="0.25"/>
    <row r="50" spans="3:5" x14ac:dyDescent="0.25">
      <c r="C50" s="208">
        <v>54975</v>
      </c>
      <c r="D50">
        <v>2199</v>
      </c>
      <c r="E50" s="179">
        <f>C50/D50</f>
        <v>25</v>
      </c>
    </row>
    <row r="51" spans="3:5" x14ac:dyDescent="0.25">
      <c r="C51" s="208">
        <v>206850</v>
      </c>
      <c r="D51">
        <v>2758</v>
      </c>
      <c r="E51" s="179">
        <f t="shared" ref="E51:E66" si="8">C51/D51</f>
        <v>75</v>
      </c>
    </row>
    <row r="52" spans="3:5" x14ac:dyDescent="0.25">
      <c r="C52" s="208">
        <v>420000</v>
      </c>
      <c r="D52">
        <v>2400</v>
      </c>
      <c r="E52" s="179">
        <f t="shared" si="8"/>
        <v>175</v>
      </c>
    </row>
    <row r="53" spans="3:5" x14ac:dyDescent="0.25">
      <c r="C53" s="208">
        <v>420000</v>
      </c>
      <c r="D53">
        <v>2400</v>
      </c>
      <c r="E53" s="179">
        <f t="shared" si="8"/>
        <v>175</v>
      </c>
    </row>
    <row r="54" spans="3:5" x14ac:dyDescent="0.25">
      <c r="C54" s="208">
        <v>180000</v>
      </c>
      <c r="D54">
        <v>2400</v>
      </c>
      <c r="E54" s="179">
        <f t="shared" si="8"/>
        <v>75</v>
      </c>
    </row>
    <row r="55" spans="3:5" x14ac:dyDescent="0.25">
      <c r="C55" s="208">
        <v>180000</v>
      </c>
      <c r="D55">
        <v>2400</v>
      </c>
      <c r="E55" s="179">
        <f t="shared" si="8"/>
        <v>75</v>
      </c>
    </row>
    <row r="56" spans="3:5" x14ac:dyDescent="0.25">
      <c r="C56" s="208">
        <v>180000</v>
      </c>
      <c r="D56">
        <v>2400</v>
      </c>
      <c r="E56" s="179">
        <f t="shared" si="8"/>
        <v>75</v>
      </c>
    </row>
    <row r="57" spans="3:5" x14ac:dyDescent="0.25">
      <c r="C57" s="208">
        <v>60000</v>
      </c>
      <c r="D57">
        <v>2400</v>
      </c>
      <c r="E57" s="179">
        <f t="shared" si="8"/>
        <v>25</v>
      </c>
    </row>
    <row r="58" spans="3:5" x14ac:dyDescent="0.25">
      <c r="C58" s="208">
        <v>60000</v>
      </c>
      <c r="D58">
        <v>2400</v>
      </c>
      <c r="E58" s="179">
        <f t="shared" si="8"/>
        <v>25</v>
      </c>
    </row>
    <row r="59" spans="3:5" x14ac:dyDescent="0.25">
      <c r="C59" s="208">
        <v>240000</v>
      </c>
      <c r="D59">
        <v>2400</v>
      </c>
      <c r="E59" s="179">
        <f t="shared" si="8"/>
        <v>100</v>
      </c>
    </row>
    <row r="60" spans="3:5" x14ac:dyDescent="0.25">
      <c r="C60" s="208">
        <v>60000</v>
      </c>
      <c r="D60">
        <v>2400</v>
      </c>
      <c r="E60" s="179">
        <f t="shared" si="8"/>
        <v>25</v>
      </c>
    </row>
    <row r="61" spans="3:5" x14ac:dyDescent="0.25">
      <c r="C61" s="208">
        <v>90000</v>
      </c>
      <c r="D61">
        <v>2400</v>
      </c>
      <c r="E61" s="179">
        <f t="shared" si="8"/>
        <v>37.5</v>
      </c>
    </row>
    <row r="62" spans="3:5" x14ac:dyDescent="0.25">
      <c r="C62" s="208">
        <v>6000</v>
      </c>
      <c r="D62">
        <v>60</v>
      </c>
      <c r="E62" s="179">
        <f t="shared" si="8"/>
        <v>100</v>
      </c>
    </row>
    <row r="63" spans="3:5" x14ac:dyDescent="0.25">
      <c r="C63" s="208">
        <v>1200</v>
      </c>
      <c r="D63">
        <v>12</v>
      </c>
      <c r="E63" s="179">
        <f t="shared" si="8"/>
        <v>100</v>
      </c>
    </row>
    <row r="64" spans="3:5" x14ac:dyDescent="0.25">
      <c r="C64" s="208">
        <v>120000</v>
      </c>
      <c r="D64">
        <v>1200</v>
      </c>
      <c r="E64" s="179">
        <f t="shared" si="8"/>
        <v>100</v>
      </c>
    </row>
    <row r="65" spans="3:5" x14ac:dyDescent="0.25">
      <c r="C65" s="208">
        <v>6000</v>
      </c>
      <c r="D65">
        <v>60</v>
      </c>
      <c r="E65" s="179">
        <f t="shared" si="8"/>
        <v>100</v>
      </c>
    </row>
    <row r="66" spans="3:5" x14ac:dyDescent="0.25">
      <c r="C66" s="208">
        <v>600</v>
      </c>
      <c r="D66">
        <v>6</v>
      </c>
      <c r="E66" s="179">
        <f t="shared" si="8"/>
        <v>100</v>
      </c>
    </row>
  </sheetData>
  <mergeCells count="17">
    <mergeCell ref="A6:J7"/>
    <mergeCell ref="A8:J9"/>
    <mergeCell ref="A10:A11"/>
    <mergeCell ref="B10:B11"/>
    <mergeCell ref="C10:C11"/>
    <mergeCell ref="G10:G11"/>
    <mergeCell ref="H10:H11"/>
    <mergeCell ref="I10:I11"/>
    <mergeCell ref="J10:J11"/>
    <mergeCell ref="A47:J47"/>
    <mergeCell ref="A45:J45"/>
    <mergeCell ref="K10:K11"/>
    <mergeCell ref="L10:L11"/>
    <mergeCell ref="M10:M11"/>
    <mergeCell ref="A22:J22"/>
    <mergeCell ref="A25:J25"/>
    <mergeCell ref="A27:J27"/>
  </mergeCells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A1000"/>
  <sheetViews>
    <sheetView showGridLines="0" topLeftCell="A115" zoomScale="50" zoomScaleNormal="50" workbookViewId="0">
      <selection activeCell="D144" sqref="D144:Y145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166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167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5" t="s">
        <v>114</v>
      </c>
      <c r="I18" s="72" t="s">
        <v>111</v>
      </c>
      <c r="J18" s="73">
        <v>2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15544.32</v>
      </c>
      <c r="N18" s="76">
        <f>M18/12</f>
        <v>1295.3599999999999</v>
      </c>
      <c r="O18" s="77">
        <f t="shared" ref="O18:Y18" si="1">$M$18/12</f>
        <v>1295.3599999999999</v>
      </c>
      <c r="P18" s="77">
        <f t="shared" si="1"/>
        <v>1295.3599999999999</v>
      </c>
      <c r="Q18" s="77">
        <f t="shared" si="1"/>
        <v>1295.3599999999999</v>
      </c>
      <c r="R18" s="77">
        <f t="shared" si="1"/>
        <v>1295.3599999999999</v>
      </c>
      <c r="S18" s="77">
        <f t="shared" si="1"/>
        <v>1295.3599999999999</v>
      </c>
      <c r="T18" s="77">
        <f t="shared" si="1"/>
        <v>1295.3599999999999</v>
      </c>
      <c r="U18" s="77">
        <f t="shared" si="1"/>
        <v>1295.3599999999999</v>
      </c>
      <c r="V18" s="77">
        <f t="shared" si="1"/>
        <v>1295.3599999999999</v>
      </c>
      <c r="W18" s="77">
        <f t="shared" si="1"/>
        <v>1295.3599999999999</v>
      </c>
      <c r="X18" s="77">
        <f t="shared" si="1"/>
        <v>1295.3599999999999</v>
      </c>
      <c r="Y18" s="77">
        <f t="shared" si="1"/>
        <v>1295.3599999999999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5" t="s">
        <v>114</v>
      </c>
      <c r="I19" s="72" t="s">
        <v>111</v>
      </c>
      <c r="J19" s="73">
        <v>2</v>
      </c>
      <c r="K19" s="73">
        <v>768</v>
      </c>
      <c r="L19" s="74">
        <f>'Planilha para vinculação'!F22</f>
        <v>25</v>
      </c>
      <c r="M19" s="75">
        <f t="shared" si="0"/>
        <v>38400</v>
      </c>
      <c r="N19" s="76">
        <f t="shared" ref="N19:Y19" si="2">$M$19/12</f>
        <v>3200</v>
      </c>
      <c r="O19" s="77">
        <f t="shared" si="2"/>
        <v>3200</v>
      </c>
      <c r="P19" s="77">
        <f t="shared" si="2"/>
        <v>3200</v>
      </c>
      <c r="Q19" s="77">
        <f t="shared" si="2"/>
        <v>3200</v>
      </c>
      <c r="R19" s="77">
        <f t="shared" si="2"/>
        <v>3200</v>
      </c>
      <c r="S19" s="77">
        <f t="shared" si="2"/>
        <v>3200</v>
      </c>
      <c r="T19" s="77">
        <f t="shared" si="2"/>
        <v>3200</v>
      </c>
      <c r="U19" s="77">
        <f t="shared" si="2"/>
        <v>3200</v>
      </c>
      <c r="V19" s="77">
        <f t="shared" si="2"/>
        <v>3200</v>
      </c>
      <c r="W19" s="77">
        <f t="shared" si="2"/>
        <v>3200</v>
      </c>
      <c r="X19" s="77">
        <f t="shared" si="2"/>
        <v>3200</v>
      </c>
      <c r="Y19" s="77">
        <f t="shared" si="2"/>
        <v>3200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2</v>
      </c>
      <c r="K21" s="73">
        <v>1</v>
      </c>
      <c r="L21" s="74">
        <f>'Quadro de Preços Frete'!K16</f>
        <v>1500</v>
      </c>
      <c r="M21" s="75">
        <f t="shared" si="0"/>
        <v>3000</v>
      </c>
      <c r="N21" s="76">
        <f>$M$21/2</f>
        <v>1500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1500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1</v>
      </c>
      <c r="K22" s="73">
        <v>12</v>
      </c>
      <c r="L22" s="74">
        <f>'Planilha para vinculação'!F71</f>
        <v>1200</v>
      </c>
      <c r="M22" s="75">
        <f t="shared" ref="M22" si="4">TRUNC(J22*K22*L22,2)</f>
        <v>14400</v>
      </c>
      <c r="N22" s="76">
        <f t="shared" ref="N22:Y22" si="5">$M$22/12</f>
        <v>1200</v>
      </c>
      <c r="O22" s="76">
        <f t="shared" si="5"/>
        <v>1200</v>
      </c>
      <c r="P22" s="76">
        <f t="shared" si="5"/>
        <v>1200</v>
      </c>
      <c r="Q22" s="76">
        <f t="shared" si="5"/>
        <v>1200</v>
      </c>
      <c r="R22" s="76">
        <f t="shared" si="5"/>
        <v>1200</v>
      </c>
      <c r="S22" s="76">
        <f t="shared" si="5"/>
        <v>1200</v>
      </c>
      <c r="T22" s="76">
        <f t="shared" si="5"/>
        <v>1200</v>
      </c>
      <c r="U22" s="76">
        <f t="shared" si="5"/>
        <v>1200</v>
      </c>
      <c r="V22" s="76">
        <f t="shared" si="5"/>
        <v>1200</v>
      </c>
      <c r="W22" s="76">
        <f t="shared" si="5"/>
        <v>1200</v>
      </c>
      <c r="X22" s="76">
        <f t="shared" si="5"/>
        <v>1200</v>
      </c>
      <c r="Y22" s="76">
        <f t="shared" si="5"/>
        <v>1200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6">$M$23/12</f>
        <v>482.88749999999999</v>
      </c>
      <c r="O23" s="77">
        <f t="shared" si="6"/>
        <v>482.88749999999999</v>
      </c>
      <c r="P23" s="77">
        <f t="shared" si="6"/>
        <v>482.88749999999999</v>
      </c>
      <c r="Q23" s="77">
        <f t="shared" si="6"/>
        <v>482.88749999999999</v>
      </c>
      <c r="R23" s="77">
        <f t="shared" si="6"/>
        <v>482.88749999999999</v>
      </c>
      <c r="S23" s="77">
        <f t="shared" si="6"/>
        <v>482.88749999999999</v>
      </c>
      <c r="T23" s="77">
        <f t="shared" si="6"/>
        <v>482.88749999999999</v>
      </c>
      <c r="U23" s="77">
        <f t="shared" si="6"/>
        <v>482.88749999999999</v>
      </c>
      <c r="V23" s="77">
        <f t="shared" si="6"/>
        <v>482.88749999999999</v>
      </c>
      <c r="W23" s="77">
        <f t="shared" si="6"/>
        <v>482.88749999999999</v>
      </c>
      <c r="X23" s="77">
        <f t="shared" si="6"/>
        <v>482.88749999999999</v>
      </c>
      <c r="Y23" s="77">
        <f t="shared" si="6"/>
        <v>482.88749999999999</v>
      </c>
      <c r="Z23" s="69"/>
    </row>
    <row r="24" spans="1:27" ht="93.7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7">$M$24/12</f>
        <v>1117.49</v>
      </c>
      <c r="O24" s="76">
        <f t="shared" si="7"/>
        <v>1117.49</v>
      </c>
      <c r="P24" s="76">
        <f t="shared" si="7"/>
        <v>1117.49</v>
      </c>
      <c r="Q24" s="76">
        <f t="shared" si="7"/>
        <v>1117.49</v>
      </c>
      <c r="R24" s="76">
        <f t="shared" si="7"/>
        <v>1117.49</v>
      </c>
      <c r="S24" s="76">
        <f t="shared" si="7"/>
        <v>1117.49</v>
      </c>
      <c r="T24" s="76">
        <f t="shared" si="7"/>
        <v>1117.49</v>
      </c>
      <c r="U24" s="76">
        <f t="shared" si="7"/>
        <v>1117.49</v>
      </c>
      <c r="V24" s="76">
        <f t="shared" si="7"/>
        <v>1117.49</v>
      </c>
      <c r="W24" s="76">
        <f t="shared" si="7"/>
        <v>1117.49</v>
      </c>
      <c r="X24" s="76">
        <f t="shared" si="7"/>
        <v>1117.49</v>
      </c>
      <c r="Y24" s="76">
        <f t="shared" si="7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91747.64999999998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8">SUM(M18:M25)</f>
        <v>91747.65</v>
      </c>
      <c r="N26" s="86">
        <f t="shared" si="8"/>
        <v>9005.6374999999989</v>
      </c>
      <c r="O26" s="64">
        <f t="shared" si="8"/>
        <v>7385.6374999999989</v>
      </c>
      <c r="P26" s="64">
        <f t="shared" si="8"/>
        <v>7385.6374999999989</v>
      </c>
      <c r="Q26" s="64">
        <f t="shared" si="8"/>
        <v>7385.6374999999989</v>
      </c>
      <c r="R26" s="64">
        <f t="shared" si="8"/>
        <v>7385.6374999999989</v>
      </c>
      <c r="S26" s="64">
        <f t="shared" si="8"/>
        <v>7385.6374999999989</v>
      </c>
      <c r="T26" s="64">
        <f t="shared" si="8"/>
        <v>7385.6374999999989</v>
      </c>
      <c r="U26" s="64">
        <f t="shared" si="8"/>
        <v>7385.6374999999989</v>
      </c>
      <c r="V26" s="64">
        <f t="shared" si="8"/>
        <v>7385.6374999999989</v>
      </c>
      <c r="W26" s="64">
        <f t="shared" si="8"/>
        <v>7385.6374999999989</v>
      </c>
      <c r="X26" s="64">
        <f t="shared" si="8"/>
        <v>7385.6374999999989</v>
      </c>
      <c r="Y26" s="64">
        <f t="shared" si="8"/>
        <v>8885.6374999999989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9">TRUNC(L27*K27*J27,2)</f>
        <v>91.91</v>
      </c>
      <c r="N27" s="88">
        <f t="shared" ref="N27:N28" si="10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56</v>
      </c>
      <c r="L28" s="87">
        <f>Verba_Diagnóstico!$G$15</f>
        <v>5</v>
      </c>
      <c r="M28" s="75">
        <f t="shared" si="9"/>
        <v>280</v>
      </c>
      <c r="N28" s="88">
        <f t="shared" si="10"/>
        <v>280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337"/>
      <c r="E29" s="70" t="s">
        <v>110</v>
      </c>
      <c r="F29" s="91" t="s">
        <v>11</v>
      </c>
      <c r="G29" s="24">
        <v>9</v>
      </c>
      <c r="H29" s="5" t="s">
        <v>114</v>
      </c>
      <c r="I29" s="92" t="s">
        <v>111</v>
      </c>
      <c r="J29" s="92">
        <v>2</v>
      </c>
      <c r="K29" s="93">
        <v>100</v>
      </c>
      <c r="L29" s="94">
        <f>'Planilha para vinculação'!F21</f>
        <v>10.119999999999999</v>
      </c>
      <c r="M29" s="75">
        <f t="shared" ref="M29:M30" si="11">TRUNC(L29*K29*J29,2)</f>
        <v>2024</v>
      </c>
      <c r="N29" s="88">
        <f t="shared" ref="N29:N31" si="12">M29</f>
        <v>2024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f>SUM(N31:Y31)</f>
        <v>7395.91</v>
      </c>
      <c r="AA29" t="b">
        <f>IF(Z29=M31,TRUE,FALSE)</f>
        <v>1</v>
      </c>
    </row>
    <row r="30" spans="1:27" ht="47.25" customHeight="1" x14ac:dyDescent="0.25">
      <c r="A30" s="18"/>
      <c r="B30" s="18"/>
      <c r="C30" s="18"/>
      <c r="D30" s="338"/>
      <c r="E30" s="92" t="s">
        <v>121</v>
      </c>
      <c r="F30" s="91" t="s">
        <v>11</v>
      </c>
      <c r="G30" s="24">
        <v>9</v>
      </c>
      <c r="H30" s="5" t="s">
        <v>114</v>
      </c>
      <c r="I30" s="92" t="s">
        <v>111</v>
      </c>
      <c r="J30" s="92">
        <v>2</v>
      </c>
      <c r="K30" s="93">
        <v>100</v>
      </c>
      <c r="L30" s="94">
        <f>'Planilha para vinculação'!F22</f>
        <v>25</v>
      </c>
      <c r="M30" s="75">
        <f t="shared" si="11"/>
        <v>5000</v>
      </c>
      <c r="N30" s="88">
        <f t="shared" si="12"/>
        <v>5000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SUM(M27:M30)</f>
        <v>7395.91</v>
      </c>
      <c r="N31" s="157">
        <f t="shared" si="12"/>
        <v>7395.91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v>0</v>
      </c>
      <c r="Z31" s="69"/>
    </row>
    <row r="32" spans="1:27" ht="15.75" customHeight="1" x14ac:dyDescent="0.25">
      <c r="A32" s="18"/>
      <c r="B32" s="18"/>
      <c r="C32" s="18"/>
      <c r="D32" s="307" t="s">
        <v>123</v>
      </c>
      <c r="E32" s="70" t="s">
        <v>110</v>
      </c>
      <c r="F32" s="91" t="s">
        <v>11</v>
      </c>
      <c r="G32" s="24">
        <v>9</v>
      </c>
      <c r="H32" s="5" t="s">
        <v>114</v>
      </c>
      <c r="I32" s="92" t="s">
        <v>111</v>
      </c>
      <c r="J32" s="92">
        <v>2</v>
      </c>
      <c r="K32" s="93">
        <v>240</v>
      </c>
      <c r="L32" s="94">
        <f>'Planilha para vinculação'!F21</f>
        <v>10.119999999999999</v>
      </c>
      <c r="M32" s="95">
        <f t="shared" ref="M32:M34" si="13">TRUNC(J32*K32*L32,2)</f>
        <v>4857.6000000000004</v>
      </c>
      <c r="N32" s="76">
        <f t="shared" ref="N32:Y32" si="14">$M$32/12</f>
        <v>404.8</v>
      </c>
      <c r="O32" s="77">
        <f t="shared" si="14"/>
        <v>404.8</v>
      </c>
      <c r="P32" s="77">
        <f t="shared" si="14"/>
        <v>404.8</v>
      </c>
      <c r="Q32" s="77">
        <f t="shared" si="14"/>
        <v>404.8</v>
      </c>
      <c r="R32" s="77">
        <f t="shared" si="14"/>
        <v>404.8</v>
      </c>
      <c r="S32" s="77">
        <f t="shared" si="14"/>
        <v>404.8</v>
      </c>
      <c r="T32" s="77">
        <f t="shared" si="14"/>
        <v>404.8</v>
      </c>
      <c r="U32" s="77">
        <f t="shared" si="14"/>
        <v>404.8</v>
      </c>
      <c r="V32" s="77">
        <f t="shared" si="14"/>
        <v>404.8</v>
      </c>
      <c r="W32" s="77">
        <f t="shared" si="14"/>
        <v>404.8</v>
      </c>
      <c r="X32" s="77">
        <f t="shared" si="14"/>
        <v>404.8</v>
      </c>
      <c r="Y32" s="77">
        <f t="shared" si="14"/>
        <v>404.8</v>
      </c>
      <c r="Z32" s="69"/>
    </row>
    <row r="33" spans="1:27" ht="15.75" customHeight="1" x14ac:dyDescent="0.25">
      <c r="A33" s="18"/>
      <c r="B33" s="18"/>
      <c r="C33" s="18"/>
      <c r="D33" s="309"/>
      <c r="E33" s="72" t="s">
        <v>112</v>
      </c>
      <c r="F33" s="91" t="s">
        <v>11</v>
      </c>
      <c r="G33" s="24">
        <v>10</v>
      </c>
      <c r="H33" s="5" t="s">
        <v>114</v>
      </c>
      <c r="I33" s="92" t="s">
        <v>111</v>
      </c>
      <c r="J33" s="92">
        <v>2</v>
      </c>
      <c r="K33" s="93">
        <v>240</v>
      </c>
      <c r="L33" s="94">
        <f>'Planilha para vinculação'!F22</f>
        <v>25</v>
      </c>
      <c r="M33" s="95">
        <f t="shared" si="13"/>
        <v>12000</v>
      </c>
      <c r="N33" s="76">
        <f t="shared" ref="N33:Y33" si="15">$M$33/12</f>
        <v>1000</v>
      </c>
      <c r="O33" s="77">
        <f t="shared" si="15"/>
        <v>1000</v>
      </c>
      <c r="P33" s="77">
        <f t="shared" si="15"/>
        <v>1000</v>
      </c>
      <c r="Q33" s="77">
        <f t="shared" si="15"/>
        <v>1000</v>
      </c>
      <c r="R33" s="77">
        <f t="shared" si="15"/>
        <v>1000</v>
      </c>
      <c r="S33" s="77">
        <f t="shared" si="15"/>
        <v>1000</v>
      </c>
      <c r="T33" s="77">
        <f t="shared" si="15"/>
        <v>1000</v>
      </c>
      <c r="U33" s="77">
        <f t="shared" si="15"/>
        <v>1000</v>
      </c>
      <c r="V33" s="77">
        <f t="shared" si="15"/>
        <v>1000</v>
      </c>
      <c r="W33" s="77">
        <f t="shared" si="15"/>
        <v>1000</v>
      </c>
      <c r="X33" s="77">
        <f t="shared" si="15"/>
        <v>1000</v>
      </c>
      <c r="Y33" s="77">
        <f t="shared" si="15"/>
        <v>1000</v>
      </c>
      <c r="Z33" s="69">
        <f>SUM(N35:Y35)</f>
        <v>17960.519999999997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308"/>
      <c r="E34" s="92" t="s">
        <v>124</v>
      </c>
      <c r="F34" s="81" t="s">
        <v>14</v>
      </c>
      <c r="G34" s="5" t="s">
        <v>116</v>
      </c>
      <c r="H34" s="7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3"/>
        <v>1102.92</v>
      </c>
      <c r="N34" s="76">
        <f t="shared" ref="N34:Y34" si="16">$M$34/12</f>
        <v>91.910000000000011</v>
      </c>
      <c r="O34" s="77">
        <f t="shared" si="16"/>
        <v>91.910000000000011</v>
      </c>
      <c r="P34" s="77">
        <f t="shared" si="16"/>
        <v>91.910000000000011</v>
      </c>
      <c r="Q34" s="77">
        <f t="shared" si="16"/>
        <v>91.910000000000011</v>
      </c>
      <c r="R34" s="77">
        <f t="shared" si="16"/>
        <v>91.910000000000011</v>
      </c>
      <c r="S34" s="77">
        <f t="shared" si="16"/>
        <v>91.910000000000011</v>
      </c>
      <c r="T34" s="77">
        <f t="shared" si="16"/>
        <v>91.910000000000011</v>
      </c>
      <c r="U34" s="77">
        <f t="shared" si="16"/>
        <v>91.910000000000011</v>
      </c>
      <c r="V34" s="77">
        <f t="shared" si="16"/>
        <v>91.910000000000011</v>
      </c>
      <c r="W34" s="77">
        <f t="shared" si="16"/>
        <v>91.910000000000011</v>
      </c>
      <c r="X34" s="77">
        <f t="shared" si="16"/>
        <v>91.910000000000011</v>
      </c>
      <c r="Y34" s="77">
        <f t="shared" si="16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7">SUM(M32:M34)</f>
        <v>17960.519999999997</v>
      </c>
      <c r="N35" s="86">
        <f t="shared" si="17"/>
        <v>1496.71</v>
      </c>
      <c r="O35" s="64">
        <f t="shared" si="17"/>
        <v>1496.71</v>
      </c>
      <c r="P35" s="64">
        <f t="shared" si="17"/>
        <v>1496.71</v>
      </c>
      <c r="Q35" s="64">
        <f t="shared" si="17"/>
        <v>1496.71</v>
      </c>
      <c r="R35" s="64">
        <f t="shared" si="17"/>
        <v>1496.71</v>
      </c>
      <c r="S35" s="64">
        <f t="shared" si="17"/>
        <v>1496.71</v>
      </c>
      <c r="T35" s="64">
        <f t="shared" si="17"/>
        <v>1496.71</v>
      </c>
      <c r="U35" s="64">
        <f t="shared" si="17"/>
        <v>1496.71</v>
      </c>
      <c r="V35" s="64">
        <f t="shared" si="17"/>
        <v>1496.71</v>
      </c>
      <c r="W35" s="64">
        <f t="shared" si="17"/>
        <v>1496.71</v>
      </c>
      <c r="X35" s="64">
        <f t="shared" si="17"/>
        <v>1496.71</v>
      </c>
      <c r="Y35" s="64">
        <f t="shared" si="17"/>
        <v>1496.71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7" t="s">
        <v>114</v>
      </c>
      <c r="I36" s="92" t="s">
        <v>111</v>
      </c>
      <c r="J36" s="73">
        <v>2</v>
      </c>
      <c r="K36" s="93">
        <v>17</v>
      </c>
      <c r="L36" s="94">
        <f>'Planilha para vinculação'!F21</f>
        <v>10.119999999999999</v>
      </c>
      <c r="M36" s="75">
        <f t="shared" ref="M36:M44" si="18">TRUNC(J36*K36*L36,2)</f>
        <v>344.08</v>
      </c>
      <c r="N36" s="96"/>
      <c r="O36" s="76">
        <f t="shared" ref="O36:O44" si="19">M36</f>
        <v>344.08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7" t="s">
        <v>114</v>
      </c>
      <c r="I37" s="92" t="s">
        <v>111</v>
      </c>
      <c r="J37" s="73">
        <v>2</v>
      </c>
      <c r="K37" s="93">
        <v>30</v>
      </c>
      <c r="L37" s="94">
        <f>'Planilha para vinculação'!F22</f>
        <v>25</v>
      </c>
      <c r="M37" s="75">
        <f t="shared" si="18"/>
        <v>1500</v>
      </c>
      <c r="N37" s="96"/>
      <c r="O37" s="76">
        <f t="shared" si="19"/>
        <v>1500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34</v>
      </c>
      <c r="L38" s="74">
        <f>'Planilha para vinculação'!F35</f>
        <v>0.61</v>
      </c>
      <c r="M38" s="75">
        <f t="shared" si="18"/>
        <v>20.74</v>
      </c>
      <c r="N38" s="96"/>
      <c r="O38" s="76">
        <f t="shared" si="19"/>
        <v>20.74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20</v>
      </c>
      <c r="L39" s="94">
        <f>'Planilha para vinculação'!F26</f>
        <v>5.8</v>
      </c>
      <c r="M39" s="75">
        <f t="shared" si="18"/>
        <v>116</v>
      </c>
      <c r="N39" s="96"/>
      <c r="O39" s="76">
        <f t="shared" si="19"/>
        <v>116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112</v>
      </c>
      <c r="L40" s="94">
        <f>'Planilha para vinculação'!F31</f>
        <v>1.2250000000000001</v>
      </c>
      <c r="M40" s="75">
        <f t="shared" si="18"/>
        <v>137.19999999999999</v>
      </c>
      <c r="N40" s="96"/>
      <c r="O40" s="76">
        <f t="shared" si="19"/>
        <v>137.19999999999999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8"/>
        <v>60</v>
      </c>
      <c r="N41" s="96"/>
      <c r="O41" s="76">
        <f t="shared" si="19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34</v>
      </c>
      <c r="L42" s="94">
        <f>'Planilha para vinculação'!F39</f>
        <v>4</v>
      </c>
      <c r="M42" s="75">
        <f t="shared" si="18"/>
        <v>136</v>
      </c>
      <c r="N42" s="96"/>
      <c r="O42" s="76">
        <f t="shared" si="19"/>
        <v>136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8"/>
        <v>18.88</v>
      </c>
      <c r="N43" s="96"/>
      <c r="O43" s="76">
        <f t="shared" si="19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2532.8200000000002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7" t="s">
        <v>114</v>
      </c>
      <c r="I44" s="72" t="s">
        <v>129</v>
      </c>
      <c r="J44" s="92">
        <v>1</v>
      </c>
      <c r="K44" s="92">
        <v>34</v>
      </c>
      <c r="L44" s="94">
        <f>'Kit lanche'!E15</f>
        <v>5.88</v>
      </c>
      <c r="M44" s="75">
        <f t="shared" si="18"/>
        <v>199.92</v>
      </c>
      <c r="N44" s="96"/>
      <c r="O44" s="76">
        <f t="shared" si="19"/>
        <v>199.92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>SUM(M36:M44)</f>
        <v>2532.8200000000002</v>
      </c>
      <c r="N45" s="99"/>
      <c r="O45" s="100">
        <f t="shared" ref="O45:P45" si="20">SUM(O36:O44)</f>
        <v>2532.8200000000002</v>
      </c>
      <c r="P45" s="100">
        <f t="shared" si="20"/>
        <v>0</v>
      </c>
      <c r="Q45" s="100"/>
      <c r="R45" s="100">
        <f t="shared" ref="R45:Y45" si="21">SUM(R36:R44)</f>
        <v>0</v>
      </c>
      <c r="S45" s="100">
        <f t="shared" si="21"/>
        <v>0</v>
      </c>
      <c r="T45" s="100">
        <f t="shared" si="21"/>
        <v>0</v>
      </c>
      <c r="U45" s="100">
        <f t="shared" si="21"/>
        <v>0</v>
      </c>
      <c r="V45" s="100">
        <f t="shared" si="21"/>
        <v>0</v>
      </c>
      <c r="W45" s="100">
        <f t="shared" si="21"/>
        <v>0</v>
      </c>
      <c r="X45" s="100">
        <f t="shared" si="21"/>
        <v>0</v>
      </c>
      <c r="Y45" s="100">
        <f t="shared" si="21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7" t="s">
        <v>114</v>
      </c>
      <c r="I46" s="92" t="s">
        <v>111</v>
      </c>
      <c r="J46" s="73">
        <v>2</v>
      </c>
      <c r="K46" s="93">
        <v>204</v>
      </c>
      <c r="L46" s="94">
        <f>'Planilha para vinculação'!F21</f>
        <v>10.119999999999999</v>
      </c>
      <c r="M46" s="75">
        <f t="shared" ref="M46:M54" si="22">TRUNC(J46*K46*L46,2)</f>
        <v>4128.96</v>
      </c>
      <c r="N46" s="76">
        <f t="shared" ref="N46:N54" si="23">M46/12</f>
        <v>344.08</v>
      </c>
      <c r="O46" s="76">
        <f t="shared" ref="O46:O54" si="24">M46/12</f>
        <v>344.08</v>
      </c>
      <c r="P46" s="76">
        <f t="shared" ref="P46:P54" si="25">M46/12</f>
        <v>344.08</v>
      </c>
      <c r="Q46" s="76">
        <f t="shared" ref="Q46:Q55" si="26">M46/12</f>
        <v>344.08</v>
      </c>
      <c r="R46" s="76">
        <f t="shared" ref="R46:R54" si="27">M46/12</f>
        <v>344.08</v>
      </c>
      <c r="S46" s="76">
        <f t="shared" ref="S46:S54" si="28">M46/12</f>
        <v>344.08</v>
      </c>
      <c r="T46" s="76">
        <f t="shared" ref="T46:T54" si="29">M46/12</f>
        <v>344.08</v>
      </c>
      <c r="U46" s="76">
        <f t="shared" ref="U46:U54" si="30">M46/12</f>
        <v>344.08</v>
      </c>
      <c r="V46" s="76">
        <f t="shared" ref="V46:V54" si="31">M46/12</f>
        <v>344.08</v>
      </c>
      <c r="W46" s="76">
        <f t="shared" ref="W46:W54" si="32">M46/12</f>
        <v>344.08</v>
      </c>
      <c r="X46" s="76">
        <f t="shared" ref="X46:X54" si="33">M46/12</f>
        <v>344.08</v>
      </c>
      <c r="Y46" s="76">
        <f t="shared" ref="Y46:Y54" si="34">M46/12</f>
        <v>344.08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7" t="s">
        <v>114</v>
      </c>
      <c r="I47" s="92" t="s">
        <v>111</v>
      </c>
      <c r="J47" s="73">
        <v>2</v>
      </c>
      <c r="K47" s="93">
        <v>360</v>
      </c>
      <c r="L47" s="94">
        <f>'Planilha para vinculação'!F22</f>
        <v>25</v>
      </c>
      <c r="M47" s="75">
        <f t="shared" si="22"/>
        <v>18000</v>
      </c>
      <c r="N47" s="76">
        <f t="shared" si="23"/>
        <v>1500</v>
      </c>
      <c r="O47" s="76">
        <f t="shared" si="24"/>
        <v>1500</v>
      </c>
      <c r="P47" s="76">
        <f t="shared" si="25"/>
        <v>1500</v>
      </c>
      <c r="Q47" s="76">
        <f t="shared" si="26"/>
        <v>1500</v>
      </c>
      <c r="R47" s="76">
        <f t="shared" si="27"/>
        <v>1500</v>
      </c>
      <c r="S47" s="76">
        <f t="shared" si="28"/>
        <v>1500</v>
      </c>
      <c r="T47" s="76">
        <f t="shared" si="29"/>
        <v>1500</v>
      </c>
      <c r="U47" s="76">
        <f t="shared" si="30"/>
        <v>1500</v>
      </c>
      <c r="V47" s="76">
        <f t="shared" si="31"/>
        <v>1500</v>
      </c>
      <c r="W47" s="76">
        <f t="shared" si="32"/>
        <v>1500</v>
      </c>
      <c r="X47" s="76">
        <f t="shared" si="33"/>
        <v>1500</v>
      </c>
      <c r="Y47" s="76">
        <f t="shared" si="34"/>
        <v>1500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34</v>
      </c>
      <c r="L48" s="74">
        <f>'Planilha para vinculação'!F35</f>
        <v>0.61</v>
      </c>
      <c r="M48" s="75">
        <f t="shared" si="22"/>
        <v>248.88</v>
      </c>
      <c r="N48" s="76">
        <f t="shared" si="23"/>
        <v>20.74</v>
      </c>
      <c r="O48" s="76">
        <f t="shared" si="24"/>
        <v>20.74</v>
      </c>
      <c r="P48" s="76">
        <f t="shared" si="25"/>
        <v>20.74</v>
      </c>
      <c r="Q48" s="76">
        <f t="shared" si="26"/>
        <v>20.74</v>
      </c>
      <c r="R48" s="76">
        <f t="shared" si="27"/>
        <v>20.74</v>
      </c>
      <c r="S48" s="76">
        <f t="shared" si="28"/>
        <v>20.74</v>
      </c>
      <c r="T48" s="76">
        <f t="shared" si="29"/>
        <v>20.74</v>
      </c>
      <c r="U48" s="76">
        <f t="shared" si="30"/>
        <v>20.74</v>
      </c>
      <c r="V48" s="76">
        <f t="shared" si="31"/>
        <v>20.74</v>
      </c>
      <c r="W48" s="76">
        <f t="shared" si="32"/>
        <v>20.74</v>
      </c>
      <c r="X48" s="76">
        <f t="shared" si="33"/>
        <v>20.74</v>
      </c>
      <c r="Y48" s="76">
        <f t="shared" si="34"/>
        <v>20.74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20</v>
      </c>
      <c r="L49" s="94">
        <f>'Planilha para vinculação'!F26</f>
        <v>5.8</v>
      </c>
      <c r="M49" s="75">
        <f t="shared" si="22"/>
        <v>1392</v>
      </c>
      <c r="N49" s="76">
        <f t="shared" si="23"/>
        <v>116</v>
      </c>
      <c r="O49" s="76">
        <f t="shared" si="24"/>
        <v>116</v>
      </c>
      <c r="P49" s="76">
        <f t="shared" si="25"/>
        <v>116</v>
      </c>
      <c r="Q49" s="76">
        <f t="shared" si="26"/>
        <v>116</v>
      </c>
      <c r="R49" s="76">
        <f t="shared" si="27"/>
        <v>116</v>
      </c>
      <c r="S49" s="76">
        <f t="shared" si="28"/>
        <v>116</v>
      </c>
      <c r="T49" s="76">
        <f t="shared" si="29"/>
        <v>116</v>
      </c>
      <c r="U49" s="76">
        <f t="shared" si="30"/>
        <v>116</v>
      </c>
      <c r="V49" s="76">
        <f t="shared" si="31"/>
        <v>116</v>
      </c>
      <c r="W49" s="76">
        <f t="shared" si="32"/>
        <v>116</v>
      </c>
      <c r="X49" s="76">
        <f t="shared" si="33"/>
        <v>116</v>
      </c>
      <c r="Y49" s="76">
        <f t="shared" si="34"/>
        <v>116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112</v>
      </c>
      <c r="L50" s="94">
        <f>'Planilha para vinculação'!F31</f>
        <v>1.2250000000000001</v>
      </c>
      <c r="M50" s="75">
        <f t="shared" si="22"/>
        <v>1646.4</v>
      </c>
      <c r="N50" s="76">
        <f t="shared" si="23"/>
        <v>137.20000000000002</v>
      </c>
      <c r="O50" s="76">
        <f t="shared" si="24"/>
        <v>137.20000000000002</v>
      </c>
      <c r="P50" s="76">
        <f t="shared" si="25"/>
        <v>137.20000000000002</v>
      </c>
      <c r="Q50" s="76">
        <f t="shared" si="26"/>
        <v>137.20000000000002</v>
      </c>
      <c r="R50" s="76">
        <f t="shared" si="27"/>
        <v>137.20000000000002</v>
      </c>
      <c r="S50" s="76">
        <f t="shared" si="28"/>
        <v>137.20000000000002</v>
      </c>
      <c r="T50" s="76">
        <f t="shared" si="29"/>
        <v>137.20000000000002</v>
      </c>
      <c r="U50" s="76">
        <f t="shared" si="30"/>
        <v>137.20000000000002</v>
      </c>
      <c r="V50" s="76">
        <f t="shared" si="31"/>
        <v>137.20000000000002</v>
      </c>
      <c r="W50" s="76">
        <f t="shared" si="32"/>
        <v>137.20000000000002</v>
      </c>
      <c r="X50" s="76">
        <f t="shared" si="33"/>
        <v>137.20000000000002</v>
      </c>
      <c r="Y50" s="76">
        <f t="shared" si="34"/>
        <v>137.20000000000002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2"/>
        <v>720</v>
      </c>
      <c r="N51" s="76">
        <f t="shared" si="23"/>
        <v>60</v>
      </c>
      <c r="O51" s="76">
        <f t="shared" si="24"/>
        <v>60</v>
      </c>
      <c r="P51" s="76">
        <f t="shared" si="25"/>
        <v>60</v>
      </c>
      <c r="Q51" s="76">
        <f t="shared" si="26"/>
        <v>60</v>
      </c>
      <c r="R51" s="76">
        <f t="shared" si="27"/>
        <v>60</v>
      </c>
      <c r="S51" s="76">
        <f t="shared" si="28"/>
        <v>60</v>
      </c>
      <c r="T51" s="76">
        <f t="shared" si="29"/>
        <v>60</v>
      </c>
      <c r="U51" s="76">
        <f t="shared" si="30"/>
        <v>60</v>
      </c>
      <c r="V51" s="76">
        <f t="shared" si="31"/>
        <v>60</v>
      </c>
      <c r="W51" s="76">
        <f t="shared" si="32"/>
        <v>60</v>
      </c>
      <c r="X51" s="76">
        <f t="shared" si="33"/>
        <v>60</v>
      </c>
      <c r="Y51" s="76">
        <f t="shared" si="34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34</v>
      </c>
      <c r="L52" s="94">
        <f>'Planilha para vinculação'!F39</f>
        <v>4</v>
      </c>
      <c r="M52" s="75">
        <f t="shared" si="22"/>
        <v>1632</v>
      </c>
      <c r="N52" s="76">
        <f t="shared" si="23"/>
        <v>136</v>
      </c>
      <c r="O52" s="76">
        <f t="shared" si="24"/>
        <v>136</v>
      </c>
      <c r="P52" s="76">
        <f t="shared" si="25"/>
        <v>136</v>
      </c>
      <c r="Q52" s="76">
        <f t="shared" si="26"/>
        <v>136</v>
      </c>
      <c r="R52" s="76">
        <f t="shared" si="27"/>
        <v>136</v>
      </c>
      <c r="S52" s="76">
        <f t="shared" si="28"/>
        <v>136</v>
      </c>
      <c r="T52" s="76">
        <f t="shared" si="29"/>
        <v>136</v>
      </c>
      <c r="U52" s="76">
        <f t="shared" si="30"/>
        <v>136</v>
      </c>
      <c r="V52" s="76">
        <f t="shared" si="31"/>
        <v>136</v>
      </c>
      <c r="W52" s="76">
        <f t="shared" si="32"/>
        <v>136</v>
      </c>
      <c r="X52" s="76">
        <f t="shared" si="33"/>
        <v>136</v>
      </c>
      <c r="Y52" s="76">
        <f t="shared" si="34"/>
        <v>136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2"/>
        <v>226.56</v>
      </c>
      <c r="N53" s="76">
        <f t="shared" si="23"/>
        <v>18.88</v>
      </c>
      <c r="O53" s="76">
        <f t="shared" si="24"/>
        <v>18.88</v>
      </c>
      <c r="P53" s="76">
        <f t="shared" si="25"/>
        <v>18.88</v>
      </c>
      <c r="Q53" s="76">
        <f t="shared" si="26"/>
        <v>18.88</v>
      </c>
      <c r="R53" s="76">
        <f t="shared" si="27"/>
        <v>18.88</v>
      </c>
      <c r="S53" s="76">
        <f t="shared" si="28"/>
        <v>18.88</v>
      </c>
      <c r="T53" s="76">
        <f t="shared" si="29"/>
        <v>18.88</v>
      </c>
      <c r="U53" s="76">
        <f t="shared" si="30"/>
        <v>18.88</v>
      </c>
      <c r="V53" s="76">
        <f t="shared" si="31"/>
        <v>18.88</v>
      </c>
      <c r="W53" s="76">
        <f t="shared" si="32"/>
        <v>18.88</v>
      </c>
      <c r="X53" s="76">
        <f t="shared" si="33"/>
        <v>18.88</v>
      </c>
      <c r="Y53" s="76">
        <f t="shared" si="34"/>
        <v>18.88</v>
      </c>
      <c r="Z53" s="69">
        <f>SUM(N55:Y55)</f>
        <v>30393.84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7" t="s">
        <v>114</v>
      </c>
      <c r="I54" s="72" t="s">
        <v>129</v>
      </c>
      <c r="J54" s="92">
        <v>12</v>
      </c>
      <c r="K54" s="92">
        <v>34</v>
      </c>
      <c r="L54" s="94">
        <f>'Kit lanche'!E15</f>
        <v>5.88</v>
      </c>
      <c r="M54" s="75">
        <f t="shared" si="22"/>
        <v>2399.04</v>
      </c>
      <c r="N54" s="76">
        <f t="shared" si="23"/>
        <v>199.92</v>
      </c>
      <c r="O54" s="76">
        <f t="shared" si="24"/>
        <v>199.92</v>
      </c>
      <c r="P54" s="76">
        <f t="shared" si="25"/>
        <v>199.92</v>
      </c>
      <c r="Q54" s="76">
        <f t="shared" si="26"/>
        <v>199.92</v>
      </c>
      <c r="R54" s="76">
        <f t="shared" si="27"/>
        <v>199.92</v>
      </c>
      <c r="S54" s="76">
        <f t="shared" si="28"/>
        <v>199.92</v>
      </c>
      <c r="T54" s="76">
        <f t="shared" si="29"/>
        <v>199.92</v>
      </c>
      <c r="U54" s="76">
        <f t="shared" si="30"/>
        <v>199.92</v>
      </c>
      <c r="V54" s="76">
        <f t="shared" si="31"/>
        <v>199.92</v>
      </c>
      <c r="W54" s="76">
        <f t="shared" si="32"/>
        <v>199.92</v>
      </c>
      <c r="X54" s="76">
        <f t="shared" si="33"/>
        <v>199.92</v>
      </c>
      <c r="Y54" s="76">
        <f t="shared" si="34"/>
        <v>199.92</v>
      </c>
      <c r="Z54" s="69"/>
    </row>
    <row r="55" spans="1:27" ht="15.7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5">SUM(M46:M54)</f>
        <v>30393.840000000004</v>
      </c>
      <c r="N55" s="99">
        <f t="shared" si="35"/>
        <v>2532.8200000000002</v>
      </c>
      <c r="O55" s="100">
        <f t="shared" si="35"/>
        <v>2532.8200000000002</v>
      </c>
      <c r="P55" s="100">
        <f t="shared" si="35"/>
        <v>2532.8200000000002</v>
      </c>
      <c r="Q55" s="76">
        <f t="shared" si="26"/>
        <v>2532.8200000000002</v>
      </c>
      <c r="R55" s="100">
        <f t="shared" ref="R55:Y55" si="36">SUM(R46:R54)</f>
        <v>2532.8200000000002</v>
      </c>
      <c r="S55" s="100">
        <f t="shared" si="36"/>
        <v>2532.8200000000002</v>
      </c>
      <c r="T55" s="100">
        <f t="shared" si="36"/>
        <v>2532.8200000000002</v>
      </c>
      <c r="U55" s="100">
        <f t="shared" si="36"/>
        <v>2532.8200000000002</v>
      </c>
      <c r="V55" s="100">
        <f t="shared" si="36"/>
        <v>2532.8200000000002</v>
      </c>
      <c r="W55" s="100">
        <f t="shared" si="36"/>
        <v>2532.8200000000002</v>
      </c>
      <c r="X55" s="100">
        <f t="shared" si="36"/>
        <v>2532.8200000000002</v>
      </c>
      <c r="Y55" s="100">
        <f t="shared" si="36"/>
        <v>2532.8200000000002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7" t="s">
        <v>114</v>
      </c>
      <c r="I56" s="72" t="s">
        <v>111</v>
      </c>
      <c r="J56" s="92">
        <v>2</v>
      </c>
      <c r="K56" s="93">
        <v>180</v>
      </c>
      <c r="L56" s="94">
        <f>'Planilha para vinculação'!F21</f>
        <v>10.119999999999999</v>
      </c>
      <c r="M56" s="75">
        <f t="shared" ref="M56:M57" si="37">TRUNC(J56*K56*L56,2)</f>
        <v>3643.2</v>
      </c>
      <c r="N56" s="76">
        <f t="shared" ref="N56:N57" si="38">M56/6</f>
        <v>607.19999999999993</v>
      </c>
      <c r="O56" s="76"/>
      <c r="P56" s="76">
        <f t="shared" ref="P56:P57" si="39">M56/6</f>
        <v>607.19999999999993</v>
      </c>
      <c r="Q56" s="76"/>
      <c r="R56" s="76">
        <f t="shared" ref="R56:R57" si="40">M56/6</f>
        <v>607.19999999999993</v>
      </c>
      <c r="S56" s="76"/>
      <c r="T56" s="76">
        <f t="shared" ref="T56:T57" si="41">M56/6</f>
        <v>607.19999999999993</v>
      </c>
      <c r="U56" s="76"/>
      <c r="V56" s="76">
        <f t="shared" ref="V56:V57" si="42">M56/6</f>
        <v>607.19999999999993</v>
      </c>
      <c r="W56" s="76"/>
      <c r="X56" s="76">
        <f t="shared" ref="X56:X57" si="43">M56/6</f>
        <v>607.19999999999993</v>
      </c>
      <c r="Y56" s="76"/>
      <c r="Z56" s="69">
        <f>SUM(N58:Y58)</f>
        <v>15643.2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7" t="s">
        <v>114</v>
      </c>
      <c r="I57" s="72" t="s">
        <v>111</v>
      </c>
      <c r="J57" s="92">
        <v>2</v>
      </c>
      <c r="K57" s="93">
        <v>240</v>
      </c>
      <c r="L57" s="94">
        <f>'Planilha para vinculação'!F22</f>
        <v>25</v>
      </c>
      <c r="M57" s="75">
        <f t="shared" si="37"/>
        <v>12000</v>
      </c>
      <c r="N57" s="76">
        <f t="shared" si="38"/>
        <v>2000</v>
      </c>
      <c r="O57" s="76"/>
      <c r="P57" s="76">
        <f t="shared" si="39"/>
        <v>2000</v>
      </c>
      <c r="Q57" s="76"/>
      <c r="R57" s="76">
        <f t="shared" si="40"/>
        <v>2000</v>
      </c>
      <c r="S57" s="76"/>
      <c r="T57" s="76">
        <f t="shared" si="41"/>
        <v>2000</v>
      </c>
      <c r="U57" s="76"/>
      <c r="V57" s="76">
        <f t="shared" si="42"/>
        <v>2000</v>
      </c>
      <c r="W57" s="76"/>
      <c r="X57" s="76">
        <f t="shared" si="43"/>
        <v>2000</v>
      </c>
      <c r="Y57" s="76"/>
      <c r="Z57" s="69"/>
    </row>
    <row r="58" spans="1:27" ht="12.7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4">SUM(M56:M57)</f>
        <v>15643.2</v>
      </c>
      <c r="N58" s="86">
        <f t="shared" si="44"/>
        <v>2607.1999999999998</v>
      </c>
      <c r="O58" s="64">
        <f t="shared" si="44"/>
        <v>0</v>
      </c>
      <c r="P58" s="64">
        <f t="shared" si="44"/>
        <v>2607.1999999999998</v>
      </c>
      <c r="Q58" s="64">
        <f t="shared" si="44"/>
        <v>0</v>
      </c>
      <c r="R58" s="64">
        <f t="shared" si="44"/>
        <v>2607.1999999999998</v>
      </c>
      <c r="S58" s="64">
        <f t="shared" si="44"/>
        <v>0</v>
      </c>
      <c r="T58" s="64">
        <f t="shared" si="44"/>
        <v>2607.1999999999998</v>
      </c>
      <c r="U58" s="64">
        <f t="shared" si="44"/>
        <v>0</v>
      </c>
      <c r="V58" s="64">
        <f t="shared" si="44"/>
        <v>2607.1999999999998</v>
      </c>
      <c r="W58" s="64">
        <f t="shared" si="44"/>
        <v>0</v>
      </c>
      <c r="X58" s="64">
        <f t="shared" si="44"/>
        <v>2607.1999999999998</v>
      </c>
      <c r="Y58" s="64">
        <f t="shared" si="44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7" t="s">
        <v>114</v>
      </c>
      <c r="I59" s="92" t="s">
        <v>111</v>
      </c>
      <c r="J59" s="73">
        <v>2</v>
      </c>
      <c r="K59" s="93">
        <v>30</v>
      </c>
      <c r="L59" s="94">
        <f>'Planilha para vinculação'!F21</f>
        <v>10.119999999999999</v>
      </c>
      <c r="M59" s="75">
        <f t="shared" ref="M59:M60" si="45">TRUNC(J59*K59*L59,2)</f>
        <v>607.20000000000005</v>
      </c>
      <c r="N59" s="89"/>
      <c r="O59" s="77"/>
      <c r="P59" s="89">
        <f t="shared" ref="P59:P60" si="46">M59</f>
        <v>607.20000000000005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2607.1999999999998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7" t="s">
        <v>114</v>
      </c>
      <c r="I60" s="73" t="s">
        <v>111</v>
      </c>
      <c r="J60" s="73">
        <v>2</v>
      </c>
      <c r="K60" s="93">
        <v>40</v>
      </c>
      <c r="L60" s="94">
        <f>'Planilha para vinculação'!F22</f>
        <v>25</v>
      </c>
      <c r="M60" s="75">
        <f t="shared" si="45"/>
        <v>2000</v>
      </c>
      <c r="N60" s="89"/>
      <c r="O60" s="77"/>
      <c r="P60" s="89">
        <f t="shared" si="46"/>
        <v>2000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7">SUM(M59:M60)</f>
        <v>2607.1999999999998</v>
      </c>
      <c r="N61" s="86">
        <f t="shared" si="47"/>
        <v>0</v>
      </c>
      <c r="O61" s="64">
        <f t="shared" si="47"/>
        <v>0</v>
      </c>
      <c r="P61" s="64">
        <f t="shared" si="47"/>
        <v>2607.1999999999998</v>
      </c>
      <c r="Q61" s="64">
        <f t="shared" si="47"/>
        <v>0</v>
      </c>
      <c r="R61" s="64">
        <f t="shared" si="47"/>
        <v>0</v>
      </c>
      <c r="S61" s="64">
        <f t="shared" si="47"/>
        <v>0</v>
      </c>
      <c r="T61" s="64">
        <f t="shared" si="47"/>
        <v>0</v>
      </c>
      <c r="U61" s="64">
        <f t="shared" si="47"/>
        <v>0</v>
      </c>
      <c r="V61" s="64">
        <f t="shared" si="47"/>
        <v>0</v>
      </c>
      <c r="W61" s="64">
        <f t="shared" si="47"/>
        <v>0</v>
      </c>
      <c r="X61" s="64">
        <f t="shared" si="47"/>
        <v>0</v>
      </c>
      <c r="Y61" s="64">
        <f t="shared" si="47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7" t="s">
        <v>114</v>
      </c>
      <c r="I62" s="72" t="s">
        <v>111</v>
      </c>
      <c r="J62" s="92">
        <v>2</v>
      </c>
      <c r="K62" s="93">
        <v>204</v>
      </c>
      <c r="L62" s="94">
        <f>'Planilha para vinculação'!F21</f>
        <v>10.119999999999999</v>
      </c>
      <c r="M62" s="75">
        <f t="shared" ref="M62:M70" si="48">TRUNC(J62*K62*L62,2)</f>
        <v>4128.96</v>
      </c>
      <c r="N62" s="77"/>
      <c r="O62" s="77">
        <f>M62/10</f>
        <v>412.89600000000002</v>
      </c>
      <c r="P62" s="77">
        <f>M62/10</f>
        <v>412.89600000000002</v>
      </c>
      <c r="Q62" s="77">
        <f>M62/10</f>
        <v>412.89600000000002</v>
      </c>
      <c r="R62" s="77">
        <f>M62/10</f>
        <v>412.89600000000002</v>
      </c>
      <c r="S62" s="77">
        <f>M62/10</f>
        <v>412.89600000000002</v>
      </c>
      <c r="T62" s="77">
        <f>M62/10</f>
        <v>412.89600000000002</v>
      </c>
      <c r="U62" s="77">
        <f>M62/10</f>
        <v>412.89600000000002</v>
      </c>
      <c r="V62" s="77">
        <f>M62/10</f>
        <v>412.89600000000002</v>
      </c>
      <c r="W62" s="77">
        <f>M62/10</f>
        <v>412.89600000000002</v>
      </c>
      <c r="X62" s="77">
        <f>M62/10</f>
        <v>412.89600000000002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7" t="s">
        <v>114</v>
      </c>
      <c r="I63" s="72" t="s">
        <v>111</v>
      </c>
      <c r="J63" s="92">
        <v>2</v>
      </c>
      <c r="K63" s="93">
        <v>360</v>
      </c>
      <c r="L63" s="94">
        <f>'Planilha para vinculação'!F22</f>
        <v>25</v>
      </c>
      <c r="M63" s="75">
        <f t="shared" si="48"/>
        <v>18000</v>
      </c>
      <c r="N63" s="77"/>
      <c r="O63" s="77">
        <f t="shared" ref="O63:O70" si="49">M63/10</f>
        <v>1800</v>
      </c>
      <c r="P63" s="77">
        <f t="shared" ref="P63:P70" si="50">M63/10</f>
        <v>1800</v>
      </c>
      <c r="Q63" s="77">
        <f t="shared" ref="Q63:Q70" si="51">M63/10</f>
        <v>1800</v>
      </c>
      <c r="R63" s="77">
        <f t="shared" ref="R63:R70" si="52">M63/10</f>
        <v>1800</v>
      </c>
      <c r="S63" s="77">
        <f t="shared" ref="S63:S70" si="53">M63/10</f>
        <v>1800</v>
      </c>
      <c r="T63" s="77">
        <f t="shared" ref="T63:T70" si="54">M63/10</f>
        <v>1800</v>
      </c>
      <c r="U63" s="77">
        <f t="shared" ref="U63:U70" si="55">M63/10</f>
        <v>1800</v>
      </c>
      <c r="V63" s="77">
        <f t="shared" ref="V63:V70" si="56">M63/10</f>
        <v>1800</v>
      </c>
      <c r="W63" s="77">
        <f t="shared" ref="W63:W70" si="57">M63/10</f>
        <v>1800</v>
      </c>
      <c r="X63" s="77">
        <f t="shared" ref="X63:X70" si="58">M63/10</f>
        <v>1800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7" t="s">
        <v>114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8"/>
        <v>1610.4</v>
      </c>
      <c r="N64" s="77"/>
      <c r="O64" s="77">
        <f t="shared" si="49"/>
        <v>161.04000000000002</v>
      </c>
      <c r="P64" s="77">
        <f t="shared" si="50"/>
        <v>161.04000000000002</v>
      </c>
      <c r="Q64" s="77">
        <f t="shared" si="51"/>
        <v>161.04000000000002</v>
      </c>
      <c r="R64" s="77">
        <f t="shared" si="52"/>
        <v>161.04000000000002</v>
      </c>
      <c r="S64" s="77">
        <f t="shared" si="53"/>
        <v>161.04000000000002</v>
      </c>
      <c r="T64" s="77">
        <f t="shared" si="54"/>
        <v>161.04000000000002</v>
      </c>
      <c r="U64" s="77">
        <f t="shared" si="55"/>
        <v>161.04000000000002</v>
      </c>
      <c r="V64" s="77">
        <f t="shared" si="56"/>
        <v>161.04000000000002</v>
      </c>
      <c r="W64" s="77">
        <f t="shared" si="57"/>
        <v>161.04000000000002</v>
      </c>
      <c r="X64" s="77">
        <f t="shared" si="58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8"/>
        <v>1176</v>
      </c>
      <c r="N65" s="77"/>
      <c r="O65" s="77">
        <f t="shared" si="49"/>
        <v>117.6</v>
      </c>
      <c r="P65" s="77">
        <f t="shared" si="50"/>
        <v>117.6</v>
      </c>
      <c r="Q65" s="77">
        <f t="shared" si="51"/>
        <v>117.6</v>
      </c>
      <c r="R65" s="77">
        <f t="shared" si="52"/>
        <v>117.6</v>
      </c>
      <c r="S65" s="77">
        <f t="shared" si="53"/>
        <v>117.6</v>
      </c>
      <c r="T65" s="77">
        <f t="shared" si="54"/>
        <v>117.6</v>
      </c>
      <c r="U65" s="77">
        <f t="shared" si="55"/>
        <v>117.6</v>
      </c>
      <c r="V65" s="77">
        <f t="shared" si="56"/>
        <v>117.6</v>
      </c>
      <c r="W65" s="77">
        <f t="shared" si="57"/>
        <v>117.6</v>
      </c>
      <c r="X65" s="77">
        <f t="shared" si="58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8"/>
        <v>600</v>
      </c>
      <c r="N66" s="77"/>
      <c r="O66" s="77">
        <f t="shared" si="49"/>
        <v>60</v>
      </c>
      <c r="P66" s="77">
        <f t="shared" si="50"/>
        <v>60</v>
      </c>
      <c r="Q66" s="77">
        <f t="shared" si="51"/>
        <v>60</v>
      </c>
      <c r="R66" s="77">
        <f t="shared" si="52"/>
        <v>60</v>
      </c>
      <c r="S66" s="77">
        <f t="shared" si="53"/>
        <v>60</v>
      </c>
      <c r="T66" s="77">
        <f t="shared" si="54"/>
        <v>60</v>
      </c>
      <c r="U66" s="77">
        <f t="shared" si="55"/>
        <v>60</v>
      </c>
      <c r="V66" s="77">
        <f t="shared" si="56"/>
        <v>60</v>
      </c>
      <c r="W66" s="77">
        <f t="shared" si="57"/>
        <v>60</v>
      </c>
      <c r="X66" s="77">
        <f t="shared" si="58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8"/>
        <v>800</v>
      </c>
      <c r="N67" s="77"/>
      <c r="O67" s="77">
        <f t="shared" si="49"/>
        <v>80</v>
      </c>
      <c r="P67" s="77">
        <f t="shared" si="50"/>
        <v>80</v>
      </c>
      <c r="Q67" s="77">
        <f t="shared" si="51"/>
        <v>80</v>
      </c>
      <c r="R67" s="77">
        <f t="shared" si="52"/>
        <v>80</v>
      </c>
      <c r="S67" s="77">
        <f t="shared" si="53"/>
        <v>80</v>
      </c>
      <c r="T67" s="77">
        <f t="shared" si="54"/>
        <v>80</v>
      </c>
      <c r="U67" s="77">
        <f t="shared" si="55"/>
        <v>80</v>
      </c>
      <c r="V67" s="77">
        <f t="shared" si="56"/>
        <v>80</v>
      </c>
      <c r="W67" s="77">
        <f t="shared" si="57"/>
        <v>80</v>
      </c>
      <c r="X67" s="77">
        <f t="shared" si="58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24</v>
      </c>
      <c r="L68" s="94">
        <f>'Planilha para vinculação'!F35</f>
        <v>0.61</v>
      </c>
      <c r="M68" s="75">
        <f t="shared" si="48"/>
        <v>146.4</v>
      </c>
      <c r="N68" s="77"/>
      <c r="O68" s="77">
        <f t="shared" si="49"/>
        <v>14.64</v>
      </c>
      <c r="P68" s="77">
        <f t="shared" si="50"/>
        <v>14.64</v>
      </c>
      <c r="Q68" s="77">
        <f t="shared" si="51"/>
        <v>14.64</v>
      </c>
      <c r="R68" s="77">
        <f t="shared" si="52"/>
        <v>14.64</v>
      </c>
      <c r="S68" s="77">
        <f t="shared" si="53"/>
        <v>14.64</v>
      </c>
      <c r="T68" s="77">
        <f t="shared" si="54"/>
        <v>14.64</v>
      </c>
      <c r="U68" s="77">
        <f t="shared" si="55"/>
        <v>14.64</v>
      </c>
      <c r="V68" s="77">
        <f t="shared" si="56"/>
        <v>14.64</v>
      </c>
      <c r="W68" s="77">
        <f t="shared" si="57"/>
        <v>14.64</v>
      </c>
      <c r="X68" s="77">
        <f t="shared" si="58"/>
        <v>14.64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20</v>
      </c>
      <c r="L69" s="94">
        <f>'Planilha para vinculação'!F26</f>
        <v>5.8</v>
      </c>
      <c r="M69" s="75">
        <f t="shared" si="48"/>
        <v>1160</v>
      </c>
      <c r="N69" s="77"/>
      <c r="O69" s="77">
        <f t="shared" si="49"/>
        <v>116</v>
      </c>
      <c r="P69" s="77">
        <f t="shared" si="50"/>
        <v>116</v>
      </c>
      <c r="Q69" s="77">
        <f t="shared" si="51"/>
        <v>116</v>
      </c>
      <c r="R69" s="77">
        <f t="shared" si="52"/>
        <v>116</v>
      </c>
      <c r="S69" s="77">
        <f t="shared" si="53"/>
        <v>116</v>
      </c>
      <c r="T69" s="77">
        <f t="shared" si="54"/>
        <v>116</v>
      </c>
      <c r="U69" s="77">
        <f t="shared" si="55"/>
        <v>116</v>
      </c>
      <c r="V69" s="77">
        <f t="shared" si="56"/>
        <v>116</v>
      </c>
      <c r="W69" s="77">
        <f t="shared" si="57"/>
        <v>116</v>
      </c>
      <c r="X69" s="77">
        <f t="shared" si="58"/>
        <v>116</v>
      </c>
      <c r="Y69" s="77"/>
      <c r="Z69" s="69">
        <f>SUM(N71:Y71)</f>
        <v>28993.759999999998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112</v>
      </c>
      <c r="L70" s="94">
        <f>'Planilha para vinculação'!F31</f>
        <v>1.2250000000000001</v>
      </c>
      <c r="M70" s="75">
        <f t="shared" si="48"/>
        <v>1372</v>
      </c>
      <c r="N70" s="77"/>
      <c r="O70" s="77">
        <f t="shared" si="49"/>
        <v>137.19999999999999</v>
      </c>
      <c r="P70" s="77">
        <f t="shared" si="50"/>
        <v>137.19999999999999</v>
      </c>
      <c r="Q70" s="77">
        <f t="shared" si="51"/>
        <v>137.19999999999999</v>
      </c>
      <c r="R70" s="77">
        <f t="shared" si="52"/>
        <v>137.19999999999999</v>
      </c>
      <c r="S70" s="77">
        <f t="shared" si="53"/>
        <v>137.19999999999999</v>
      </c>
      <c r="T70" s="77">
        <f t="shared" si="54"/>
        <v>137.19999999999999</v>
      </c>
      <c r="U70" s="77">
        <f t="shared" si="55"/>
        <v>137.19999999999999</v>
      </c>
      <c r="V70" s="77">
        <f t="shared" si="56"/>
        <v>137.19999999999999</v>
      </c>
      <c r="W70" s="77">
        <f t="shared" si="57"/>
        <v>137.19999999999999</v>
      </c>
      <c r="X70" s="77">
        <f t="shared" si="58"/>
        <v>137.19999999999999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28993.760000000002</v>
      </c>
      <c r="N71" s="86">
        <f>SUM(N62:N70)</f>
        <v>0</v>
      </c>
      <c r="O71" s="86">
        <f t="shared" ref="O71:Y71" si="59">SUM(O62:O70)</f>
        <v>2899.3759999999997</v>
      </c>
      <c r="P71" s="86">
        <f t="shared" si="59"/>
        <v>2899.3759999999997</v>
      </c>
      <c r="Q71" s="86">
        <f t="shared" si="59"/>
        <v>2899.3759999999997</v>
      </c>
      <c r="R71" s="86">
        <f t="shared" si="59"/>
        <v>2899.3759999999997</v>
      </c>
      <c r="S71" s="86">
        <f t="shared" si="59"/>
        <v>2899.3759999999997</v>
      </c>
      <c r="T71" s="86">
        <f t="shared" si="59"/>
        <v>2899.3759999999997</v>
      </c>
      <c r="U71" s="86">
        <f t="shared" si="59"/>
        <v>2899.3759999999997</v>
      </c>
      <c r="V71" s="86">
        <f t="shared" si="59"/>
        <v>2899.3759999999997</v>
      </c>
      <c r="W71" s="86">
        <f t="shared" si="59"/>
        <v>2899.3759999999997</v>
      </c>
      <c r="X71" s="86">
        <f t="shared" si="59"/>
        <v>2899.3759999999997</v>
      </c>
      <c r="Y71" s="86">
        <f t="shared" si="59"/>
        <v>0</v>
      </c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7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60">TRUNC(L72*K72*J72,2)</f>
        <v>21576</v>
      </c>
      <c r="N72" s="105">
        <f>$M$72/12</f>
        <v>1798</v>
      </c>
      <c r="O72" s="105">
        <f t="shared" ref="O72:Y72" si="61">$M$72/12</f>
        <v>1798</v>
      </c>
      <c r="P72" s="105">
        <f t="shared" si="61"/>
        <v>1798</v>
      </c>
      <c r="Q72" s="105">
        <f t="shared" si="61"/>
        <v>1798</v>
      </c>
      <c r="R72" s="105">
        <f t="shared" si="61"/>
        <v>1798</v>
      </c>
      <c r="S72" s="105">
        <f t="shared" si="61"/>
        <v>1798</v>
      </c>
      <c r="T72" s="105">
        <f t="shared" si="61"/>
        <v>1798</v>
      </c>
      <c r="U72" s="105">
        <f t="shared" si="61"/>
        <v>1798</v>
      </c>
      <c r="V72" s="105">
        <f t="shared" si="61"/>
        <v>1798</v>
      </c>
      <c r="W72" s="105">
        <f t="shared" si="61"/>
        <v>1798</v>
      </c>
      <c r="X72" s="105">
        <f t="shared" si="61"/>
        <v>1798</v>
      </c>
      <c r="Y72" s="105">
        <f t="shared" si="61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7" t="s">
        <v>114</v>
      </c>
      <c r="I73" s="73" t="s">
        <v>111</v>
      </c>
      <c r="J73" s="73">
        <v>2</v>
      </c>
      <c r="K73" s="93">
        <v>240</v>
      </c>
      <c r="L73" s="94">
        <f>'Planilha para vinculação'!F21</f>
        <v>10.119999999999999</v>
      </c>
      <c r="M73" s="75">
        <f t="shared" si="60"/>
        <v>4857.6000000000004</v>
      </c>
      <c r="N73" s="76">
        <f t="shared" ref="N73:Y73" si="62">$M$73/12</f>
        <v>404.8</v>
      </c>
      <c r="O73" s="77">
        <f t="shared" si="62"/>
        <v>404.8</v>
      </c>
      <c r="P73" s="77">
        <f t="shared" si="62"/>
        <v>404.8</v>
      </c>
      <c r="Q73" s="77">
        <f t="shared" si="62"/>
        <v>404.8</v>
      </c>
      <c r="R73" s="77">
        <f t="shared" si="62"/>
        <v>404.8</v>
      </c>
      <c r="S73" s="77">
        <f t="shared" si="62"/>
        <v>404.8</v>
      </c>
      <c r="T73" s="77">
        <f t="shared" si="62"/>
        <v>404.8</v>
      </c>
      <c r="U73" s="77">
        <f t="shared" si="62"/>
        <v>404.8</v>
      </c>
      <c r="V73" s="77">
        <f t="shared" si="62"/>
        <v>404.8</v>
      </c>
      <c r="W73" s="77">
        <f t="shared" si="62"/>
        <v>404.8</v>
      </c>
      <c r="X73" s="77">
        <f t="shared" si="62"/>
        <v>404.8</v>
      </c>
      <c r="Y73" s="77">
        <f t="shared" si="62"/>
        <v>404.8</v>
      </c>
      <c r="Z73" s="69">
        <f>SUM(N75:Y75)</f>
        <v>38433.599999999999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7" t="s">
        <v>114</v>
      </c>
      <c r="I74" s="73" t="s">
        <v>111</v>
      </c>
      <c r="J74" s="73">
        <v>2</v>
      </c>
      <c r="K74" s="93">
        <v>240</v>
      </c>
      <c r="L74" s="94">
        <f>'Planilha para vinculação'!F22</f>
        <v>25</v>
      </c>
      <c r="M74" s="75">
        <f t="shared" si="60"/>
        <v>12000</v>
      </c>
      <c r="N74" s="76">
        <f t="shared" ref="N74:Y74" si="63">$M$74/12</f>
        <v>1000</v>
      </c>
      <c r="O74" s="77">
        <f t="shared" si="63"/>
        <v>1000</v>
      </c>
      <c r="P74" s="77">
        <f t="shared" si="63"/>
        <v>1000</v>
      </c>
      <c r="Q74" s="77">
        <f t="shared" si="63"/>
        <v>1000</v>
      </c>
      <c r="R74" s="77">
        <f t="shared" si="63"/>
        <v>1000</v>
      </c>
      <c r="S74" s="77">
        <f t="shared" si="63"/>
        <v>1000</v>
      </c>
      <c r="T74" s="77">
        <f t="shared" si="63"/>
        <v>1000</v>
      </c>
      <c r="U74" s="77">
        <f t="shared" si="63"/>
        <v>1000</v>
      </c>
      <c r="V74" s="77">
        <f t="shared" si="63"/>
        <v>1000</v>
      </c>
      <c r="W74" s="77">
        <f t="shared" si="63"/>
        <v>1000</v>
      </c>
      <c r="X74" s="77">
        <f t="shared" si="63"/>
        <v>1000</v>
      </c>
      <c r="Y74" s="77">
        <f t="shared" si="63"/>
        <v>1000</v>
      </c>
      <c r="Z74" s="69">
        <f>SUM(N76:Y76)</f>
        <v>235708.49999999997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4">SUM(M72:M74)</f>
        <v>38433.599999999999</v>
      </c>
      <c r="N75" s="65">
        <f t="shared" si="64"/>
        <v>3202.8</v>
      </c>
      <c r="O75" s="65">
        <f t="shared" si="64"/>
        <v>3202.8</v>
      </c>
      <c r="P75" s="65">
        <f t="shared" si="64"/>
        <v>3202.8</v>
      </c>
      <c r="Q75" s="65">
        <f t="shared" si="64"/>
        <v>3202.8</v>
      </c>
      <c r="R75" s="65">
        <f t="shared" si="64"/>
        <v>3202.8</v>
      </c>
      <c r="S75" s="65">
        <f t="shared" si="64"/>
        <v>3202.8</v>
      </c>
      <c r="T75" s="65">
        <f t="shared" si="64"/>
        <v>3202.8</v>
      </c>
      <c r="U75" s="65">
        <f t="shared" si="64"/>
        <v>3202.8</v>
      </c>
      <c r="V75" s="65">
        <f t="shared" si="64"/>
        <v>3202.8</v>
      </c>
      <c r="W75" s="65">
        <f t="shared" si="64"/>
        <v>3202.8</v>
      </c>
      <c r="X75" s="65">
        <f t="shared" si="64"/>
        <v>3202.8</v>
      </c>
      <c r="Y75" s="65">
        <f t="shared" si="64"/>
        <v>3202.8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235708.50000000003</v>
      </c>
      <c r="N76" s="106">
        <f>SUM(N26,N35,N55,N58,N61,N71,N75,N31,N45)</f>
        <v>26241.077499999999</v>
      </c>
      <c r="O76" s="106">
        <f>SUM(O26,O35,O55,O58,O61,O71,O75,O31,O45)</f>
        <v>20050.163499999999</v>
      </c>
      <c r="P76" s="106">
        <f>SUM(P26,P35,P55,P58,P61,P71,P75,P31,P45)</f>
        <v>22731.7435</v>
      </c>
      <c r="Q76" s="106">
        <f>SUM(Q26,Q35,Q55,Q58,Q61,Q71,Q75,Q31,Q45)</f>
        <v>17517.343499999999</v>
      </c>
      <c r="R76" s="106">
        <f>SUM(R26,R35,R55,R58,R61,R71,R75,R31,R45)</f>
        <v>20124.5435</v>
      </c>
      <c r="S76" s="106">
        <f>SUM(S26,S35,S55,S58,S61,S71,S75,S31,S45)</f>
        <v>17517.343499999999</v>
      </c>
      <c r="T76" s="106">
        <f>SUM(T26,T35,T55,T58,T61,T71,T75,T31,T45)</f>
        <v>20124.5435</v>
      </c>
      <c r="U76" s="106">
        <f>SUM(U26,U35,U55,U58,U61,U71,U75,U31,U45)</f>
        <v>17517.343499999999</v>
      </c>
      <c r="V76" s="106">
        <f>SUM(V26,V35,V55,V58,V61,V71,V75,V31,V45)</f>
        <v>20124.5435</v>
      </c>
      <c r="W76" s="106">
        <f>SUM(W26,W35,W55,W58,W61,W71,W75,W31,W45)</f>
        <v>17517.343499999999</v>
      </c>
      <c r="X76" s="106">
        <f>SUM(X26,X35,X55,X58,X61,X71,X75,X31,X45)</f>
        <v>20124.5435</v>
      </c>
      <c r="Y76" s="106">
        <f>SUM(Y26,Y35,Y55,Y58,Y61,Y71,Y75,Y31,Y45)</f>
        <v>16117.967499999999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5" t="s">
        <v>8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5">TRUNC(L78*K78*J78,2)</f>
        <v>455.28</v>
      </c>
      <c r="N78" s="108"/>
      <c r="O78" s="89">
        <f t="shared" ref="O78:O87" si="66">M78/2</f>
        <v>227.64</v>
      </c>
      <c r="P78" s="89"/>
      <c r="Q78" s="89"/>
      <c r="R78" s="102"/>
      <c r="S78" s="89"/>
      <c r="T78" s="89"/>
      <c r="U78" s="89">
        <f t="shared" ref="U78:U87" si="67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5" t="s">
        <v>8</v>
      </c>
      <c r="I79" s="92" t="s">
        <v>111</v>
      </c>
      <c r="J79" s="92">
        <v>2</v>
      </c>
      <c r="K79" s="93">
        <v>24</v>
      </c>
      <c r="L79" s="94">
        <f>'Planilha para vinculação'!F21</f>
        <v>10.119999999999999</v>
      </c>
      <c r="M79" s="75">
        <f t="shared" si="65"/>
        <v>485.76</v>
      </c>
      <c r="N79" s="109"/>
      <c r="O79" s="89">
        <f t="shared" si="66"/>
        <v>242.88</v>
      </c>
      <c r="P79" s="110"/>
      <c r="Q79" s="110"/>
      <c r="R79" s="111"/>
      <c r="S79" s="77"/>
      <c r="T79" s="77"/>
      <c r="U79" s="89">
        <f t="shared" si="67"/>
        <v>242.88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5" t="s">
        <v>8</v>
      </c>
      <c r="I80" s="92" t="s">
        <v>111</v>
      </c>
      <c r="J80" s="92">
        <v>2</v>
      </c>
      <c r="K80" s="93">
        <v>56</v>
      </c>
      <c r="L80" s="94">
        <f>'Planilha para vinculação'!F22</f>
        <v>25</v>
      </c>
      <c r="M80" s="75">
        <f t="shared" si="65"/>
        <v>2800</v>
      </c>
      <c r="N80" s="113"/>
      <c r="O80" s="89">
        <f t="shared" si="66"/>
        <v>1400</v>
      </c>
      <c r="P80" s="85"/>
      <c r="Q80" s="77"/>
      <c r="R80" s="111"/>
      <c r="S80" s="77"/>
      <c r="T80" s="77"/>
      <c r="U80" s="89">
        <f t="shared" si="67"/>
        <v>1400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112</v>
      </c>
      <c r="L81" s="94">
        <f>'Planilha para vinculação'!F28</f>
        <v>1.1399999999999999</v>
      </c>
      <c r="M81" s="75">
        <f t="shared" si="65"/>
        <v>255.36</v>
      </c>
      <c r="N81" s="113"/>
      <c r="O81" s="89">
        <f t="shared" si="66"/>
        <v>127.68</v>
      </c>
      <c r="P81" s="85"/>
      <c r="Q81" s="77"/>
      <c r="R81" s="111"/>
      <c r="S81" s="77"/>
      <c r="T81" s="77"/>
      <c r="U81" s="89">
        <f t="shared" si="67"/>
        <v>127.68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34</v>
      </c>
      <c r="L82" s="94">
        <f>'Kit lanche'!E15</f>
        <v>5.88</v>
      </c>
      <c r="M82" s="75">
        <f t="shared" si="65"/>
        <v>399.84</v>
      </c>
      <c r="N82" s="113"/>
      <c r="O82" s="89">
        <f t="shared" si="66"/>
        <v>199.92</v>
      </c>
      <c r="P82" s="85"/>
      <c r="Q82" s="85"/>
      <c r="R82" s="111"/>
      <c r="S82" s="77"/>
      <c r="T82" s="77"/>
      <c r="U82" s="89">
        <f t="shared" si="67"/>
        <v>199.92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5"/>
        <v>120</v>
      </c>
      <c r="N83" s="113"/>
      <c r="O83" s="89">
        <f t="shared" si="66"/>
        <v>60</v>
      </c>
      <c r="P83" s="85"/>
      <c r="Q83" s="77"/>
      <c r="R83" s="111"/>
      <c r="S83" s="77"/>
      <c r="T83" s="77"/>
      <c r="U83" s="89">
        <f t="shared" si="67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34</v>
      </c>
      <c r="L84" s="94">
        <f>'Planilha para vinculação'!F39</f>
        <v>4</v>
      </c>
      <c r="M84" s="75">
        <f t="shared" si="65"/>
        <v>272</v>
      </c>
      <c r="N84" s="113"/>
      <c r="O84" s="89">
        <f t="shared" si="66"/>
        <v>136</v>
      </c>
      <c r="P84" s="85"/>
      <c r="Q84" s="77"/>
      <c r="R84" s="111"/>
      <c r="S84" s="77"/>
      <c r="T84" s="77"/>
      <c r="U84" s="89">
        <f t="shared" si="67"/>
        <v>136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34</v>
      </c>
      <c r="L85" s="94">
        <f>'Verba_Kit Pedagogico'!H20</f>
        <v>20.96</v>
      </c>
      <c r="M85" s="75">
        <f t="shared" si="65"/>
        <v>1425.28</v>
      </c>
      <c r="N85" s="113"/>
      <c r="O85" s="89">
        <f t="shared" si="66"/>
        <v>712.64</v>
      </c>
      <c r="P85" s="85"/>
      <c r="Q85" s="85"/>
      <c r="R85" s="111"/>
      <c r="S85" s="77"/>
      <c r="T85" s="77"/>
      <c r="U85" s="89">
        <f t="shared" si="67"/>
        <v>712.64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5"/>
        <v>75.52</v>
      </c>
      <c r="N86" s="113"/>
      <c r="O86" s="89">
        <f t="shared" si="66"/>
        <v>37.76</v>
      </c>
      <c r="P86" s="85"/>
      <c r="Q86" s="85"/>
      <c r="R86" s="111"/>
      <c r="S86" s="77"/>
      <c r="T86" s="77"/>
      <c r="U86" s="89">
        <f t="shared" si="67"/>
        <v>37.76</v>
      </c>
      <c r="V86" s="77"/>
      <c r="W86" s="77"/>
      <c r="X86" s="77"/>
      <c r="Y86" s="77"/>
      <c r="Z86" s="69">
        <f>SUM(N88:Y88)</f>
        <v>6521.04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20</v>
      </c>
      <c r="L87" s="94">
        <f>'Planilha para vinculação'!F26</f>
        <v>5.8</v>
      </c>
      <c r="M87" s="75">
        <f t="shared" si="65"/>
        <v>232</v>
      </c>
      <c r="N87" s="113"/>
      <c r="O87" s="89">
        <f t="shared" si="66"/>
        <v>116</v>
      </c>
      <c r="P87" s="115"/>
      <c r="Q87" s="111"/>
      <c r="R87" s="85"/>
      <c r="S87" s="85"/>
      <c r="T87" s="89"/>
      <c r="U87" s="89">
        <f t="shared" si="67"/>
        <v>116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6521.04</v>
      </c>
      <c r="N88" s="86">
        <f>SUM(N78:N86)</f>
        <v>0</v>
      </c>
      <c r="O88" s="64">
        <f>SUM(O78:O87)</f>
        <v>3260.52</v>
      </c>
      <c r="P88" s="64">
        <f t="shared" ref="P88:Y88" si="68">SUM(P78:P86)</f>
        <v>0</v>
      </c>
      <c r="Q88" s="64">
        <f t="shared" si="68"/>
        <v>0</v>
      </c>
      <c r="R88" s="64">
        <f t="shared" si="68"/>
        <v>0</v>
      </c>
      <c r="S88" s="64">
        <f t="shared" si="68"/>
        <v>0</v>
      </c>
      <c r="T88" s="64">
        <f t="shared" si="68"/>
        <v>0</v>
      </c>
      <c r="U88" s="64">
        <f>SUM(U78:U87)</f>
        <v>3260.52</v>
      </c>
      <c r="V88" s="64">
        <f t="shared" si="68"/>
        <v>0</v>
      </c>
      <c r="W88" s="64">
        <f t="shared" si="68"/>
        <v>0</v>
      </c>
      <c r="X88" s="64">
        <f t="shared" si="68"/>
        <v>0</v>
      </c>
      <c r="Y88" s="64">
        <f t="shared" si="68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24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9">TRUNC(L89*K89*J89,2)</f>
        <v>455.28</v>
      </c>
      <c r="N89" s="108"/>
      <c r="O89" s="89"/>
      <c r="P89" s="89">
        <f t="shared" ref="P89:P93" si="70">M89/2</f>
        <v>227.64</v>
      </c>
      <c r="Q89" s="102"/>
      <c r="R89" s="89"/>
      <c r="S89" s="89"/>
      <c r="T89" s="89"/>
      <c r="U89" s="89"/>
      <c r="V89" s="89">
        <f t="shared" ref="V89:V93" si="71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24" t="s">
        <v>114</v>
      </c>
      <c r="I90" s="73" t="s">
        <v>111</v>
      </c>
      <c r="J90" s="73">
        <v>2</v>
      </c>
      <c r="K90" s="93">
        <v>24</v>
      </c>
      <c r="L90" s="94">
        <f>'Planilha para vinculação'!F21</f>
        <v>10.119999999999999</v>
      </c>
      <c r="M90" s="75">
        <f t="shared" si="69"/>
        <v>485.76</v>
      </c>
      <c r="N90" s="109"/>
      <c r="O90" s="110"/>
      <c r="P90" s="89">
        <f t="shared" si="70"/>
        <v>242.88</v>
      </c>
      <c r="Q90" s="111"/>
      <c r="R90" s="110"/>
      <c r="S90" s="110"/>
      <c r="T90" s="89"/>
      <c r="U90" s="110"/>
      <c r="V90" s="89">
        <f t="shared" si="71"/>
        <v>242.88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24" t="s">
        <v>114</v>
      </c>
      <c r="I91" s="73" t="s">
        <v>111</v>
      </c>
      <c r="J91" s="73">
        <v>2</v>
      </c>
      <c r="K91" s="93">
        <v>56</v>
      </c>
      <c r="L91" s="94">
        <f>'Planilha para vinculação'!F22</f>
        <v>25</v>
      </c>
      <c r="M91" s="75">
        <f t="shared" si="69"/>
        <v>2800</v>
      </c>
      <c r="N91" s="113"/>
      <c r="O91" s="85"/>
      <c r="P91" s="89">
        <f t="shared" si="70"/>
        <v>1400</v>
      </c>
      <c r="Q91" s="111"/>
      <c r="R91" s="85"/>
      <c r="S91" s="85"/>
      <c r="T91" s="89"/>
      <c r="U91" s="85"/>
      <c r="V91" s="89">
        <f t="shared" si="71"/>
        <v>1400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20</v>
      </c>
      <c r="L92" s="94">
        <f>'Planilha para vinculação'!F26</f>
        <v>5.8</v>
      </c>
      <c r="M92" s="75">
        <f t="shared" si="69"/>
        <v>232</v>
      </c>
      <c r="N92" s="113"/>
      <c r="O92" s="85"/>
      <c r="P92" s="89">
        <f t="shared" si="70"/>
        <v>116</v>
      </c>
      <c r="Q92" s="111"/>
      <c r="R92" s="85"/>
      <c r="S92" s="85"/>
      <c r="T92" s="89"/>
      <c r="U92" s="85"/>
      <c r="V92" s="89">
        <f t="shared" si="71"/>
        <v>116</v>
      </c>
      <c r="W92" s="85"/>
      <c r="X92" s="85"/>
      <c r="Y92" s="85"/>
      <c r="Z92" s="69">
        <f>SUM(N94:Y94)</f>
        <v>4048.56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24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9"/>
        <v>75.52</v>
      </c>
      <c r="N93" s="113"/>
      <c r="O93" s="89"/>
      <c r="P93" s="89">
        <f t="shared" si="70"/>
        <v>37.76</v>
      </c>
      <c r="Q93" s="85"/>
      <c r="R93" s="85"/>
      <c r="S93" s="89"/>
      <c r="T93" s="85"/>
      <c r="U93" s="85"/>
      <c r="V93" s="89">
        <f t="shared" si="71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 t="shared" ref="M94:Y94" si="72">SUM(M89:M93)</f>
        <v>4048.56</v>
      </c>
      <c r="N94" s="86">
        <f t="shared" si="72"/>
        <v>0</v>
      </c>
      <c r="O94" s="64">
        <f t="shared" si="72"/>
        <v>0</v>
      </c>
      <c r="P94" s="64">
        <f t="shared" si="72"/>
        <v>2024.28</v>
      </c>
      <c r="Q94" s="64">
        <f t="shared" si="72"/>
        <v>0</v>
      </c>
      <c r="R94" s="64">
        <f t="shared" si="72"/>
        <v>0</v>
      </c>
      <c r="S94" s="64">
        <f t="shared" si="72"/>
        <v>0</v>
      </c>
      <c r="T94" s="64">
        <f t="shared" si="72"/>
        <v>0</v>
      </c>
      <c r="U94" s="64">
        <f t="shared" si="72"/>
        <v>0</v>
      </c>
      <c r="V94" s="64">
        <f t="shared" si="72"/>
        <v>2024.28</v>
      </c>
      <c r="W94" s="64">
        <f t="shared" si="72"/>
        <v>0</v>
      </c>
      <c r="X94" s="64">
        <f t="shared" si="72"/>
        <v>0</v>
      </c>
      <c r="Y94" s="64">
        <f t="shared" si="72"/>
        <v>0</v>
      </c>
      <c r="Z94" s="69"/>
    </row>
    <row r="95" spans="1:27" ht="12.75" customHeight="1" x14ac:dyDescent="0.25">
      <c r="A95" s="18"/>
      <c r="B95" s="18"/>
      <c r="C95" s="18"/>
      <c r="D95" s="307" t="s">
        <v>72</v>
      </c>
      <c r="E95" s="103" t="s">
        <v>512</v>
      </c>
      <c r="F95" s="104" t="s">
        <v>7</v>
      </c>
      <c r="G95" s="104">
        <v>2</v>
      </c>
      <c r="H95" s="24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3">L95*K95*J95</f>
        <v>455.28</v>
      </c>
      <c r="N95" s="118"/>
      <c r="O95" s="119"/>
      <c r="P95" s="89"/>
      <c r="Q95" s="89"/>
      <c r="R95" s="89">
        <f t="shared" ref="R95:R98" si="74">M95/2</f>
        <v>227.64</v>
      </c>
      <c r="S95" s="94"/>
      <c r="T95" s="120"/>
      <c r="U95" s="94"/>
      <c r="V95" s="94"/>
      <c r="W95" s="89">
        <f t="shared" ref="W95:W98" si="75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309"/>
      <c r="E96" s="121" t="s">
        <v>110</v>
      </c>
      <c r="F96" s="122" t="s">
        <v>11</v>
      </c>
      <c r="G96" s="104">
        <v>9</v>
      </c>
      <c r="H96" s="24" t="s">
        <v>114</v>
      </c>
      <c r="I96" s="73" t="s">
        <v>111</v>
      </c>
      <c r="J96" s="73">
        <v>2</v>
      </c>
      <c r="K96" s="93">
        <v>24</v>
      </c>
      <c r="L96" s="94">
        <f>'Planilha para vinculação'!F21</f>
        <v>10.119999999999999</v>
      </c>
      <c r="M96" s="117">
        <f t="shared" si="73"/>
        <v>485.76</v>
      </c>
      <c r="N96" s="123"/>
      <c r="O96" s="124"/>
      <c r="P96" s="125"/>
      <c r="Q96" s="125"/>
      <c r="R96" s="89">
        <f t="shared" si="74"/>
        <v>242.88</v>
      </c>
      <c r="S96" s="122"/>
      <c r="T96" s="104"/>
      <c r="U96" s="122"/>
      <c r="V96" s="122"/>
      <c r="W96" s="89">
        <f t="shared" si="75"/>
        <v>242.88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309"/>
      <c r="E97" s="126" t="s">
        <v>112</v>
      </c>
      <c r="F97" s="122" t="s">
        <v>11</v>
      </c>
      <c r="G97" s="104">
        <v>10</v>
      </c>
      <c r="H97" s="24" t="s">
        <v>114</v>
      </c>
      <c r="I97" s="73" t="s">
        <v>111</v>
      </c>
      <c r="J97" s="73">
        <v>2</v>
      </c>
      <c r="K97" s="93">
        <v>56</v>
      </c>
      <c r="L97" s="94">
        <f>'Planilha para vinculação'!F22</f>
        <v>25</v>
      </c>
      <c r="M97" s="117">
        <f t="shared" si="73"/>
        <v>2800</v>
      </c>
      <c r="N97" s="123"/>
      <c r="O97" s="124"/>
      <c r="P97" s="85"/>
      <c r="Q97" s="85"/>
      <c r="R97" s="89">
        <f t="shared" si="74"/>
        <v>1400</v>
      </c>
      <c r="S97" s="127"/>
      <c r="T97" s="104"/>
      <c r="U97" s="127"/>
      <c r="V97" s="127"/>
      <c r="W97" s="89">
        <f t="shared" si="75"/>
        <v>1400</v>
      </c>
      <c r="X97" s="85"/>
      <c r="Y97" s="85"/>
      <c r="Z97" s="69">
        <f>SUM(N99:Y99)</f>
        <v>3973.04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308"/>
      <c r="E98" s="98" t="s">
        <v>330</v>
      </c>
      <c r="F98" s="104" t="s">
        <v>14</v>
      </c>
      <c r="G98" s="104">
        <v>14</v>
      </c>
      <c r="H98" s="104" t="s">
        <v>114</v>
      </c>
      <c r="I98" s="73" t="s">
        <v>138</v>
      </c>
      <c r="J98" s="73">
        <v>2</v>
      </c>
      <c r="K98" s="73">
        <v>20</v>
      </c>
      <c r="L98" s="94">
        <f>'Planilha para vinculação'!F26</f>
        <v>5.8</v>
      </c>
      <c r="M98" s="117">
        <f t="shared" si="73"/>
        <v>232</v>
      </c>
      <c r="N98" s="123"/>
      <c r="O98" s="124"/>
      <c r="P98" s="85"/>
      <c r="Q98" s="85"/>
      <c r="R98" s="89">
        <f t="shared" si="74"/>
        <v>116</v>
      </c>
      <c r="S98" s="127"/>
      <c r="T98" s="104"/>
      <c r="U98" s="127"/>
      <c r="V98" s="127"/>
      <c r="W98" s="89">
        <f t="shared" si="75"/>
        <v>116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33" t="s">
        <v>120</v>
      </c>
      <c r="E99" s="281"/>
      <c r="F99" s="281"/>
      <c r="G99" s="281"/>
      <c r="H99" s="281"/>
      <c r="I99" s="281"/>
      <c r="J99" s="281"/>
      <c r="K99" s="281"/>
      <c r="L99" s="282"/>
      <c r="M99" s="153">
        <f t="shared" ref="M99:Y99" si="76">SUM(M95:M98)</f>
        <v>3973.04</v>
      </c>
      <c r="N99" s="153">
        <f t="shared" si="76"/>
        <v>0</v>
      </c>
      <c r="O99" s="154">
        <f t="shared" si="76"/>
        <v>0</v>
      </c>
      <c r="P99" s="155">
        <f t="shared" si="76"/>
        <v>0</v>
      </c>
      <c r="Q99" s="155">
        <f t="shared" si="76"/>
        <v>0</v>
      </c>
      <c r="R99" s="155">
        <f t="shared" si="76"/>
        <v>1986.52</v>
      </c>
      <c r="S99" s="155">
        <f t="shared" si="76"/>
        <v>0</v>
      </c>
      <c r="T99" s="155">
        <f t="shared" si="76"/>
        <v>0</v>
      </c>
      <c r="U99" s="154">
        <f t="shared" si="76"/>
        <v>0</v>
      </c>
      <c r="V99" s="154">
        <f t="shared" si="76"/>
        <v>0</v>
      </c>
      <c r="W99" s="155">
        <f t="shared" si="76"/>
        <v>1986.52</v>
      </c>
      <c r="X99" s="156">
        <f t="shared" si="76"/>
        <v>0</v>
      </c>
      <c r="Y99" s="156">
        <f t="shared" si="76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24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7">TRUNC(L100*K100*J100,2)</f>
        <v>455.28</v>
      </c>
      <c r="N100" s="89">
        <f t="shared" ref="N100:N110" si="78">M100/2</f>
        <v>227.64</v>
      </c>
      <c r="O100" s="89"/>
      <c r="P100" s="89"/>
      <c r="Q100" s="111"/>
      <c r="R100" s="89"/>
      <c r="S100" s="89"/>
      <c r="T100" s="89">
        <f t="shared" ref="T100:T110" si="79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24" t="s">
        <v>114</v>
      </c>
      <c r="I101" s="73" t="s">
        <v>111</v>
      </c>
      <c r="J101" s="73">
        <v>2</v>
      </c>
      <c r="K101" s="93">
        <v>24</v>
      </c>
      <c r="L101" s="94">
        <f>'Planilha para vinculação'!F21</f>
        <v>10.119999999999999</v>
      </c>
      <c r="M101" s="75">
        <f t="shared" si="77"/>
        <v>485.76</v>
      </c>
      <c r="N101" s="89">
        <f t="shared" si="78"/>
        <v>242.88</v>
      </c>
      <c r="O101" s="77"/>
      <c r="P101" s="77"/>
      <c r="Q101" s="111"/>
      <c r="R101" s="77"/>
      <c r="S101" s="77"/>
      <c r="T101" s="89">
        <f t="shared" si="79"/>
        <v>242.88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24" t="s">
        <v>114</v>
      </c>
      <c r="I102" s="73" t="s">
        <v>111</v>
      </c>
      <c r="J102" s="73">
        <v>2</v>
      </c>
      <c r="K102" s="93">
        <v>56</v>
      </c>
      <c r="L102" s="94">
        <f>'Planilha para vinculação'!F22</f>
        <v>25</v>
      </c>
      <c r="M102" s="75">
        <f t="shared" si="77"/>
        <v>2800</v>
      </c>
      <c r="N102" s="89">
        <f t="shared" si="78"/>
        <v>1400</v>
      </c>
      <c r="O102" s="77"/>
      <c r="P102" s="77"/>
      <c r="Q102" s="111"/>
      <c r="R102" s="77"/>
      <c r="S102" s="77"/>
      <c r="T102" s="89">
        <f t="shared" si="79"/>
        <v>1400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2</v>
      </c>
      <c r="K103" s="73">
        <v>112</v>
      </c>
      <c r="L103" s="94">
        <f>'Planilha para vinculação'!F28</f>
        <v>1.1399999999999999</v>
      </c>
      <c r="M103" s="75">
        <f t="shared" si="77"/>
        <v>255.36</v>
      </c>
      <c r="N103" s="89">
        <f t="shared" si="78"/>
        <v>127.68</v>
      </c>
      <c r="O103" s="77"/>
      <c r="P103" s="77"/>
      <c r="Q103" s="111"/>
      <c r="R103" s="77"/>
      <c r="S103" s="77"/>
      <c r="T103" s="89">
        <f t="shared" si="79"/>
        <v>127.68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7"/>
        <v>235.2</v>
      </c>
      <c r="N104" s="89">
        <f t="shared" si="78"/>
        <v>117.6</v>
      </c>
      <c r="O104" s="77"/>
      <c r="P104" s="77"/>
      <c r="Q104" s="111"/>
      <c r="R104" s="77"/>
      <c r="S104" s="77"/>
      <c r="T104" s="89">
        <f t="shared" si="79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7"/>
        <v>838.4</v>
      </c>
      <c r="N105" s="89">
        <f t="shared" si="78"/>
        <v>419.2</v>
      </c>
      <c r="O105" s="77"/>
      <c r="P105" s="77"/>
      <c r="Q105" s="111"/>
      <c r="R105" s="77"/>
      <c r="S105" s="77"/>
      <c r="T105" s="89">
        <f t="shared" si="79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7"/>
        <v>120</v>
      </c>
      <c r="N106" s="89">
        <f t="shared" si="78"/>
        <v>60</v>
      </c>
      <c r="O106" s="77"/>
      <c r="P106" s="77"/>
      <c r="Q106" s="111"/>
      <c r="R106" s="77"/>
      <c r="S106" s="77"/>
      <c r="T106" s="89">
        <f t="shared" si="79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7"/>
        <v>160</v>
      </c>
      <c r="N107" s="89">
        <f t="shared" si="78"/>
        <v>80</v>
      </c>
      <c r="O107" s="85"/>
      <c r="P107" s="85"/>
      <c r="Q107" s="111"/>
      <c r="R107" s="85"/>
      <c r="S107" s="85"/>
      <c r="T107" s="89">
        <f t="shared" si="79"/>
        <v>80</v>
      </c>
      <c r="U107" s="111"/>
      <c r="V107" s="111"/>
      <c r="W107" s="77"/>
      <c r="X107" s="111"/>
      <c r="Y107" s="77"/>
      <c r="Z107" s="69"/>
    </row>
    <row r="108" spans="1:27" ht="72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7"/>
        <v>75.52</v>
      </c>
      <c r="N108" s="89">
        <f t="shared" si="78"/>
        <v>37.76</v>
      </c>
      <c r="O108" s="85"/>
      <c r="P108" s="85"/>
      <c r="Q108" s="111"/>
      <c r="R108" s="85"/>
      <c r="S108" s="85"/>
      <c r="T108" s="89">
        <f t="shared" si="79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328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24</v>
      </c>
      <c r="L109" s="94">
        <f>'Planilha para vinculação'!F35</f>
        <v>0.61</v>
      </c>
      <c r="M109" s="75">
        <f t="shared" si="77"/>
        <v>29.28</v>
      </c>
      <c r="N109" s="89">
        <f t="shared" si="78"/>
        <v>14.64</v>
      </c>
      <c r="O109" s="85"/>
      <c r="P109" s="85"/>
      <c r="Q109" s="111"/>
      <c r="R109" s="85"/>
      <c r="S109" s="85"/>
      <c r="T109" s="89">
        <f t="shared" si="79"/>
        <v>14.64</v>
      </c>
      <c r="U109" s="111"/>
      <c r="V109" s="111"/>
      <c r="W109" s="77"/>
      <c r="X109" s="111"/>
      <c r="Y109" s="77"/>
      <c r="Z109" s="69">
        <f>SUM(N111:Y111)</f>
        <v>5686.8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24" t="s">
        <v>114</v>
      </c>
      <c r="I110" s="73" t="s">
        <v>119</v>
      </c>
      <c r="J110" s="73">
        <v>2</v>
      </c>
      <c r="K110" s="73">
        <v>20</v>
      </c>
      <c r="L110" s="94">
        <f>'Planilha para vinculação'!F26</f>
        <v>5.8</v>
      </c>
      <c r="M110" s="75">
        <f t="shared" si="77"/>
        <v>232</v>
      </c>
      <c r="N110" s="89">
        <f t="shared" si="78"/>
        <v>116</v>
      </c>
      <c r="O110" s="85"/>
      <c r="P110" s="115"/>
      <c r="Q110" s="111"/>
      <c r="R110" s="85"/>
      <c r="S110" s="85"/>
      <c r="T110" s="89">
        <f t="shared" si="79"/>
        <v>116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5686.8</v>
      </c>
      <c r="N111" s="86">
        <f>SUM(N100:N110)</f>
        <v>2843.4</v>
      </c>
      <c r="O111" s="64">
        <f t="shared" ref="O111:S111" si="80">SUM(O100:O109)</f>
        <v>0</v>
      </c>
      <c r="P111" s="64">
        <f t="shared" si="80"/>
        <v>0</v>
      </c>
      <c r="Q111" s="64">
        <f t="shared" si="80"/>
        <v>0</v>
      </c>
      <c r="R111" s="64">
        <f t="shared" si="80"/>
        <v>0</v>
      </c>
      <c r="S111" s="64">
        <f t="shared" si="80"/>
        <v>0</v>
      </c>
      <c r="T111" s="64">
        <f>SUM(T100:T110)</f>
        <v>2843.4</v>
      </c>
      <c r="U111" s="64">
        <f t="shared" ref="U111:Y111" si="81">SUM(U100:U109)</f>
        <v>0</v>
      </c>
      <c r="V111" s="64">
        <f t="shared" si="81"/>
        <v>0</v>
      </c>
      <c r="W111" s="64">
        <f t="shared" si="81"/>
        <v>0</v>
      </c>
      <c r="X111" s="64">
        <f t="shared" si="81"/>
        <v>0</v>
      </c>
      <c r="Y111" s="64">
        <f t="shared" si="81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24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2">TRUNC(L112*K112*J112,2)</f>
        <v>455.28</v>
      </c>
      <c r="N112" s="108"/>
      <c r="O112" s="89">
        <f t="shared" ref="O112:O122" si="83">M112/2</f>
        <v>227.64</v>
      </c>
      <c r="P112" s="89"/>
      <c r="Q112" s="89"/>
      <c r="R112" s="89"/>
      <c r="S112" s="89"/>
      <c r="T112" s="89"/>
      <c r="U112" s="89"/>
      <c r="V112" s="89">
        <f t="shared" ref="V112:V122" si="84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24" t="s">
        <v>114</v>
      </c>
      <c r="I113" s="73" t="s">
        <v>111</v>
      </c>
      <c r="J113" s="73">
        <v>2</v>
      </c>
      <c r="K113" s="93">
        <v>24</v>
      </c>
      <c r="L113" s="94">
        <f>'Planilha para vinculação'!F21</f>
        <v>10.119999999999999</v>
      </c>
      <c r="M113" s="75">
        <f t="shared" si="82"/>
        <v>485.76</v>
      </c>
      <c r="N113" s="76"/>
      <c r="O113" s="89">
        <f t="shared" si="83"/>
        <v>242.88</v>
      </c>
      <c r="P113" s="77"/>
      <c r="Q113" s="77"/>
      <c r="R113" s="77"/>
      <c r="S113" s="89"/>
      <c r="T113" s="77"/>
      <c r="U113" s="77"/>
      <c r="V113" s="89">
        <f t="shared" si="84"/>
        <v>242.88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24" t="s">
        <v>114</v>
      </c>
      <c r="I114" s="73" t="s">
        <v>111</v>
      </c>
      <c r="J114" s="73">
        <v>2</v>
      </c>
      <c r="K114" s="93">
        <v>56</v>
      </c>
      <c r="L114" s="94">
        <f>'Planilha para vinculação'!F22</f>
        <v>25</v>
      </c>
      <c r="M114" s="75">
        <f t="shared" si="82"/>
        <v>2800</v>
      </c>
      <c r="N114" s="76"/>
      <c r="O114" s="89">
        <f t="shared" si="83"/>
        <v>1400</v>
      </c>
      <c r="P114" s="77"/>
      <c r="Q114" s="77"/>
      <c r="R114" s="77"/>
      <c r="S114" s="89"/>
      <c r="T114" s="77"/>
      <c r="U114" s="77"/>
      <c r="V114" s="89">
        <f t="shared" si="84"/>
        <v>1400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112</v>
      </c>
      <c r="L115" s="94">
        <f>'Planilha para vinculação'!F28</f>
        <v>1.1399999999999999</v>
      </c>
      <c r="M115" s="75">
        <f t="shared" si="82"/>
        <v>255.36</v>
      </c>
      <c r="N115" s="76"/>
      <c r="O115" s="89">
        <f t="shared" si="83"/>
        <v>127.68</v>
      </c>
      <c r="P115" s="77"/>
      <c r="Q115" s="77"/>
      <c r="R115" s="77"/>
      <c r="S115" s="89"/>
      <c r="T115" s="77"/>
      <c r="U115" s="77"/>
      <c r="V115" s="89">
        <f t="shared" si="84"/>
        <v>127.68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2"/>
        <v>838.4</v>
      </c>
      <c r="N116" s="76"/>
      <c r="O116" s="89">
        <f t="shared" si="83"/>
        <v>419.2</v>
      </c>
      <c r="P116" s="77"/>
      <c r="Q116" s="77"/>
      <c r="R116" s="77"/>
      <c r="S116" s="89"/>
      <c r="T116" s="77"/>
      <c r="U116" s="77"/>
      <c r="V116" s="89">
        <f t="shared" si="84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2"/>
        <v>235.2</v>
      </c>
      <c r="N117" s="76"/>
      <c r="O117" s="89">
        <f t="shared" si="83"/>
        <v>117.6</v>
      </c>
      <c r="P117" s="77"/>
      <c r="Q117" s="77"/>
      <c r="R117" s="77"/>
      <c r="S117" s="89"/>
      <c r="T117" s="77"/>
      <c r="U117" s="77"/>
      <c r="V117" s="89">
        <f t="shared" si="84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2"/>
        <v>120</v>
      </c>
      <c r="N118" s="76"/>
      <c r="O118" s="89">
        <f t="shared" si="83"/>
        <v>60</v>
      </c>
      <c r="P118" s="77"/>
      <c r="Q118" s="77"/>
      <c r="R118" s="77"/>
      <c r="S118" s="89"/>
      <c r="T118" s="77"/>
      <c r="U118" s="77"/>
      <c r="V118" s="89">
        <f t="shared" si="84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2"/>
        <v>160</v>
      </c>
      <c r="N119" s="113"/>
      <c r="O119" s="89">
        <f t="shared" si="83"/>
        <v>80</v>
      </c>
      <c r="P119" s="85"/>
      <c r="Q119" s="85"/>
      <c r="R119" s="85"/>
      <c r="S119" s="89"/>
      <c r="T119" s="85"/>
      <c r="U119" s="85"/>
      <c r="V119" s="89">
        <f t="shared" si="84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2"/>
        <v>75.52</v>
      </c>
      <c r="N120" s="113"/>
      <c r="O120" s="89">
        <f t="shared" si="83"/>
        <v>37.76</v>
      </c>
      <c r="P120" s="85"/>
      <c r="Q120" s="85"/>
      <c r="R120" s="85"/>
      <c r="S120" s="89"/>
      <c r="T120" s="85"/>
      <c r="U120" s="85"/>
      <c r="V120" s="89">
        <f t="shared" si="84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24</v>
      </c>
      <c r="L121" s="94">
        <f>'Planilha para vinculação'!F35</f>
        <v>0.61</v>
      </c>
      <c r="M121" s="75">
        <f t="shared" si="82"/>
        <v>29.28</v>
      </c>
      <c r="N121" s="113"/>
      <c r="O121" s="89">
        <f t="shared" si="83"/>
        <v>14.64</v>
      </c>
      <c r="P121" s="85"/>
      <c r="Q121" s="85"/>
      <c r="R121" s="85"/>
      <c r="S121" s="89"/>
      <c r="T121" s="85"/>
      <c r="U121" s="85"/>
      <c r="V121" s="89">
        <f t="shared" si="84"/>
        <v>14.64</v>
      </c>
      <c r="W121" s="77"/>
      <c r="X121" s="77"/>
      <c r="Y121" s="77"/>
      <c r="Z121" s="69">
        <f>SUM(N123:Y123)</f>
        <v>5686.8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24" t="s">
        <v>114</v>
      </c>
      <c r="I122" s="73" t="s">
        <v>119</v>
      </c>
      <c r="J122" s="73">
        <v>2</v>
      </c>
      <c r="K122" s="73">
        <v>20</v>
      </c>
      <c r="L122" s="94">
        <f>'Planilha para vinculação'!F26</f>
        <v>5.8</v>
      </c>
      <c r="M122" s="75">
        <f t="shared" si="82"/>
        <v>232</v>
      </c>
      <c r="N122" s="113"/>
      <c r="O122" s="89">
        <f t="shared" si="83"/>
        <v>116</v>
      </c>
      <c r="P122" s="115"/>
      <c r="Q122" s="111"/>
      <c r="R122" s="85"/>
      <c r="S122" s="85"/>
      <c r="T122" s="89"/>
      <c r="U122" s="85"/>
      <c r="V122" s="89">
        <f t="shared" si="84"/>
        <v>116</v>
      </c>
      <c r="W122" s="85"/>
      <c r="X122" s="85"/>
      <c r="Y122" s="85"/>
      <c r="Z122" s="69">
        <f>SUM(N124:Y124)</f>
        <v>25916.240000000002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5686.8</v>
      </c>
      <c r="N123" s="86">
        <f t="shared" ref="N123:U123" si="85">SUM(N112:N121)</f>
        <v>0</v>
      </c>
      <c r="O123" s="64">
        <f>SUM(O112:O122)</f>
        <v>2843.4</v>
      </c>
      <c r="P123" s="64">
        <f t="shared" si="85"/>
        <v>0</v>
      </c>
      <c r="Q123" s="64">
        <f t="shared" si="85"/>
        <v>0</v>
      </c>
      <c r="R123" s="64">
        <f t="shared" si="85"/>
        <v>0</v>
      </c>
      <c r="S123" s="64">
        <f t="shared" si="85"/>
        <v>0</v>
      </c>
      <c r="T123" s="64">
        <f t="shared" si="85"/>
        <v>0</v>
      </c>
      <c r="U123" s="64">
        <f t="shared" si="85"/>
        <v>0</v>
      </c>
      <c r="V123" s="64">
        <f>SUM(V112:V122)</f>
        <v>2843.4</v>
      </c>
      <c r="W123" s="64">
        <f t="shared" ref="W123:Y123" si="86">SUM(W112:W121)</f>
        <v>0</v>
      </c>
      <c r="X123" s="64">
        <f t="shared" si="86"/>
        <v>0</v>
      </c>
      <c r="Y123" s="64">
        <f t="shared" si="86"/>
        <v>0</v>
      </c>
      <c r="Z123" s="69"/>
    </row>
    <row r="124" spans="1:27" ht="42.75" customHeight="1" x14ac:dyDescent="0.25">
      <c r="A124" s="107"/>
      <c r="B124" s="107"/>
      <c r="C124" s="107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 t="shared" ref="M124:Y124" si="87">M123+M94+M111+M99+M88</f>
        <v>25916.240000000002</v>
      </c>
      <c r="N124" s="106">
        <f t="shared" si="87"/>
        <v>2843.4</v>
      </c>
      <c r="O124" s="106">
        <f t="shared" si="87"/>
        <v>6103.92</v>
      </c>
      <c r="P124" s="106">
        <f t="shared" si="87"/>
        <v>2024.28</v>
      </c>
      <c r="Q124" s="106">
        <f t="shared" si="87"/>
        <v>0</v>
      </c>
      <c r="R124" s="106">
        <f t="shared" si="87"/>
        <v>1986.52</v>
      </c>
      <c r="S124" s="106">
        <f t="shared" si="87"/>
        <v>0</v>
      </c>
      <c r="T124" s="106">
        <f t="shared" si="87"/>
        <v>2843.4</v>
      </c>
      <c r="U124" s="106">
        <f t="shared" si="87"/>
        <v>3260.52</v>
      </c>
      <c r="V124" s="106">
        <f t="shared" si="87"/>
        <v>4867.68</v>
      </c>
      <c r="W124" s="106">
        <f t="shared" si="87"/>
        <v>1986.52</v>
      </c>
      <c r="X124" s="106">
        <f t="shared" si="87"/>
        <v>0</v>
      </c>
      <c r="Y124" s="106">
        <f t="shared" si="87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23" t="s">
        <v>141</v>
      </c>
      <c r="E126" s="70" t="s">
        <v>110</v>
      </c>
      <c r="F126" s="132" t="s">
        <v>11</v>
      </c>
      <c r="G126" s="24">
        <v>9</v>
      </c>
      <c r="H126" s="24" t="s">
        <v>114</v>
      </c>
      <c r="I126" s="72" t="s">
        <v>111</v>
      </c>
      <c r="J126" s="72">
        <v>2</v>
      </c>
      <c r="K126" s="93">
        <v>15</v>
      </c>
      <c r="L126" s="94">
        <f>'Planilha para vinculação'!F21</f>
        <v>10.119999999999999</v>
      </c>
      <c r="M126" s="133">
        <f t="shared" ref="M126:M135" si="88">TRUNC(J126*K126*L126,2)</f>
        <v>303.60000000000002</v>
      </c>
      <c r="N126" s="134"/>
      <c r="O126" s="135"/>
      <c r="P126" s="77">
        <f t="shared" ref="P126:P135" si="89">M126</f>
        <v>303.60000000000002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24"/>
      <c r="E127" s="78" t="s">
        <v>112</v>
      </c>
      <c r="F127" s="132" t="s">
        <v>11</v>
      </c>
      <c r="G127" s="24">
        <v>10</v>
      </c>
      <c r="H127" s="24" t="s">
        <v>114</v>
      </c>
      <c r="I127" s="72" t="s">
        <v>111</v>
      </c>
      <c r="J127" s="72">
        <v>2</v>
      </c>
      <c r="K127" s="93">
        <v>30</v>
      </c>
      <c r="L127" s="94">
        <f>'Planilha para vinculação'!F22</f>
        <v>25</v>
      </c>
      <c r="M127" s="133">
        <f t="shared" si="88"/>
        <v>1500</v>
      </c>
      <c r="N127" s="123"/>
      <c r="O127" s="135"/>
      <c r="P127" s="77">
        <f t="shared" si="89"/>
        <v>1500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24"/>
      <c r="E128" s="6" t="s">
        <v>513</v>
      </c>
      <c r="F128" s="24" t="s">
        <v>7</v>
      </c>
      <c r="G128" s="24">
        <v>3</v>
      </c>
      <c r="H128" s="24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8"/>
        <v>130.26</v>
      </c>
      <c r="N128" s="123"/>
      <c r="O128" s="135"/>
      <c r="P128" s="77">
        <f t="shared" si="89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20</v>
      </c>
      <c r="L129" s="94">
        <f>'Planilha para vinculação'!F26</f>
        <v>5.8</v>
      </c>
      <c r="M129" s="133">
        <f t="shared" si="88"/>
        <v>116</v>
      </c>
      <c r="N129" s="123"/>
      <c r="O129" s="135"/>
      <c r="P129" s="77">
        <f t="shared" si="89"/>
        <v>116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112</v>
      </c>
      <c r="L130" s="94">
        <f>'Planilha para vinculação'!F31</f>
        <v>1.2250000000000001</v>
      </c>
      <c r="M130" s="133">
        <f t="shared" si="88"/>
        <v>137.19999999999999</v>
      </c>
      <c r="N130" s="123"/>
      <c r="O130" s="135"/>
      <c r="P130" s="77">
        <f t="shared" si="89"/>
        <v>137.19999999999999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8"/>
        <v>60</v>
      </c>
      <c r="N131" s="123"/>
      <c r="O131" s="135"/>
      <c r="P131" s="77">
        <f t="shared" si="89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8"/>
        <v>160</v>
      </c>
      <c r="N132" s="123"/>
      <c r="O132" s="135"/>
      <c r="P132" s="77">
        <f t="shared" si="89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3</v>
      </c>
      <c r="L133" s="138">
        <f>'Planilha para vinculação'!F35</f>
        <v>0.61</v>
      </c>
      <c r="M133" s="133">
        <f t="shared" si="88"/>
        <v>1.83</v>
      </c>
      <c r="N133" s="123"/>
      <c r="O133" s="135"/>
      <c r="P133" s="77">
        <f t="shared" si="89"/>
        <v>1.83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8"/>
        <v>838.4</v>
      </c>
      <c r="N134" s="123"/>
      <c r="O134" s="135"/>
      <c r="P134" s="77">
        <f t="shared" si="89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3482.4899999999993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25"/>
      <c r="E135" s="70" t="s">
        <v>132</v>
      </c>
      <c r="F135" s="24" t="s">
        <v>14</v>
      </c>
      <c r="G135" s="24">
        <v>26</v>
      </c>
      <c r="H135" s="24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8"/>
        <v>235.2</v>
      </c>
      <c r="N135" s="123"/>
      <c r="O135" s="135"/>
      <c r="P135" s="77">
        <f t="shared" si="89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8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90">SUM(M126:M135)</f>
        <v>3482.4899999999993</v>
      </c>
      <c r="N136" s="139">
        <f t="shared" si="90"/>
        <v>0</v>
      </c>
      <c r="O136" s="139">
        <f t="shared" si="90"/>
        <v>0</v>
      </c>
      <c r="P136" s="139">
        <f t="shared" si="90"/>
        <v>3482.4899999999993</v>
      </c>
      <c r="Q136" s="139">
        <f t="shared" si="90"/>
        <v>0</v>
      </c>
      <c r="R136" s="139">
        <f t="shared" si="90"/>
        <v>0</v>
      </c>
      <c r="S136" s="139">
        <f t="shared" si="90"/>
        <v>0</v>
      </c>
      <c r="T136" s="139">
        <f t="shared" si="90"/>
        <v>0</v>
      </c>
      <c r="U136" s="139">
        <f t="shared" si="90"/>
        <v>0</v>
      </c>
      <c r="V136" s="139">
        <f t="shared" si="90"/>
        <v>0</v>
      </c>
      <c r="W136" s="139">
        <f t="shared" si="90"/>
        <v>0</v>
      </c>
      <c r="X136" s="139">
        <f t="shared" si="90"/>
        <v>0</v>
      </c>
      <c r="Y136" s="139">
        <f t="shared" si="90"/>
        <v>0</v>
      </c>
      <c r="Z136" s="69"/>
    </row>
    <row r="137" spans="1:27" ht="40.5" customHeight="1" x14ac:dyDescent="0.3">
      <c r="A137" s="107"/>
      <c r="B137" s="107"/>
      <c r="C137" s="107"/>
      <c r="D137" s="307" t="s">
        <v>78</v>
      </c>
      <c r="E137" s="70" t="s">
        <v>110</v>
      </c>
      <c r="F137" s="91" t="s">
        <v>11</v>
      </c>
      <c r="G137" s="24">
        <v>9</v>
      </c>
      <c r="H137" s="24" t="s">
        <v>114</v>
      </c>
      <c r="I137" s="92" t="s">
        <v>111</v>
      </c>
      <c r="J137" s="92">
        <v>2</v>
      </c>
      <c r="K137" s="93">
        <v>15</v>
      </c>
      <c r="L137" s="94">
        <f>'Planilha para vinculação'!F21</f>
        <v>10.119999999999999</v>
      </c>
      <c r="M137" s="75">
        <f t="shared" ref="M137:M139" si="91">TRUNC(J137*K137*L137,2)</f>
        <v>303.60000000000002</v>
      </c>
      <c r="N137" s="109"/>
      <c r="O137" s="110"/>
      <c r="P137" s="110"/>
      <c r="Q137" s="140"/>
      <c r="R137" s="141">
        <f t="shared" ref="R137:R140" si="92">M137</f>
        <v>303.60000000000002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24" t="s">
        <v>114</v>
      </c>
      <c r="I138" s="92" t="s">
        <v>111</v>
      </c>
      <c r="J138" s="92">
        <v>2</v>
      </c>
      <c r="K138" s="93">
        <v>30</v>
      </c>
      <c r="L138" s="94">
        <f>'Planilha para vinculação'!F22</f>
        <v>25</v>
      </c>
      <c r="M138" s="75">
        <f t="shared" si="91"/>
        <v>1500</v>
      </c>
      <c r="N138" s="113"/>
      <c r="O138" s="85"/>
      <c r="P138" s="85"/>
      <c r="Q138" s="140"/>
      <c r="R138" s="141">
        <f t="shared" si="92"/>
        <v>1500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112</v>
      </c>
      <c r="L139" s="94">
        <f>'Planilha para vinculação'!F28</f>
        <v>1.1399999999999999</v>
      </c>
      <c r="M139" s="75">
        <f t="shared" si="91"/>
        <v>127.68</v>
      </c>
      <c r="N139" s="113"/>
      <c r="O139" s="85"/>
      <c r="P139" s="85"/>
      <c r="Q139" s="140"/>
      <c r="R139" s="141">
        <f t="shared" si="92"/>
        <v>127.68</v>
      </c>
      <c r="S139" s="111"/>
      <c r="T139" s="85"/>
      <c r="U139" s="85"/>
      <c r="V139" s="142"/>
      <c r="W139" s="77"/>
      <c r="X139" s="77"/>
      <c r="Y139" s="77"/>
      <c r="Z139" s="69">
        <f>SUM(N141:Y141)</f>
        <v>2047.28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24" t="s">
        <v>114</v>
      </c>
      <c r="I140" s="73" t="s">
        <v>119</v>
      </c>
      <c r="J140" s="73">
        <v>1</v>
      </c>
      <c r="K140" s="92">
        <v>20</v>
      </c>
      <c r="L140" s="94">
        <f>'Planilha para vinculação'!F26</f>
        <v>5.8</v>
      </c>
      <c r="M140" s="75">
        <f>TRUNC(L140*K140*J140,2)</f>
        <v>116</v>
      </c>
      <c r="N140" s="113"/>
      <c r="O140" s="85"/>
      <c r="P140" s="115"/>
      <c r="Q140" s="111"/>
      <c r="R140" s="141">
        <f t="shared" si="92"/>
        <v>116</v>
      </c>
      <c r="S140" s="85"/>
      <c r="T140" s="89"/>
      <c r="U140" s="85"/>
      <c r="V140" s="111"/>
      <c r="W140" s="85"/>
      <c r="X140" s="85"/>
      <c r="Y140" s="85"/>
      <c r="Z140" s="69">
        <f>SUM(N142:Y142)</f>
        <v>5529.7699999999995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3">SUM(M137:M140)</f>
        <v>2047.28</v>
      </c>
      <c r="N141" s="86">
        <f t="shared" si="93"/>
        <v>0</v>
      </c>
      <c r="O141" s="64">
        <f t="shared" si="93"/>
        <v>0</v>
      </c>
      <c r="P141" s="64">
        <f t="shared" si="93"/>
        <v>0</v>
      </c>
      <c r="Q141" s="64">
        <f t="shared" si="93"/>
        <v>0</v>
      </c>
      <c r="R141" s="64">
        <f t="shared" si="93"/>
        <v>2047.28</v>
      </c>
      <c r="S141" s="64">
        <f t="shared" si="93"/>
        <v>0</v>
      </c>
      <c r="T141" s="64">
        <f t="shared" si="93"/>
        <v>0</v>
      </c>
      <c r="U141" s="64">
        <f t="shared" si="93"/>
        <v>0</v>
      </c>
      <c r="V141" s="64">
        <f t="shared" si="93"/>
        <v>0</v>
      </c>
      <c r="W141" s="64">
        <f t="shared" si="93"/>
        <v>0</v>
      </c>
      <c r="X141" s="64">
        <f t="shared" si="93"/>
        <v>0</v>
      </c>
      <c r="Y141" s="64">
        <f t="shared" si="93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 t="shared" ref="M142:Y142" si="94">M141+M136</f>
        <v>5529.7699999999995</v>
      </c>
      <c r="N142" s="106">
        <f t="shared" si="94"/>
        <v>0</v>
      </c>
      <c r="O142" s="106">
        <f t="shared" si="94"/>
        <v>0</v>
      </c>
      <c r="P142" s="106">
        <f t="shared" si="94"/>
        <v>3482.4899999999993</v>
      </c>
      <c r="Q142" s="106">
        <f t="shared" si="94"/>
        <v>0</v>
      </c>
      <c r="R142" s="106">
        <f t="shared" si="94"/>
        <v>2047.28</v>
      </c>
      <c r="S142" s="106">
        <f t="shared" si="94"/>
        <v>0</v>
      </c>
      <c r="T142" s="106">
        <f t="shared" si="94"/>
        <v>0</v>
      </c>
      <c r="U142" s="106">
        <f t="shared" si="94"/>
        <v>0</v>
      </c>
      <c r="V142" s="106">
        <f t="shared" si="94"/>
        <v>0</v>
      </c>
      <c r="W142" s="106">
        <f t="shared" si="94"/>
        <v>0</v>
      </c>
      <c r="X142" s="106">
        <f t="shared" si="94"/>
        <v>0</v>
      </c>
      <c r="Y142" s="106">
        <f t="shared" si="94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5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56</v>
      </c>
      <c r="L145" s="87">
        <f>Verba_Diagnóstico!$G$15</f>
        <v>5</v>
      </c>
      <c r="M145" s="75">
        <f t="shared" si="95"/>
        <v>280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280</v>
      </c>
      <c r="Z145" s="69">
        <f>SUM(N148:Y148)</f>
        <v>7395.91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337"/>
      <c r="E146" s="70" t="s">
        <v>110</v>
      </c>
      <c r="F146" s="91" t="s">
        <v>11</v>
      </c>
      <c r="G146" s="24">
        <v>9</v>
      </c>
      <c r="H146" s="24" t="s">
        <v>114</v>
      </c>
      <c r="I146" s="92" t="s">
        <v>111</v>
      </c>
      <c r="J146" s="92">
        <v>2</v>
      </c>
      <c r="K146" s="93">
        <v>100</v>
      </c>
      <c r="L146" s="94">
        <f>'Planilha para vinculação'!F21</f>
        <v>10.119999999999999</v>
      </c>
      <c r="M146" s="75">
        <f t="shared" ref="M146:M147" si="96">TRUNC(L146*K146*J146,2)</f>
        <v>2024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7">M146</f>
        <v>2024</v>
      </c>
      <c r="Z146" s="69"/>
    </row>
    <row r="147" spans="1:27" ht="15.75" customHeight="1" x14ac:dyDescent="0.25">
      <c r="A147" s="18"/>
      <c r="B147" s="18"/>
      <c r="C147" s="18"/>
      <c r="D147" s="338"/>
      <c r="E147" s="92" t="s">
        <v>121</v>
      </c>
      <c r="F147" s="91" t="s">
        <v>11</v>
      </c>
      <c r="G147" s="24">
        <v>9</v>
      </c>
      <c r="H147" s="24" t="s">
        <v>114</v>
      </c>
      <c r="I147" s="92" t="s">
        <v>111</v>
      </c>
      <c r="J147" s="92">
        <v>2</v>
      </c>
      <c r="K147" s="93">
        <v>100</v>
      </c>
      <c r="L147" s="94">
        <f>'Planilha para vinculação'!F22</f>
        <v>25</v>
      </c>
      <c r="M147" s="75">
        <f t="shared" si="96"/>
        <v>5000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7"/>
        <v>5000</v>
      </c>
      <c r="Z147" s="69">
        <f>SUM(N149:Y150)</f>
        <v>381720.52526315796</v>
      </c>
      <c r="AA147" s="165">
        <f>M149-Z147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7395.91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7395.91</v>
      </c>
      <c r="Z148" s="69"/>
      <c r="AA148" s="165"/>
    </row>
    <row r="149" spans="1:27" ht="42" customHeight="1" x14ac:dyDescent="0.25">
      <c r="A149" s="18"/>
      <c r="B149" s="18"/>
      <c r="C149" s="18"/>
      <c r="D149" s="334" t="s">
        <v>145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381720.52526315791</v>
      </c>
      <c r="N149" s="310">
        <f>SUM(N148,N142,N124,N76,N151)</f>
        <v>38015.319605263161</v>
      </c>
      <c r="O149" s="310">
        <f>SUM(O148,O142,O124,O76,O151)</f>
        <v>35084.925605263161</v>
      </c>
      <c r="P149" s="310">
        <f>SUM(P148,P142,P124,P76,P151)</f>
        <v>37169.355605263161</v>
      </c>
      <c r="Q149" s="310">
        <f>SUM(Q148,Q142,Q124,Q76,Q151)</f>
        <v>26448.185605263156</v>
      </c>
      <c r="R149" s="310">
        <f>SUM(R148,R142,R124,R76,R151)</f>
        <v>33089.185605263156</v>
      </c>
      <c r="S149" s="310">
        <f>SUM(S148,S142,S124,S76,S151)</f>
        <v>26448.185605263156</v>
      </c>
      <c r="T149" s="310">
        <f>SUM(T148,T142,T124,T76,T151)</f>
        <v>31898.785605263161</v>
      </c>
      <c r="U149" s="310">
        <f>SUM(U148,U142,U124,U76,U151)</f>
        <v>29708.70560526316</v>
      </c>
      <c r="V149" s="310">
        <f>SUM(V148,V142,V124,V76,V151)</f>
        <v>33923.06560526316</v>
      </c>
      <c r="W149" s="310">
        <f>SUM(W148,W142,W124,W76,W151)</f>
        <v>28434.70560526316</v>
      </c>
      <c r="X149" s="310">
        <f>SUM(X148,X142,X124,X76,X151)</f>
        <v>29055.38560526316</v>
      </c>
      <c r="Y149" s="310">
        <f>SUM(Y148,Y142,Y124,Y76,Y151)</f>
        <v>32444.719605263155</v>
      </c>
      <c r="Z149" s="69"/>
      <c r="AA149" s="165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6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6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69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48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69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69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51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51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69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69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52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 x14ac:dyDescent="0.25"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6" ht="15.75" customHeight="1" x14ac:dyDescent="0.25"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6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9"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95:D98"/>
    <mergeCell ref="D71:L71"/>
    <mergeCell ref="D75:L75"/>
    <mergeCell ref="D76:L76"/>
    <mergeCell ref="D77:Y77"/>
    <mergeCell ref="D59:D60"/>
    <mergeCell ref="D62:D70"/>
    <mergeCell ref="D72:D74"/>
    <mergeCell ref="D78:D87"/>
    <mergeCell ref="D88:L88"/>
    <mergeCell ref="D89:D93"/>
    <mergeCell ref="D94:L94"/>
    <mergeCell ref="D99:L99"/>
    <mergeCell ref="D100:D110"/>
    <mergeCell ref="D111:L111"/>
    <mergeCell ref="D123:L123"/>
    <mergeCell ref="D124:L124"/>
    <mergeCell ref="D125:Y125"/>
    <mergeCell ref="D143:Y143"/>
    <mergeCell ref="D112:D122"/>
    <mergeCell ref="D126:D135"/>
    <mergeCell ref="D136:L136"/>
    <mergeCell ref="D137:D140"/>
    <mergeCell ref="D141:L141"/>
    <mergeCell ref="D142:L142"/>
    <mergeCell ref="R149:R150"/>
    <mergeCell ref="S149:S150"/>
    <mergeCell ref="T149:T150"/>
    <mergeCell ref="U149:U150"/>
    <mergeCell ref="D148:L148"/>
    <mergeCell ref="D149:L150"/>
    <mergeCell ref="M149:M150"/>
    <mergeCell ref="N149:N150"/>
    <mergeCell ref="V149:V150"/>
    <mergeCell ref="W149:W150"/>
    <mergeCell ref="X149:X150"/>
    <mergeCell ref="Y149:Y150"/>
    <mergeCell ref="O149:O150"/>
    <mergeCell ref="P149:P150"/>
    <mergeCell ref="Q149:Q150"/>
    <mergeCell ref="D151:L151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</mergeCells>
  <conditionalFormatting sqref="E22">
    <cfRule type="cellIs" dxfId="299" priority="1" operator="equal">
      <formula>MIN($C$18:$T$18)</formula>
    </cfRule>
    <cfRule type="cellIs" dxfId="298" priority="2" operator="equal">
      <formula>MIN($C$17:$T$17)</formula>
    </cfRule>
  </conditionalFormatting>
  <conditionalFormatting sqref="E133">
    <cfRule type="cellIs" dxfId="297" priority="13" operator="equal">
      <formula>MIN($D$19:$AC$19)</formula>
    </cfRule>
    <cfRule type="cellIs" dxfId="296" priority="14" operator="equal">
      <formula>MIN($D$18:$AC$18)</formula>
    </cfRule>
  </conditionalFormatting>
  <conditionalFormatting sqref="E38:F38">
    <cfRule type="cellIs" dxfId="295" priority="11" operator="equal">
      <formula>MIN($D$19:$AC$19)</formula>
    </cfRule>
    <cfRule type="cellIs" dxfId="294" priority="12" operator="equal">
      <formula>MIN($D$18:$AC$18)</formula>
    </cfRule>
  </conditionalFormatting>
  <conditionalFormatting sqref="E43:F43">
    <cfRule type="cellIs" dxfId="293" priority="29" operator="equal">
      <formula>MIN($D$15:$Y$15)</formula>
    </cfRule>
    <cfRule type="cellIs" dxfId="292" priority="30" operator="equal">
      <formula>MIN($D$14:$Y$14)</formula>
    </cfRule>
  </conditionalFormatting>
  <conditionalFormatting sqref="E48:F48">
    <cfRule type="cellIs" dxfId="291" priority="7" operator="equal">
      <formula>MIN($D$19:$AC$19)</formula>
    </cfRule>
    <cfRule type="cellIs" dxfId="290" priority="8" operator="equal">
      <formula>MIN($D$18:$AC$18)</formula>
    </cfRule>
  </conditionalFormatting>
  <conditionalFormatting sqref="E53:F53 E86:F86 E93:F93 E108:F108 E120:F120">
    <cfRule type="cellIs" dxfId="289" priority="33" operator="equal">
      <formula>MIN($D$15:$Y$15)</formula>
    </cfRule>
    <cfRule type="cellIs" dxfId="288" priority="34" operator="equal">
      <formula>MIN($D$14:$Y$14)</formula>
    </cfRule>
  </conditionalFormatting>
  <conditionalFormatting sqref="E68:F68">
    <cfRule type="cellIs" dxfId="287" priority="5" operator="equal">
      <formula>MIN($D$19:$AC$19)</formula>
    </cfRule>
    <cfRule type="cellIs" dxfId="286" priority="6" operator="equal">
      <formula>MIN($D$18:$AC$18)</formula>
    </cfRule>
  </conditionalFormatting>
  <conditionalFormatting sqref="E109:F109">
    <cfRule type="cellIs" dxfId="285" priority="17" operator="equal">
      <formula>MIN($D$19:$AC$19)</formula>
    </cfRule>
    <cfRule type="cellIs" dxfId="284" priority="18" operator="equal">
      <formula>MIN($D$18:$AC$18)</formula>
    </cfRule>
  </conditionalFormatting>
  <conditionalFormatting sqref="E121:F121">
    <cfRule type="cellIs" dxfId="283" priority="15" operator="equal">
      <formula>MIN($D$19:$AC$19)</formula>
    </cfRule>
    <cfRule type="cellIs" dxfId="282" priority="16" operator="equal">
      <formula>MIN($D$18:$AC$18)</formula>
    </cfRule>
  </conditionalFormatting>
  <conditionalFormatting sqref="F133">
    <cfRule type="cellIs" dxfId="281" priority="35" operator="equal">
      <formula>MIN($C$11:$AB$11)</formula>
    </cfRule>
    <cfRule type="cellIs" dxfId="280" priority="36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A1000"/>
  <sheetViews>
    <sheetView showGridLines="0" topLeftCell="A124" zoomScale="50" zoomScaleNormal="50" workbookViewId="0">
      <selection activeCell="D144" sqref="D144:Y145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168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169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24" t="s">
        <v>114</v>
      </c>
      <c r="I18" s="72" t="s">
        <v>111</v>
      </c>
      <c r="J18" s="73">
        <v>3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23316.48</v>
      </c>
      <c r="N18" s="76">
        <f>M18/12</f>
        <v>1943.04</v>
      </c>
      <c r="O18" s="77">
        <f t="shared" ref="O18:Y18" si="1">$M$18/12</f>
        <v>1943.04</v>
      </c>
      <c r="P18" s="77">
        <f t="shared" si="1"/>
        <v>1943.04</v>
      </c>
      <c r="Q18" s="77">
        <f t="shared" si="1"/>
        <v>1943.04</v>
      </c>
      <c r="R18" s="77">
        <f t="shared" si="1"/>
        <v>1943.04</v>
      </c>
      <c r="S18" s="77">
        <f t="shared" si="1"/>
        <v>1943.04</v>
      </c>
      <c r="T18" s="77">
        <f t="shared" si="1"/>
        <v>1943.04</v>
      </c>
      <c r="U18" s="77">
        <f t="shared" si="1"/>
        <v>1943.04</v>
      </c>
      <c r="V18" s="77">
        <f t="shared" si="1"/>
        <v>1943.04</v>
      </c>
      <c r="W18" s="77">
        <f t="shared" si="1"/>
        <v>1943.04</v>
      </c>
      <c r="X18" s="77">
        <f t="shared" si="1"/>
        <v>1943.04</v>
      </c>
      <c r="Y18" s="77">
        <f t="shared" si="1"/>
        <v>1943.04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24" t="s">
        <v>114</v>
      </c>
      <c r="I19" s="72" t="s">
        <v>111</v>
      </c>
      <c r="J19" s="73">
        <v>3</v>
      </c>
      <c r="K19" s="73">
        <v>768</v>
      </c>
      <c r="L19" s="74">
        <f>'Planilha para vinculação'!F22</f>
        <v>25</v>
      </c>
      <c r="M19" s="75">
        <f t="shared" si="0"/>
        <v>57600</v>
      </c>
      <c r="N19" s="76">
        <f t="shared" ref="N19:Y19" si="2">$M$19/12</f>
        <v>4800</v>
      </c>
      <c r="O19" s="77">
        <f t="shared" si="2"/>
        <v>4800</v>
      </c>
      <c r="P19" s="77">
        <f t="shared" si="2"/>
        <v>4800</v>
      </c>
      <c r="Q19" s="77">
        <f t="shared" si="2"/>
        <v>4800</v>
      </c>
      <c r="R19" s="77">
        <f t="shared" si="2"/>
        <v>4800</v>
      </c>
      <c r="S19" s="77">
        <f t="shared" si="2"/>
        <v>4800</v>
      </c>
      <c r="T19" s="77">
        <f t="shared" si="2"/>
        <v>4800</v>
      </c>
      <c r="U19" s="77">
        <f t="shared" si="2"/>
        <v>4800</v>
      </c>
      <c r="V19" s="77">
        <f t="shared" si="2"/>
        <v>4800</v>
      </c>
      <c r="W19" s="77">
        <f t="shared" si="2"/>
        <v>4800</v>
      </c>
      <c r="X19" s="77">
        <f t="shared" si="2"/>
        <v>4800</v>
      </c>
      <c r="Y19" s="77">
        <f t="shared" si="2"/>
        <v>4800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2</v>
      </c>
      <c r="K21" s="73">
        <v>1</v>
      </c>
      <c r="L21" s="74">
        <f>'Quadro de Preços Frete'!K17</f>
        <v>1500</v>
      </c>
      <c r="M21" s="75">
        <f t="shared" si="0"/>
        <v>3000</v>
      </c>
      <c r="N21" s="76">
        <f>$M$21/2</f>
        <v>1500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1500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1</v>
      </c>
      <c r="K22" s="73">
        <v>12</v>
      </c>
      <c r="L22" s="74">
        <f>'Planilha para vinculação'!F71</f>
        <v>1200</v>
      </c>
      <c r="M22" s="75">
        <f t="shared" ref="M22" si="4">TRUNC(J22*K22*L22,2)</f>
        <v>14400</v>
      </c>
      <c r="N22" s="76">
        <f t="shared" ref="N22:Y22" si="5">$M$22/12</f>
        <v>1200</v>
      </c>
      <c r="O22" s="76">
        <f t="shared" si="5"/>
        <v>1200</v>
      </c>
      <c r="P22" s="76">
        <f t="shared" si="5"/>
        <v>1200</v>
      </c>
      <c r="Q22" s="76">
        <f t="shared" si="5"/>
        <v>1200</v>
      </c>
      <c r="R22" s="76">
        <f t="shared" si="5"/>
        <v>1200</v>
      </c>
      <c r="S22" s="76">
        <f t="shared" si="5"/>
        <v>1200</v>
      </c>
      <c r="T22" s="76">
        <f t="shared" si="5"/>
        <v>1200</v>
      </c>
      <c r="U22" s="76">
        <f t="shared" si="5"/>
        <v>1200</v>
      </c>
      <c r="V22" s="76">
        <f t="shared" si="5"/>
        <v>1200</v>
      </c>
      <c r="W22" s="76">
        <f t="shared" si="5"/>
        <v>1200</v>
      </c>
      <c r="X22" s="76">
        <f t="shared" si="5"/>
        <v>1200</v>
      </c>
      <c r="Y22" s="76">
        <f t="shared" si="5"/>
        <v>1200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6">$M$23/12</f>
        <v>482.88749999999999</v>
      </c>
      <c r="O23" s="77">
        <f t="shared" si="6"/>
        <v>482.88749999999999</v>
      </c>
      <c r="P23" s="77">
        <f t="shared" si="6"/>
        <v>482.88749999999999</v>
      </c>
      <c r="Q23" s="77">
        <f t="shared" si="6"/>
        <v>482.88749999999999</v>
      </c>
      <c r="R23" s="77">
        <f t="shared" si="6"/>
        <v>482.88749999999999</v>
      </c>
      <c r="S23" s="77">
        <f t="shared" si="6"/>
        <v>482.88749999999999</v>
      </c>
      <c r="T23" s="77">
        <f t="shared" si="6"/>
        <v>482.88749999999999</v>
      </c>
      <c r="U23" s="77">
        <f t="shared" si="6"/>
        <v>482.88749999999999</v>
      </c>
      <c r="V23" s="77">
        <f t="shared" si="6"/>
        <v>482.88749999999999</v>
      </c>
      <c r="W23" s="77">
        <f t="shared" si="6"/>
        <v>482.88749999999999</v>
      </c>
      <c r="X23" s="77">
        <f t="shared" si="6"/>
        <v>482.88749999999999</v>
      </c>
      <c r="Y23" s="77">
        <f t="shared" si="6"/>
        <v>482.88749999999999</v>
      </c>
      <c r="Z23" s="69"/>
    </row>
    <row r="24" spans="1:27" ht="93.7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7">$M$24/12</f>
        <v>1117.49</v>
      </c>
      <c r="O24" s="76">
        <f t="shared" si="7"/>
        <v>1117.49</v>
      </c>
      <c r="P24" s="76">
        <f t="shared" si="7"/>
        <v>1117.49</v>
      </c>
      <c r="Q24" s="76">
        <f t="shared" si="7"/>
        <v>1117.49</v>
      </c>
      <c r="R24" s="76">
        <f t="shared" si="7"/>
        <v>1117.49</v>
      </c>
      <c r="S24" s="76">
        <f t="shared" si="7"/>
        <v>1117.49</v>
      </c>
      <c r="T24" s="76">
        <f t="shared" si="7"/>
        <v>1117.49</v>
      </c>
      <c r="U24" s="76">
        <f t="shared" si="7"/>
        <v>1117.49</v>
      </c>
      <c r="V24" s="76">
        <f t="shared" si="7"/>
        <v>1117.49</v>
      </c>
      <c r="W24" s="76">
        <f t="shared" si="7"/>
        <v>1117.49</v>
      </c>
      <c r="X24" s="76">
        <f t="shared" si="7"/>
        <v>1117.49</v>
      </c>
      <c r="Y24" s="76">
        <f t="shared" si="7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118719.81000000001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8">SUM(M18:M25)</f>
        <v>118719.81</v>
      </c>
      <c r="N26" s="86">
        <f t="shared" si="8"/>
        <v>11253.317499999999</v>
      </c>
      <c r="O26" s="64">
        <f t="shared" si="8"/>
        <v>9633.3174999999992</v>
      </c>
      <c r="P26" s="64">
        <f t="shared" si="8"/>
        <v>9633.3174999999992</v>
      </c>
      <c r="Q26" s="64">
        <f t="shared" si="8"/>
        <v>9633.3174999999992</v>
      </c>
      <c r="R26" s="64">
        <f t="shared" si="8"/>
        <v>9633.3174999999992</v>
      </c>
      <c r="S26" s="64">
        <f t="shared" si="8"/>
        <v>9633.3174999999992</v>
      </c>
      <c r="T26" s="64">
        <f t="shared" si="8"/>
        <v>9633.3174999999992</v>
      </c>
      <c r="U26" s="64">
        <f t="shared" si="8"/>
        <v>9633.3174999999992</v>
      </c>
      <c r="V26" s="64">
        <f t="shared" si="8"/>
        <v>9633.3174999999992</v>
      </c>
      <c r="W26" s="64">
        <f t="shared" si="8"/>
        <v>9633.3174999999992</v>
      </c>
      <c r="X26" s="64">
        <f t="shared" si="8"/>
        <v>9633.3174999999992</v>
      </c>
      <c r="Y26" s="64">
        <f t="shared" si="8"/>
        <v>11133.317499999999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9">TRUNC(L27*K27*J27,2)</f>
        <v>91.91</v>
      </c>
      <c r="N27" s="88">
        <f t="shared" ref="N27:N28" si="10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172</v>
      </c>
      <c r="L28" s="87">
        <f>Verba_Diagnóstico!$G$15</f>
        <v>5</v>
      </c>
      <c r="M28" s="75">
        <f t="shared" si="9"/>
        <v>860</v>
      </c>
      <c r="N28" s="88">
        <f t="shared" si="10"/>
        <v>860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337"/>
      <c r="E29" s="70" t="s">
        <v>110</v>
      </c>
      <c r="F29" s="91" t="s">
        <v>11</v>
      </c>
      <c r="G29" s="24">
        <v>9</v>
      </c>
      <c r="H29" s="24" t="s">
        <v>114</v>
      </c>
      <c r="I29" s="92" t="s">
        <v>111</v>
      </c>
      <c r="J29" s="92">
        <v>3</v>
      </c>
      <c r="K29" s="93">
        <v>100</v>
      </c>
      <c r="L29" s="94">
        <f>'Planilha para vinculação'!F21</f>
        <v>10.119999999999999</v>
      </c>
      <c r="M29" s="75">
        <f t="shared" ref="M29:M30" si="11">TRUNC(L29*K29*J29,2)</f>
        <v>3036</v>
      </c>
      <c r="N29" s="88">
        <f t="shared" ref="N29:N31" si="12">M29</f>
        <v>3036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f>SUM(N31:Y31)</f>
        <v>11487.91</v>
      </c>
      <c r="AA29" t="b">
        <f>IF(Z29=M31,TRUE,FALSE)</f>
        <v>1</v>
      </c>
    </row>
    <row r="30" spans="1:27" ht="47.25" customHeight="1" x14ac:dyDescent="0.25">
      <c r="A30" s="18"/>
      <c r="B30" s="18"/>
      <c r="C30" s="18"/>
      <c r="D30" s="338"/>
      <c r="E30" s="92" t="s">
        <v>121</v>
      </c>
      <c r="F30" s="91" t="s">
        <v>11</v>
      </c>
      <c r="G30" s="24">
        <v>9</v>
      </c>
      <c r="H30" s="24" t="s">
        <v>114</v>
      </c>
      <c r="I30" s="92" t="s">
        <v>111</v>
      </c>
      <c r="J30" s="92">
        <v>3</v>
      </c>
      <c r="K30" s="93">
        <v>100</v>
      </c>
      <c r="L30" s="94">
        <f>'Planilha para vinculação'!F22</f>
        <v>25</v>
      </c>
      <c r="M30" s="75">
        <f t="shared" si="11"/>
        <v>7500</v>
      </c>
      <c r="N30" s="88">
        <f t="shared" si="12"/>
        <v>7500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SUM(M27:M30)</f>
        <v>11487.91</v>
      </c>
      <c r="N31" s="88">
        <f t="shared" si="12"/>
        <v>11487.91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v>0</v>
      </c>
      <c r="Z31" s="69"/>
    </row>
    <row r="32" spans="1:27" ht="15.75" customHeight="1" x14ac:dyDescent="0.25">
      <c r="A32" s="18"/>
      <c r="B32" s="18"/>
      <c r="C32" s="18"/>
      <c r="D32" s="239" t="s">
        <v>123</v>
      </c>
      <c r="E32" s="70" t="s">
        <v>110</v>
      </c>
      <c r="F32" s="91" t="s">
        <v>11</v>
      </c>
      <c r="G32" s="24">
        <v>9</v>
      </c>
      <c r="H32" s="24" t="s">
        <v>114</v>
      </c>
      <c r="I32" s="92" t="s">
        <v>111</v>
      </c>
      <c r="J32" s="92">
        <v>3</v>
      </c>
      <c r="K32" s="93">
        <v>240</v>
      </c>
      <c r="L32" s="94">
        <f>'Planilha para vinculação'!F21</f>
        <v>10.119999999999999</v>
      </c>
      <c r="M32" s="95">
        <f t="shared" ref="M32:M34" si="13">TRUNC(J32*K32*L32,2)</f>
        <v>7286.4</v>
      </c>
      <c r="N32" s="76">
        <f t="shared" ref="N32:Y32" si="14">$M$32/12</f>
        <v>607.19999999999993</v>
      </c>
      <c r="O32" s="77">
        <f t="shared" si="14"/>
        <v>607.19999999999993</v>
      </c>
      <c r="P32" s="77">
        <f t="shared" si="14"/>
        <v>607.19999999999993</v>
      </c>
      <c r="Q32" s="77">
        <f t="shared" si="14"/>
        <v>607.19999999999993</v>
      </c>
      <c r="R32" s="77">
        <f t="shared" si="14"/>
        <v>607.19999999999993</v>
      </c>
      <c r="S32" s="77">
        <f t="shared" si="14"/>
        <v>607.19999999999993</v>
      </c>
      <c r="T32" s="77">
        <f t="shared" si="14"/>
        <v>607.19999999999993</v>
      </c>
      <c r="U32" s="77">
        <f t="shared" si="14"/>
        <v>607.19999999999993</v>
      </c>
      <c r="V32" s="77">
        <f t="shared" si="14"/>
        <v>607.19999999999993</v>
      </c>
      <c r="W32" s="77">
        <f t="shared" si="14"/>
        <v>607.19999999999993</v>
      </c>
      <c r="X32" s="77">
        <f t="shared" si="14"/>
        <v>607.19999999999993</v>
      </c>
      <c r="Y32" s="77">
        <f t="shared" si="14"/>
        <v>607.19999999999993</v>
      </c>
      <c r="Z32" s="69"/>
    </row>
    <row r="33" spans="1:27" ht="15.75" customHeight="1" x14ac:dyDescent="0.25">
      <c r="A33" s="18"/>
      <c r="B33" s="18"/>
      <c r="C33" s="18"/>
      <c r="D33" s="238"/>
      <c r="E33" s="72" t="s">
        <v>112</v>
      </c>
      <c r="F33" s="91" t="s">
        <v>11</v>
      </c>
      <c r="G33" s="24">
        <v>10</v>
      </c>
      <c r="H33" s="24" t="s">
        <v>114</v>
      </c>
      <c r="I33" s="92" t="s">
        <v>111</v>
      </c>
      <c r="J33" s="92">
        <v>3</v>
      </c>
      <c r="K33" s="93">
        <v>240</v>
      </c>
      <c r="L33" s="94">
        <f>'Planilha para vinculação'!F22</f>
        <v>25</v>
      </c>
      <c r="M33" s="95">
        <f t="shared" si="13"/>
        <v>18000</v>
      </c>
      <c r="N33" s="76">
        <f t="shared" ref="N33:Y33" si="15">$M$33/12</f>
        <v>1500</v>
      </c>
      <c r="O33" s="77">
        <f t="shared" si="15"/>
        <v>1500</v>
      </c>
      <c r="P33" s="77">
        <f t="shared" si="15"/>
        <v>1500</v>
      </c>
      <c r="Q33" s="77">
        <f t="shared" si="15"/>
        <v>1500</v>
      </c>
      <c r="R33" s="77">
        <f t="shared" si="15"/>
        <v>1500</v>
      </c>
      <c r="S33" s="77">
        <f t="shared" si="15"/>
        <v>1500</v>
      </c>
      <c r="T33" s="77">
        <f t="shared" si="15"/>
        <v>1500</v>
      </c>
      <c r="U33" s="77">
        <f t="shared" si="15"/>
        <v>1500</v>
      </c>
      <c r="V33" s="77">
        <f t="shared" si="15"/>
        <v>1500</v>
      </c>
      <c r="W33" s="77">
        <f t="shared" si="15"/>
        <v>1500</v>
      </c>
      <c r="X33" s="77">
        <f t="shared" si="15"/>
        <v>1500</v>
      </c>
      <c r="Y33" s="77">
        <f t="shared" si="15"/>
        <v>1500</v>
      </c>
      <c r="Z33" s="69">
        <f>SUM(N35:Y35)</f>
        <v>26389.320000000003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237"/>
      <c r="E34" s="92" t="s">
        <v>124</v>
      </c>
      <c r="F34" s="81" t="s">
        <v>14</v>
      </c>
      <c r="G34" s="5" t="s">
        <v>116</v>
      </c>
      <c r="H34" s="24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3"/>
        <v>1102.92</v>
      </c>
      <c r="N34" s="76">
        <f t="shared" ref="N34:Y34" si="16">$M$34/12</f>
        <v>91.910000000000011</v>
      </c>
      <c r="O34" s="77">
        <f t="shared" si="16"/>
        <v>91.910000000000011</v>
      </c>
      <c r="P34" s="77">
        <f t="shared" si="16"/>
        <v>91.910000000000011</v>
      </c>
      <c r="Q34" s="77">
        <f t="shared" si="16"/>
        <v>91.910000000000011</v>
      </c>
      <c r="R34" s="77">
        <f t="shared" si="16"/>
        <v>91.910000000000011</v>
      </c>
      <c r="S34" s="77">
        <f t="shared" si="16"/>
        <v>91.910000000000011</v>
      </c>
      <c r="T34" s="77">
        <f t="shared" si="16"/>
        <v>91.910000000000011</v>
      </c>
      <c r="U34" s="77">
        <f t="shared" si="16"/>
        <v>91.910000000000011</v>
      </c>
      <c r="V34" s="77">
        <f t="shared" si="16"/>
        <v>91.910000000000011</v>
      </c>
      <c r="W34" s="77">
        <f t="shared" si="16"/>
        <v>91.910000000000011</v>
      </c>
      <c r="X34" s="77">
        <f t="shared" si="16"/>
        <v>91.910000000000011</v>
      </c>
      <c r="Y34" s="77">
        <f t="shared" si="16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7">SUM(M32:M34)</f>
        <v>26389.32</v>
      </c>
      <c r="N35" s="86">
        <f t="shared" si="17"/>
        <v>2199.1099999999997</v>
      </c>
      <c r="O35" s="64">
        <f t="shared" si="17"/>
        <v>2199.1099999999997</v>
      </c>
      <c r="P35" s="64">
        <f t="shared" si="17"/>
        <v>2199.1099999999997</v>
      </c>
      <c r="Q35" s="64">
        <f t="shared" si="17"/>
        <v>2199.1099999999997</v>
      </c>
      <c r="R35" s="64">
        <f t="shared" si="17"/>
        <v>2199.1099999999997</v>
      </c>
      <c r="S35" s="64">
        <f t="shared" si="17"/>
        <v>2199.1099999999997</v>
      </c>
      <c r="T35" s="64">
        <f t="shared" si="17"/>
        <v>2199.1099999999997</v>
      </c>
      <c r="U35" s="64">
        <f t="shared" si="17"/>
        <v>2199.1099999999997</v>
      </c>
      <c r="V35" s="64">
        <f t="shared" si="17"/>
        <v>2199.1099999999997</v>
      </c>
      <c r="W35" s="64">
        <f t="shared" si="17"/>
        <v>2199.1099999999997</v>
      </c>
      <c r="X35" s="64">
        <f t="shared" si="17"/>
        <v>2199.1099999999997</v>
      </c>
      <c r="Y35" s="64">
        <f t="shared" si="17"/>
        <v>2199.1099999999997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24" t="s">
        <v>114</v>
      </c>
      <c r="I36" s="92" t="s">
        <v>111</v>
      </c>
      <c r="J36" s="73">
        <v>3</v>
      </c>
      <c r="K36" s="93">
        <v>17</v>
      </c>
      <c r="L36" s="94">
        <f>'Planilha para vinculação'!F21</f>
        <v>10.119999999999999</v>
      </c>
      <c r="M36" s="75">
        <f t="shared" ref="M36:M44" si="18">TRUNC(J36*K36*L36,2)</f>
        <v>516.12</v>
      </c>
      <c r="N36" s="96"/>
      <c r="O36" s="76">
        <f t="shared" ref="O36:O44" si="19">M36</f>
        <v>516.12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24" t="s">
        <v>114</v>
      </c>
      <c r="I37" s="92" t="s">
        <v>111</v>
      </c>
      <c r="J37" s="73">
        <v>3</v>
      </c>
      <c r="K37" s="93">
        <v>30</v>
      </c>
      <c r="L37" s="94">
        <f>'Planilha para vinculação'!F22</f>
        <v>25</v>
      </c>
      <c r="M37" s="75">
        <f t="shared" si="18"/>
        <v>2250</v>
      </c>
      <c r="N37" s="96"/>
      <c r="O37" s="76">
        <f t="shared" si="19"/>
        <v>2250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103</v>
      </c>
      <c r="L38" s="74">
        <f>'Planilha para vinculação'!F35</f>
        <v>0.61</v>
      </c>
      <c r="M38" s="75">
        <f t="shared" si="18"/>
        <v>62.83</v>
      </c>
      <c r="N38" s="96"/>
      <c r="O38" s="76">
        <f t="shared" si="19"/>
        <v>62.83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25</v>
      </c>
      <c r="L39" s="94">
        <f>'Planilha para vinculação'!F26</f>
        <v>5.8</v>
      </c>
      <c r="M39" s="75">
        <f t="shared" si="18"/>
        <v>145</v>
      </c>
      <c r="N39" s="96"/>
      <c r="O39" s="76">
        <f t="shared" si="19"/>
        <v>145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344</v>
      </c>
      <c r="L40" s="94">
        <f>'Planilha para vinculação'!F31</f>
        <v>1.2250000000000001</v>
      </c>
      <c r="M40" s="75">
        <f t="shared" si="18"/>
        <v>421.4</v>
      </c>
      <c r="N40" s="96"/>
      <c r="O40" s="76">
        <f t="shared" si="19"/>
        <v>421.4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8"/>
        <v>60</v>
      </c>
      <c r="N41" s="96"/>
      <c r="O41" s="76">
        <f t="shared" si="19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103</v>
      </c>
      <c r="L42" s="94">
        <f>'Planilha para vinculação'!F39</f>
        <v>4</v>
      </c>
      <c r="M42" s="75">
        <f t="shared" si="18"/>
        <v>412</v>
      </c>
      <c r="N42" s="96"/>
      <c r="O42" s="76">
        <f t="shared" si="19"/>
        <v>412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8"/>
        <v>18.88</v>
      </c>
      <c r="N43" s="96"/>
      <c r="O43" s="76">
        <f t="shared" si="19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4491.87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7" t="s">
        <v>114</v>
      </c>
      <c r="I44" s="72" t="s">
        <v>129</v>
      </c>
      <c r="J44" s="92">
        <v>1</v>
      </c>
      <c r="K44" s="92">
        <v>103</v>
      </c>
      <c r="L44" s="94">
        <f>'Kit lanche'!E15</f>
        <v>5.88</v>
      </c>
      <c r="M44" s="75">
        <f t="shared" si="18"/>
        <v>605.64</v>
      </c>
      <c r="N44" s="96"/>
      <c r="O44" s="76">
        <f t="shared" si="19"/>
        <v>605.64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 t="shared" ref="M45:P45" si="20">SUM(M36:M44)</f>
        <v>4491.87</v>
      </c>
      <c r="N45" s="99">
        <f t="shared" si="20"/>
        <v>0</v>
      </c>
      <c r="O45" s="100">
        <f t="shared" si="20"/>
        <v>4491.87</v>
      </c>
      <c r="P45" s="100">
        <f t="shared" si="20"/>
        <v>0</v>
      </c>
      <c r="Q45" s="100"/>
      <c r="R45" s="100">
        <f t="shared" ref="R45:Y45" si="21">SUM(R36:R44)</f>
        <v>0</v>
      </c>
      <c r="S45" s="100">
        <f t="shared" si="21"/>
        <v>0</v>
      </c>
      <c r="T45" s="100">
        <f t="shared" si="21"/>
        <v>0</v>
      </c>
      <c r="U45" s="100">
        <f t="shared" si="21"/>
        <v>0</v>
      </c>
      <c r="V45" s="100">
        <f t="shared" si="21"/>
        <v>0</v>
      </c>
      <c r="W45" s="100">
        <f t="shared" si="21"/>
        <v>0</v>
      </c>
      <c r="X45" s="100">
        <f t="shared" si="21"/>
        <v>0</v>
      </c>
      <c r="Y45" s="100">
        <f t="shared" si="21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24" t="s">
        <v>114</v>
      </c>
      <c r="I46" s="92" t="s">
        <v>111</v>
      </c>
      <c r="J46" s="73">
        <v>3</v>
      </c>
      <c r="K46" s="93">
        <v>204</v>
      </c>
      <c r="L46" s="94">
        <f>'Planilha para vinculação'!F21</f>
        <v>10.119999999999999</v>
      </c>
      <c r="M46" s="75">
        <f t="shared" ref="M46:M54" si="22">TRUNC(J46*K46*L46,2)</f>
        <v>6193.44</v>
      </c>
      <c r="N46" s="76">
        <f t="shared" ref="N46:N54" si="23">M46/12</f>
        <v>516.12</v>
      </c>
      <c r="O46" s="76">
        <f t="shared" ref="O46:O54" si="24">M46/12</f>
        <v>516.12</v>
      </c>
      <c r="P46" s="76">
        <f t="shared" ref="P46:P54" si="25">M46/12</f>
        <v>516.12</v>
      </c>
      <c r="Q46" s="76">
        <f t="shared" ref="Q46:Q55" si="26">M46/12</f>
        <v>516.12</v>
      </c>
      <c r="R46" s="76">
        <f t="shared" ref="R46:R54" si="27">M46/12</f>
        <v>516.12</v>
      </c>
      <c r="S46" s="76">
        <f t="shared" ref="S46:S54" si="28">M46/12</f>
        <v>516.12</v>
      </c>
      <c r="T46" s="76">
        <f t="shared" ref="T46:T54" si="29">M46/12</f>
        <v>516.12</v>
      </c>
      <c r="U46" s="76">
        <f t="shared" ref="U46:U54" si="30">M46/12</f>
        <v>516.12</v>
      </c>
      <c r="V46" s="76">
        <f t="shared" ref="V46:V54" si="31">M46/12</f>
        <v>516.12</v>
      </c>
      <c r="W46" s="76">
        <f t="shared" ref="W46:W54" si="32">M46/12</f>
        <v>516.12</v>
      </c>
      <c r="X46" s="76">
        <f t="shared" ref="X46:X54" si="33">M46/12</f>
        <v>516.12</v>
      </c>
      <c r="Y46" s="76">
        <f t="shared" ref="Y46:Y54" si="34">M46/12</f>
        <v>516.12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24" t="s">
        <v>114</v>
      </c>
      <c r="I47" s="92" t="s">
        <v>111</v>
      </c>
      <c r="J47" s="73">
        <v>3</v>
      </c>
      <c r="K47" s="93">
        <v>360</v>
      </c>
      <c r="L47" s="94">
        <f>'Planilha para vinculação'!F22</f>
        <v>25</v>
      </c>
      <c r="M47" s="75">
        <f t="shared" si="22"/>
        <v>27000</v>
      </c>
      <c r="N47" s="76">
        <f t="shared" si="23"/>
        <v>2250</v>
      </c>
      <c r="O47" s="76">
        <f t="shared" si="24"/>
        <v>2250</v>
      </c>
      <c r="P47" s="76">
        <f t="shared" si="25"/>
        <v>2250</v>
      </c>
      <c r="Q47" s="76">
        <f t="shared" si="26"/>
        <v>2250</v>
      </c>
      <c r="R47" s="76">
        <f t="shared" si="27"/>
        <v>2250</v>
      </c>
      <c r="S47" s="76">
        <f t="shared" si="28"/>
        <v>2250</v>
      </c>
      <c r="T47" s="76">
        <f t="shared" si="29"/>
        <v>2250</v>
      </c>
      <c r="U47" s="76">
        <f t="shared" si="30"/>
        <v>2250</v>
      </c>
      <c r="V47" s="76">
        <f t="shared" si="31"/>
        <v>2250</v>
      </c>
      <c r="W47" s="76">
        <f t="shared" si="32"/>
        <v>2250</v>
      </c>
      <c r="X47" s="76">
        <f t="shared" si="33"/>
        <v>2250</v>
      </c>
      <c r="Y47" s="76">
        <f t="shared" si="34"/>
        <v>2250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103</v>
      </c>
      <c r="L48" s="74">
        <f>'Planilha para vinculação'!F35</f>
        <v>0.61</v>
      </c>
      <c r="M48" s="75">
        <f t="shared" si="22"/>
        <v>753.96</v>
      </c>
      <c r="N48" s="76">
        <f t="shared" si="23"/>
        <v>62.830000000000005</v>
      </c>
      <c r="O48" s="76">
        <f t="shared" si="24"/>
        <v>62.830000000000005</v>
      </c>
      <c r="P48" s="76">
        <f t="shared" si="25"/>
        <v>62.830000000000005</v>
      </c>
      <c r="Q48" s="76">
        <f t="shared" si="26"/>
        <v>62.830000000000005</v>
      </c>
      <c r="R48" s="76">
        <f t="shared" si="27"/>
        <v>62.830000000000005</v>
      </c>
      <c r="S48" s="76">
        <f t="shared" si="28"/>
        <v>62.830000000000005</v>
      </c>
      <c r="T48" s="76">
        <f t="shared" si="29"/>
        <v>62.830000000000005</v>
      </c>
      <c r="U48" s="76">
        <f t="shared" si="30"/>
        <v>62.830000000000005</v>
      </c>
      <c r="V48" s="76">
        <f t="shared" si="31"/>
        <v>62.830000000000005</v>
      </c>
      <c r="W48" s="76">
        <f t="shared" si="32"/>
        <v>62.830000000000005</v>
      </c>
      <c r="X48" s="76">
        <f t="shared" si="33"/>
        <v>62.830000000000005</v>
      </c>
      <c r="Y48" s="76">
        <f t="shared" si="34"/>
        <v>62.830000000000005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25</v>
      </c>
      <c r="L49" s="94">
        <f>'Planilha para vinculação'!F26</f>
        <v>5.8</v>
      </c>
      <c r="M49" s="75">
        <f t="shared" si="22"/>
        <v>1740</v>
      </c>
      <c r="N49" s="76">
        <f t="shared" si="23"/>
        <v>145</v>
      </c>
      <c r="O49" s="76">
        <f t="shared" si="24"/>
        <v>145</v>
      </c>
      <c r="P49" s="76">
        <f t="shared" si="25"/>
        <v>145</v>
      </c>
      <c r="Q49" s="76">
        <f t="shared" si="26"/>
        <v>145</v>
      </c>
      <c r="R49" s="76">
        <f t="shared" si="27"/>
        <v>145</v>
      </c>
      <c r="S49" s="76">
        <f t="shared" si="28"/>
        <v>145</v>
      </c>
      <c r="T49" s="76">
        <f t="shared" si="29"/>
        <v>145</v>
      </c>
      <c r="U49" s="76">
        <f t="shared" si="30"/>
        <v>145</v>
      </c>
      <c r="V49" s="76">
        <f t="shared" si="31"/>
        <v>145</v>
      </c>
      <c r="W49" s="76">
        <f t="shared" si="32"/>
        <v>145</v>
      </c>
      <c r="X49" s="76">
        <f t="shared" si="33"/>
        <v>145</v>
      </c>
      <c r="Y49" s="76">
        <f t="shared" si="34"/>
        <v>145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344</v>
      </c>
      <c r="L50" s="94">
        <f>'Planilha para vinculação'!F31</f>
        <v>1.2250000000000001</v>
      </c>
      <c r="M50" s="75">
        <f t="shared" si="22"/>
        <v>5056.8</v>
      </c>
      <c r="N50" s="76">
        <f t="shared" si="23"/>
        <v>421.40000000000003</v>
      </c>
      <c r="O50" s="76">
        <f t="shared" si="24"/>
        <v>421.40000000000003</v>
      </c>
      <c r="P50" s="76">
        <f t="shared" si="25"/>
        <v>421.40000000000003</v>
      </c>
      <c r="Q50" s="76">
        <f t="shared" si="26"/>
        <v>421.40000000000003</v>
      </c>
      <c r="R50" s="76">
        <f t="shared" si="27"/>
        <v>421.40000000000003</v>
      </c>
      <c r="S50" s="76">
        <f t="shared" si="28"/>
        <v>421.40000000000003</v>
      </c>
      <c r="T50" s="76">
        <f t="shared" si="29"/>
        <v>421.40000000000003</v>
      </c>
      <c r="U50" s="76">
        <f t="shared" si="30"/>
        <v>421.40000000000003</v>
      </c>
      <c r="V50" s="76">
        <f t="shared" si="31"/>
        <v>421.40000000000003</v>
      </c>
      <c r="W50" s="76">
        <f t="shared" si="32"/>
        <v>421.40000000000003</v>
      </c>
      <c r="X50" s="76">
        <f t="shared" si="33"/>
        <v>421.40000000000003</v>
      </c>
      <c r="Y50" s="76">
        <f t="shared" si="34"/>
        <v>421.40000000000003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2"/>
        <v>720</v>
      </c>
      <c r="N51" s="76">
        <f t="shared" si="23"/>
        <v>60</v>
      </c>
      <c r="O51" s="76">
        <f t="shared" si="24"/>
        <v>60</v>
      </c>
      <c r="P51" s="76">
        <f t="shared" si="25"/>
        <v>60</v>
      </c>
      <c r="Q51" s="76">
        <f t="shared" si="26"/>
        <v>60</v>
      </c>
      <c r="R51" s="76">
        <f t="shared" si="27"/>
        <v>60</v>
      </c>
      <c r="S51" s="76">
        <f t="shared" si="28"/>
        <v>60</v>
      </c>
      <c r="T51" s="76">
        <f t="shared" si="29"/>
        <v>60</v>
      </c>
      <c r="U51" s="76">
        <f t="shared" si="30"/>
        <v>60</v>
      </c>
      <c r="V51" s="76">
        <f t="shared" si="31"/>
        <v>60</v>
      </c>
      <c r="W51" s="76">
        <f t="shared" si="32"/>
        <v>60</v>
      </c>
      <c r="X51" s="76">
        <f t="shared" si="33"/>
        <v>60</v>
      </c>
      <c r="Y51" s="76">
        <f t="shared" si="34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103</v>
      </c>
      <c r="L52" s="94">
        <f>'Planilha para vinculação'!F39</f>
        <v>4</v>
      </c>
      <c r="M52" s="75">
        <f t="shared" si="22"/>
        <v>4944</v>
      </c>
      <c r="N52" s="76">
        <f t="shared" si="23"/>
        <v>412</v>
      </c>
      <c r="O52" s="76">
        <f t="shared" si="24"/>
        <v>412</v>
      </c>
      <c r="P52" s="76">
        <f t="shared" si="25"/>
        <v>412</v>
      </c>
      <c r="Q52" s="76">
        <f t="shared" si="26"/>
        <v>412</v>
      </c>
      <c r="R52" s="76">
        <f t="shared" si="27"/>
        <v>412</v>
      </c>
      <c r="S52" s="76">
        <f t="shared" si="28"/>
        <v>412</v>
      </c>
      <c r="T52" s="76">
        <f t="shared" si="29"/>
        <v>412</v>
      </c>
      <c r="U52" s="76">
        <f t="shared" si="30"/>
        <v>412</v>
      </c>
      <c r="V52" s="76">
        <f t="shared" si="31"/>
        <v>412</v>
      </c>
      <c r="W52" s="76">
        <f t="shared" si="32"/>
        <v>412</v>
      </c>
      <c r="X52" s="76">
        <f t="shared" si="33"/>
        <v>412</v>
      </c>
      <c r="Y52" s="76">
        <f t="shared" si="34"/>
        <v>412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2"/>
        <v>226.56</v>
      </c>
      <c r="N53" s="76">
        <f t="shared" si="23"/>
        <v>18.88</v>
      </c>
      <c r="O53" s="76">
        <f t="shared" si="24"/>
        <v>18.88</v>
      </c>
      <c r="P53" s="76">
        <f t="shared" si="25"/>
        <v>18.88</v>
      </c>
      <c r="Q53" s="76">
        <f t="shared" si="26"/>
        <v>18.88</v>
      </c>
      <c r="R53" s="76">
        <f t="shared" si="27"/>
        <v>18.88</v>
      </c>
      <c r="S53" s="76">
        <f t="shared" si="28"/>
        <v>18.88</v>
      </c>
      <c r="T53" s="76">
        <f t="shared" si="29"/>
        <v>18.88</v>
      </c>
      <c r="U53" s="76">
        <f t="shared" si="30"/>
        <v>18.88</v>
      </c>
      <c r="V53" s="76">
        <f t="shared" si="31"/>
        <v>18.88</v>
      </c>
      <c r="W53" s="76">
        <f t="shared" si="32"/>
        <v>18.88</v>
      </c>
      <c r="X53" s="76">
        <f t="shared" si="33"/>
        <v>18.88</v>
      </c>
      <c r="Y53" s="76">
        <f t="shared" si="34"/>
        <v>18.88</v>
      </c>
      <c r="Z53" s="69">
        <f>SUM(N55:Y55)</f>
        <v>53902.44000000001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7" t="s">
        <v>114</v>
      </c>
      <c r="I54" s="72" t="s">
        <v>129</v>
      </c>
      <c r="J54" s="92">
        <v>12</v>
      </c>
      <c r="K54" s="92">
        <v>103</v>
      </c>
      <c r="L54" s="94">
        <f>'Kit lanche'!E15</f>
        <v>5.88</v>
      </c>
      <c r="M54" s="75">
        <f t="shared" si="22"/>
        <v>7267.68</v>
      </c>
      <c r="N54" s="76">
        <f t="shared" si="23"/>
        <v>605.64</v>
      </c>
      <c r="O54" s="76">
        <f t="shared" si="24"/>
        <v>605.64</v>
      </c>
      <c r="P54" s="76">
        <f t="shared" si="25"/>
        <v>605.64</v>
      </c>
      <c r="Q54" s="76">
        <f t="shared" si="26"/>
        <v>605.64</v>
      </c>
      <c r="R54" s="76">
        <f t="shared" si="27"/>
        <v>605.64</v>
      </c>
      <c r="S54" s="76">
        <f t="shared" si="28"/>
        <v>605.64</v>
      </c>
      <c r="T54" s="76">
        <f t="shared" si="29"/>
        <v>605.64</v>
      </c>
      <c r="U54" s="76">
        <f t="shared" si="30"/>
        <v>605.64</v>
      </c>
      <c r="V54" s="76">
        <f t="shared" si="31"/>
        <v>605.64</v>
      </c>
      <c r="W54" s="76">
        <f t="shared" si="32"/>
        <v>605.64</v>
      </c>
      <c r="X54" s="76">
        <f t="shared" si="33"/>
        <v>605.64</v>
      </c>
      <c r="Y54" s="76">
        <f t="shared" si="34"/>
        <v>605.64</v>
      </c>
      <c r="Z54" s="69"/>
    </row>
    <row r="55" spans="1:27" ht="33.7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5">SUM(M46:M54)</f>
        <v>53902.44</v>
      </c>
      <c r="N55" s="99">
        <f t="shared" si="35"/>
        <v>4491.87</v>
      </c>
      <c r="O55" s="100">
        <f t="shared" si="35"/>
        <v>4491.87</v>
      </c>
      <c r="P55" s="100">
        <f t="shared" si="35"/>
        <v>4491.87</v>
      </c>
      <c r="Q55" s="76">
        <f t="shared" si="26"/>
        <v>4491.87</v>
      </c>
      <c r="R55" s="100">
        <f t="shared" ref="R55:Y55" si="36">SUM(R46:R54)</f>
        <v>4491.87</v>
      </c>
      <c r="S55" s="100">
        <f t="shared" si="36"/>
        <v>4491.87</v>
      </c>
      <c r="T55" s="100">
        <f t="shared" si="36"/>
        <v>4491.87</v>
      </c>
      <c r="U55" s="100">
        <f t="shared" si="36"/>
        <v>4491.87</v>
      </c>
      <c r="V55" s="100">
        <f t="shared" si="36"/>
        <v>4491.87</v>
      </c>
      <c r="W55" s="100">
        <f t="shared" si="36"/>
        <v>4491.87</v>
      </c>
      <c r="X55" s="100">
        <f t="shared" si="36"/>
        <v>4491.87</v>
      </c>
      <c r="Y55" s="100">
        <f t="shared" si="36"/>
        <v>4491.87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24" t="s">
        <v>114</v>
      </c>
      <c r="I56" s="72" t="s">
        <v>111</v>
      </c>
      <c r="J56" s="92">
        <v>3</v>
      </c>
      <c r="K56" s="93">
        <v>180</v>
      </c>
      <c r="L56" s="94">
        <f>'Planilha para vinculação'!F21</f>
        <v>10.119999999999999</v>
      </c>
      <c r="M56" s="75">
        <f t="shared" ref="M56:M57" si="37">TRUNC(J56*K56*L56,2)</f>
        <v>5464.8</v>
      </c>
      <c r="N56" s="76">
        <f t="shared" ref="N56:N57" si="38">M56/6</f>
        <v>910.80000000000007</v>
      </c>
      <c r="O56" s="76"/>
      <c r="P56" s="76">
        <f t="shared" ref="P56:P57" si="39">M56/6</f>
        <v>910.80000000000007</v>
      </c>
      <c r="Q56" s="76"/>
      <c r="R56" s="76">
        <f t="shared" ref="R56:R57" si="40">M56/6</f>
        <v>910.80000000000007</v>
      </c>
      <c r="S56" s="76"/>
      <c r="T56" s="76">
        <f t="shared" ref="T56:T57" si="41">M56/6</f>
        <v>910.80000000000007</v>
      </c>
      <c r="U56" s="76"/>
      <c r="V56" s="76">
        <f t="shared" ref="V56:V57" si="42">M56/6</f>
        <v>910.80000000000007</v>
      </c>
      <c r="W56" s="76"/>
      <c r="X56" s="76">
        <f t="shared" ref="X56:X57" si="43">M56/6</f>
        <v>910.80000000000007</v>
      </c>
      <c r="Y56" s="76"/>
      <c r="Z56" s="69">
        <f>SUM(N58:Y58)</f>
        <v>23464.799999999999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24" t="s">
        <v>114</v>
      </c>
      <c r="I57" s="72" t="s">
        <v>111</v>
      </c>
      <c r="J57" s="92">
        <v>3</v>
      </c>
      <c r="K57" s="93">
        <v>240</v>
      </c>
      <c r="L57" s="94">
        <f>'Planilha para vinculação'!F22</f>
        <v>25</v>
      </c>
      <c r="M57" s="75">
        <f t="shared" si="37"/>
        <v>18000</v>
      </c>
      <c r="N57" s="76">
        <f t="shared" si="38"/>
        <v>3000</v>
      </c>
      <c r="O57" s="76"/>
      <c r="P57" s="76">
        <f t="shared" si="39"/>
        <v>3000</v>
      </c>
      <c r="Q57" s="76"/>
      <c r="R57" s="76">
        <f t="shared" si="40"/>
        <v>3000</v>
      </c>
      <c r="S57" s="76"/>
      <c r="T57" s="76">
        <f t="shared" si="41"/>
        <v>3000</v>
      </c>
      <c r="U57" s="76"/>
      <c r="V57" s="76">
        <f t="shared" si="42"/>
        <v>3000</v>
      </c>
      <c r="W57" s="76"/>
      <c r="X57" s="76">
        <f t="shared" si="43"/>
        <v>3000</v>
      </c>
      <c r="Y57" s="76"/>
      <c r="Z57" s="69"/>
    </row>
    <row r="58" spans="1:27" ht="33.7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4">SUM(M56:M57)</f>
        <v>23464.799999999999</v>
      </c>
      <c r="N58" s="86">
        <f t="shared" si="44"/>
        <v>3910.8</v>
      </c>
      <c r="O58" s="64">
        <f t="shared" si="44"/>
        <v>0</v>
      </c>
      <c r="P58" s="64">
        <f t="shared" si="44"/>
        <v>3910.8</v>
      </c>
      <c r="Q58" s="64">
        <f t="shared" si="44"/>
        <v>0</v>
      </c>
      <c r="R58" s="64">
        <f t="shared" si="44"/>
        <v>3910.8</v>
      </c>
      <c r="S58" s="64">
        <f t="shared" si="44"/>
        <v>0</v>
      </c>
      <c r="T58" s="64">
        <f t="shared" si="44"/>
        <v>3910.8</v>
      </c>
      <c r="U58" s="64">
        <f t="shared" si="44"/>
        <v>0</v>
      </c>
      <c r="V58" s="64">
        <f t="shared" si="44"/>
        <v>3910.8</v>
      </c>
      <c r="W58" s="64">
        <f t="shared" si="44"/>
        <v>0</v>
      </c>
      <c r="X58" s="64">
        <f t="shared" si="44"/>
        <v>3910.8</v>
      </c>
      <c r="Y58" s="64">
        <f t="shared" si="44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24" t="s">
        <v>114</v>
      </c>
      <c r="I59" s="92" t="s">
        <v>111</v>
      </c>
      <c r="J59" s="73">
        <v>3</v>
      </c>
      <c r="K59" s="93">
        <v>30</v>
      </c>
      <c r="L59" s="94">
        <f>'Planilha para vinculação'!F21</f>
        <v>10.119999999999999</v>
      </c>
      <c r="M59" s="75">
        <f t="shared" ref="M59:M60" si="45">TRUNC(J59*K59*L59,2)</f>
        <v>910.8</v>
      </c>
      <c r="N59" s="89"/>
      <c r="O59" s="77"/>
      <c r="P59" s="89">
        <f t="shared" ref="P59:P60" si="46">M59</f>
        <v>910.8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3910.8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24" t="s">
        <v>114</v>
      </c>
      <c r="I60" s="73" t="s">
        <v>111</v>
      </c>
      <c r="J60" s="73">
        <v>3</v>
      </c>
      <c r="K60" s="93">
        <v>40</v>
      </c>
      <c r="L60" s="94">
        <f>'Planilha para vinculação'!F22</f>
        <v>25</v>
      </c>
      <c r="M60" s="75">
        <f t="shared" si="45"/>
        <v>3000</v>
      </c>
      <c r="N60" s="89"/>
      <c r="O60" s="77"/>
      <c r="P60" s="89">
        <f t="shared" si="46"/>
        <v>3000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7">SUM(M59:M60)</f>
        <v>3910.8</v>
      </c>
      <c r="N61" s="86">
        <f t="shared" si="47"/>
        <v>0</v>
      </c>
      <c r="O61" s="64">
        <f t="shared" si="47"/>
        <v>0</v>
      </c>
      <c r="P61" s="64">
        <f t="shared" si="47"/>
        <v>3910.8</v>
      </c>
      <c r="Q61" s="64">
        <f t="shared" si="47"/>
        <v>0</v>
      </c>
      <c r="R61" s="64">
        <f t="shared" si="47"/>
        <v>0</v>
      </c>
      <c r="S61" s="64">
        <f t="shared" si="47"/>
        <v>0</v>
      </c>
      <c r="T61" s="64">
        <f t="shared" si="47"/>
        <v>0</v>
      </c>
      <c r="U61" s="64">
        <f t="shared" si="47"/>
        <v>0</v>
      </c>
      <c r="V61" s="64">
        <f t="shared" si="47"/>
        <v>0</v>
      </c>
      <c r="W61" s="64">
        <f t="shared" si="47"/>
        <v>0</v>
      </c>
      <c r="X61" s="64">
        <f t="shared" si="47"/>
        <v>0</v>
      </c>
      <c r="Y61" s="64">
        <f t="shared" si="47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24" t="s">
        <v>114</v>
      </c>
      <c r="I62" s="72" t="s">
        <v>111</v>
      </c>
      <c r="J62" s="92">
        <v>3</v>
      </c>
      <c r="K62" s="93">
        <v>204</v>
      </c>
      <c r="L62" s="94">
        <f>'Planilha para vinculação'!F21</f>
        <v>10.119999999999999</v>
      </c>
      <c r="M62" s="75">
        <f t="shared" ref="M62:M70" si="48">TRUNC(J62*K62*L62,2)</f>
        <v>6193.44</v>
      </c>
      <c r="N62" s="77"/>
      <c r="O62" s="77">
        <f t="shared" ref="O62:O71" si="49">M62/10</f>
        <v>619.34399999999994</v>
      </c>
      <c r="P62" s="77">
        <f t="shared" ref="P62:P71" si="50">M62/10</f>
        <v>619.34399999999994</v>
      </c>
      <c r="Q62" s="77">
        <f t="shared" ref="Q62:Q71" si="51">M62/10</f>
        <v>619.34399999999994</v>
      </c>
      <c r="R62" s="77">
        <f t="shared" ref="R62:R71" si="52">M62/10</f>
        <v>619.34399999999994</v>
      </c>
      <c r="S62" s="77">
        <f t="shared" ref="S62:S71" si="53">M62/10</f>
        <v>619.34399999999994</v>
      </c>
      <c r="T62" s="77">
        <f t="shared" ref="T62:T71" si="54">M62/10</f>
        <v>619.34399999999994</v>
      </c>
      <c r="U62" s="77">
        <f t="shared" ref="U62:U71" si="55">M62/10</f>
        <v>619.34399999999994</v>
      </c>
      <c r="V62" s="77">
        <f t="shared" ref="V62:V71" si="56">M62/10</f>
        <v>619.34399999999994</v>
      </c>
      <c r="W62" s="77">
        <f t="shared" ref="W62:W71" si="57">M62/10</f>
        <v>619.34399999999994</v>
      </c>
      <c r="X62" s="77">
        <f t="shared" ref="X62:X71" si="58">M62/10</f>
        <v>619.34399999999994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24" t="s">
        <v>114</v>
      </c>
      <c r="I63" s="72" t="s">
        <v>111</v>
      </c>
      <c r="J63" s="92">
        <v>3</v>
      </c>
      <c r="K63" s="93">
        <v>360</v>
      </c>
      <c r="L63" s="94">
        <f>'Planilha para vinculação'!F22</f>
        <v>25</v>
      </c>
      <c r="M63" s="75">
        <f t="shared" si="48"/>
        <v>27000</v>
      </c>
      <c r="N63" s="77"/>
      <c r="O63" s="77">
        <f t="shared" si="49"/>
        <v>2700</v>
      </c>
      <c r="P63" s="77">
        <f t="shared" si="50"/>
        <v>2700</v>
      </c>
      <c r="Q63" s="77">
        <f t="shared" si="51"/>
        <v>2700</v>
      </c>
      <c r="R63" s="77">
        <f t="shared" si="52"/>
        <v>2700</v>
      </c>
      <c r="S63" s="77">
        <f t="shared" si="53"/>
        <v>2700</v>
      </c>
      <c r="T63" s="77">
        <f t="shared" si="54"/>
        <v>2700</v>
      </c>
      <c r="U63" s="77">
        <f t="shared" si="55"/>
        <v>2700</v>
      </c>
      <c r="V63" s="77">
        <f t="shared" si="56"/>
        <v>2700</v>
      </c>
      <c r="W63" s="77">
        <f t="shared" si="57"/>
        <v>2700</v>
      </c>
      <c r="X63" s="77">
        <f t="shared" si="58"/>
        <v>2700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24" t="s">
        <v>131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8"/>
        <v>1610.4</v>
      </c>
      <c r="N64" s="77"/>
      <c r="O64" s="77">
        <f t="shared" si="49"/>
        <v>161.04000000000002</v>
      </c>
      <c r="P64" s="77">
        <f t="shared" si="50"/>
        <v>161.04000000000002</v>
      </c>
      <c r="Q64" s="77">
        <f t="shared" si="51"/>
        <v>161.04000000000002</v>
      </c>
      <c r="R64" s="77">
        <f t="shared" si="52"/>
        <v>161.04000000000002</v>
      </c>
      <c r="S64" s="77">
        <f t="shared" si="53"/>
        <v>161.04000000000002</v>
      </c>
      <c r="T64" s="77">
        <f t="shared" si="54"/>
        <v>161.04000000000002</v>
      </c>
      <c r="U64" s="77">
        <f t="shared" si="55"/>
        <v>161.04000000000002</v>
      </c>
      <c r="V64" s="77">
        <f t="shared" si="56"/>
        <v>161.04000000000002</v>
      </c>
      <c r="W64" s="77">
        <f t="shared" si="57"/>
        <v>161.04000000000002</v>
      </c>
      <c r="X64" s="77">
        <f t="shared" si="58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8"/>
        <v>1176</v>
      </c>
      <c r="N65" s="77"/>
      <c r="O65" s="77">
        <f t="shared" si="49"/>
        <v>117.6</v>
      </c>
      <c r="P65" s="77">
        <f t="shared" si="50"/>
        <v>117.6</v>
      </c>
      <c r="Q65" s="77">
        <f t="shared" si="51"/>
        <v>117.6</v>
      </c>
      <c r="R65" s="77">
        <f t="shared" si="52"/>
        <v>117.6</v>
      </c>
      <c r="S65" s="77">
        <f t="shared" si="53"/>
        <v>117.6</v>
      </c>
      <c r="T65" s="77">
        <f t="shared" si="54"/>
        <v>117.6</v>
      </c>
      <c r="U65" s="77">
        <f t="shared" si="55"/>
        <v>117.6</v>
      </c>
      <c r="V65" s="77">
        <f t="shared" si="56"/>
        <v>117.6</v>
      </c>
      <c r="W65" s="77">
        <f t="shared" si="57"/>
        <v>117.6</v>
      </c>
      <c r="X65" s="77">
        <f t="shared" si="58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8"/>
        <v>600</v>
      </c>
      <c r="N66" s="77"/>
      <c r="O66" s="77">
        <f t="shared" si="49"/>
        <v>60</v>
      </c>
      <c r="P66" s="77">
        <f t="shared" si="50"/>
        <v>60</v>
      </c>
      <c r="Q66" s="77">
        <f t="shared" si="51"/>
        <v>60</v>
      </c>
      <c r="R66" s="77">
        <f t="shared" si="52"/>
        <v>60</v>
      </c>
      <c r="S66" s="77">
        <f t="shared" si="53"/>
        <v>60</v>
      </c>
      <c r="T66" s="77">
        <f t="shared" si="54"/>
        <v>60</v>
      </c>
      <c r="U66" s="77">
        <f t="shared" si="55"/>
        <v>60</v>
      </c>
      <c r="V66" s="77">
        <f t="shared" si="56"/>
        <v>60</v>
      </c>
      <c r="W66" s="77">
        <f t="shared" si="57"/>
        <v>60</v>
      </c>
      <c r="X66" s="77">
        <f t="shared" si="58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8"/>
        <v>800</v>
      </c>
      <c r="N67" s="77"/>
      <c r="O67" s="77">
        <f t="shared" si="49"/>
        <v>80</v>
      </c>
      <c r="P67" s="77">
        <f t="shared" si="50"/>
        <v>80</v>
      </c>
      <c r="Q67" s="77">
        <f t="shared" si="51"/>
        <v>80</v>
      </c>
      <c r="R67" s="77">
        <f t="shared" si="52"/>
        <v>80</v>
      </c>
      <c r="S67" s="77">
        <f t="shared" si="53"/>
        <v>80</v>
      </c>
      <c r="T67" s="77">
        <f t="shared" si="54"/>
        <v>80</v>
      </c>
      <c r="U67" s="77">
        <f t="shared" si="55"/>
        <v>80</v>
      </c>
      <c r="V67" s="77">
        <f t="shared" si="56"/>
        <v>80</v>
      </c>
      <c r="W67" s="77">
        <f t="shared" si="57"/>
        <v>80</v>
      </c>
      <c r="X67" s="77">
        <f t="shared" si="58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24</v>
      </c>
      <c r="L68" s="94">
        <f>'Planilha para vinculação'!F35</f>
        <v>0.61</v>
      </c>
      <c r="M68" s="75">
        <f t="shared" si="48"/>
        <v>146.4</v>
      </c>
      <c r="N68" s="77"/>
      <c r="O68" s="77">
        <f t="shared" si="49"/>
        <v>14.64</v>
      </c>
      <c r="P68" s="77">
        <f t="shared" si="50"/>
        <v>14.64</v>
      </c>
      <c r="Q68" s="77">
        <f t="shared" si="51"/>
        <v>14.64</v>
      </c>
      <c r="R68" s="77">
        <f t="shared" si="52"/>
        <v>14.64</v>
      </c>
      <c r="S68" s="77">
        <f t="shared" si="53"/>
        <v>14.64</v>
      </c>
      <c r="T68" s="77">
        <f t="shared" si="54"/>
        <v>14.64</v>
      </c>
      <c r="U68" s="77">
        <f t="shared" si="55"/>
        <v>14.64</v>
      </c>
      <c r="V68" s="77">
        <f t="shared" si="56"/>
        <v>14.64</v>
      </c>
      <c r="W68" s="77">
        <f t="shared" si="57"/>
        <v>14.64</v>
      </c>
      <c r="X68" s="77">
        <f t="shared" si="58"/>
        <v>14.64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25</v>
      </c>
      <c r="L69" s="94">
        <f>'Planilha para vinculação'!F26</f>
        <v>5.8</v>
      </c>
      <c r="M69" s="75">
        <f t="shared" si="48"/>
        <v>1450</v>
      </c>
      <c r="N69" s="77"/>
      <c r="O69" s="77">
        <f t="shared" si="49"/>
        <v>145</v>
      </c>
      <c r="P69" s="77">
        <f t="shared" si="50"/>
        <v>145</v>
      </c>
      <c r="Q69" s="77">
        <f t="shared" si="51"/>
        <v>145</v>
      </c>
      <c r="R69" s="77">
        <f t="shared" si="52"/>
        <v>145</v>
      </c>
      <c r="S69" s="77">
        <f t="shared" si="53"/>
        <v>145</v>
      </c>
      <c r="T69" s="77">
        <f t="shared" si="54"/>
        <v>145</v>
      </c>
      <c r="U69" s="77">
        <f t="shared" si="55"/>
        <v>145</v>
      </c>
      <c r="V69" s="77">
        <f t="shared" si="56"/>
        <v>145</v>
      </c>
      <c r="W69" s="77">
        <f t="shared" si="57"/>
        <v>145</v>
      </c>
      <c r="X69" s="77">
        <f t="shared" si="58"/>
        <v>145</v>
      </c>
      <c r="Y69" s="77"/>
      <c r="Z69" s="69">
        <f>SUM(N71:Y71)</f>
        <v>43190.239999999998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344</v>
      </c>
      <c r="L70" s="94">
        <f>'Planilha para vinculação'!F31</f>
        <v>1.2250000000000001</v>
      </c>
      <c r="M70" s="75">
        <f t="shared" si="48"/>
        <v>4214</v>
      </c>
      <c r="N70" s="77"/>
      <c r="O70" s="77">
        <f t="shared" si="49"/>
        <v>421.4</v>
      </c>
      <c r="P70" s="77">
        <f t="shared" si="50"/>
        <v>421.4</v>
      </c>
      <c r="Q70" s="77">
        <f t="shared" si="51"/>
        <v>421.4</v>
      </c>
      <c r="R70" s="77">
        <f t="shared" si="52"/>
        <v>421.4</v>
      </c>
      <c r="S70" s="77">
        <f t="shared" si="53"/>
        <v>421.4</v>
      </c>
      <c r="T70" s="77">
        <f t="shared" si="54"/>
        <v>421.4</v>
      </c>
      <c r="U70" s="77">
        <f t="shared" si="55"/>
        <v>421.4</v>
      </c>
      <c r="V70" s="77">
        <f t="shared" si="56"/>
        <v>421.4</v>
      </c>
      <c r="W70" s="77">
        <f t="shared" si="57"/>
        <v>421.4</v>
      </c>
      <c r="X70" s="77">
        <f t="shared" si="58"/>
        <v>421.4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43190.240000000005</v>
      </c>
      <c r="N71" s="86"/>
      <c r="O71" s="64">
        <f t="shared" si="49"/>
        <v>4319.0240000000003</v>
      </c>
      <c r="P71" s="64">
        <f t="shared" si="50"/>
        <v>4319.0240000000003</v>
      </c>
      <c r="Q71" s="64">
        <f t="shared" si="51"/>
        <v>4319.0240000000003</v>
      </c>
      <c r="R71" s="64">
        <f t="shared" si="52"/>
        <v>4319.0240000000003</v>
      </c>
      <c r="S71" s="64">
        <f t="shared" si="53"/>
        <v>4319.0240000000003</v>
      </c>
      <c r="T71" s="64">
        <f t="shared" si="54"/>
        <v>4319.0240000000003</v>
      </c>
      <c r="U71" s="64">
        <f t="shared" si="55"/>
        <v>4319.0240000000003</v>
      </c>
      <c r="V71" s="64">
        <f t="shared" si="56"/>
        <v>4319.0240000000003</v>
      </c>
      <c r="W71" s="64">
        <f t="shared" si="57"/>
        <v>4319.0240000000003</v>
      </c>
      <c r="X71" s="64">
        <f t="shared" si="58"/>
        <v>4319.0240000000003</v>
      </c>
      <c r="Y71" s="64"/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24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59">TRUNC(L72*K72*J72,2)</f>
        <v>21576</v>
      </c>
      <c r="N72" s="105">
        <f>$M$72/12</f>
        <v>1798</v>
      </c>
      <c r="O72" s="105">
        <f t="shared" ref="O72:Y72" si="60">$M$72/12</f>
        <v>1798</v>
      </c>
      <c r="P72" s="105">
        <f t="shared" si="60"/>
        <v>1798</v>
      </c>
      <c r="Q72" s="105">
        <f t="shared" si="60"/>
        <v>1798</v>
      </c>
      <c r="R72" s="105">
        <f t="shared" si="60"/>
        <v>1798</v>
      </c>
      <c r="S72" s="105">
        <f t="shared" si="60"/>
        <v>1798</v>
      </c>
      <c r="T72" s="105">
        <f t="shared" si="60"/>
        <v>1798</v>
      </c>
      <c r="U72" s="105">
        <f t="shared" si="60"/>
        <v>1798</v>
      </c>
      <c r="V72" s="105">
        <f t="shared" si="60"/>
        <v>1798</v>
      </c>
      <c r="W72" s="105">
        <f t="shared" si="60"/>
        <v>1798</v>
      </c>
      <c r="X72" s="105">
        <f t="shared" si="60"/>
        <v>1798</v>
      </c>
      <c r="Y72" s="105">
        <f t="shared" si="60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24" t="s">
        <v>114</v>
      </c>
      <c r="I73" s="73" t="s">
        <v>111</v>
      </c>
      <c r="J73" s="73">
        <v>3</v>
      </c>
      <c r="K73" s="93">
        <v>240</v>
      </c>
      <c r="L73" s="94">
        <f>'Planilha para vinculação'!F21</f>
        <v>10.119999999999999</v>
      </c>
      <c r="M73" s="75">
        <f t="shared" si="59"/>
        <v>7286.4</v>
      </c>
      <c r="N73" s="76">
        <f t="shared" ref="N73:Y73" si="61">$M$73/12</f>
        <v>607.19999999999993</v>
      </c>
      <c r="O73" s="77">
        <f t="shared" si="61"/>
        <v>607.19999999999993</v>
      </c>
      <c r="P73" s="77">
        <f t="shared" si="61"/>
        <v>607.19999999999993</v>
      </c>
      <c r="Q73" s="77">
        <f t="shared" si="61"/>
        <v>607.19999999999993</v>
      </c>
      <c r="R73" s="77">
        <f t="shared" si="61"/>
        <v>607.19999999999993</v>
      </c>
      <c r="S73" s="77">
        <f t="shared" si="61"/>
        <v>607.19999999999993</v>
      </c>
      <c r="T73" s="77">
        <f t="shared" si="61"/>
        <v>607.19999999999993</v>
      </c>
      <c r="U73" s="77">
        <f t="shared" si="61"/>
        <v>607.19999999999993</v>
      </c>
      <c r="V73" s="77">
        <f t="shared" si="61"/>
        <v>607.19999999999993</v>
      </c>
      <c r="W73" s="77">
        <f t="shared" si="61"/>
        <v>607.19999999999993</v>
      </c>
      <c r="X73" s="77">
        <f t="shared" si="61"/>
        <v>607.19999999999993</v>
      </c>
      <c r="Y73" s="77">
        <f t="shared" si="61"/>
        <v>607.19999999999993</v>
      </c>
      <c r="Z73" s="69">
        <f>SUM(N75:Y75)</f>
        <v>46862.399999999994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24" t="s">
        <v>114</v>
      </c>
      <c r="I74" s="73" t="s">
        <v>111</v>
      </c>
      <c r="J74" s="73">
        <v>3</v>
      </c>
      <c r="K74" s="93">
        <v>240</v>
      </c>
      <c r="L74" s="94">
        <f>'Planilha para vinculação'!F22</f>
        <v>25</v>
      </c>
      <c r="M74" s="75">
        <f t="shared" si="59"/>
        <v>18000</v>
      </c>
      <c r="N74" s="76">
        <f t="shared" ref="N74:Y74" si="62">$M$74/12</f>
        <v>1500</v>
      </c>
      <c r="O74" s="77">
        <f t="shared" si="62"/>
        <v>1500</v>
      </c>
      <c r="P74" s="77">
        <f t="shared" si="62"/>
        <v>1500</v>
      </c>
      <c r="Q74" s="77">
        <f t="shared" si="62"/>
        <v>1500</v>
      </c>
      <c r="R74" s="77">
        <f t="shared" si="62"/>
        <v>1500</v>
      </c>
      <c r="S74" s="77">
        <f t="shared" si="62"/>
        <v>1500</v>
      </c>
      <c r="T74" s="77">
        <f t="shared" si="62"/>
        <v>1500</v>
      </c>
      <c r="U74" s="77">
        <f t="shared" si="62"/>
        <v>1500</v>
      </c>
      <c r="V74" s="77">
        <f t="shared" si="62"/>
        <v>1500</v>
      </c>
      <c r="W74" s="77">
        <f t="shared" si="62"/>
        <v>1500</v>
      </c>
      <c r="X74" s="77">
        <f t="shared" si="62"/>
        <v>1500</v>
      </c>
      <c r="Y74" s="77">
        <f t="shared" si="62"/>
        <v>1500</v>
      </c>
      <c r="Z74" s="69">
        <f>SUM(N76:Y76)</f>
        <v>332419.58999999997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3">SUM(M72:M74)</f>
        <v>46862.400000000001</v>
      </c>
      <c r="N75" s="65">
        <f t="shared" si="63"/>
        <v>3905.2</v>
      </c>
      <c r="O75" s="65">
        <f t="shared" si="63"/>
        <v>3905.2</v>
      </c>
      <c r="P75" s="65">
        <f t="shared" si="63"/>
        <v>3905.2</v>
      </c>
      <c r="Q75" s="65">
        <f t="shared" si="63"/>
        <v>3905.2</v>
      </c>
      <c r="R75" s="65">
        <f t="shared" si="63"/>
        <v>3905.2</v>
      </c>
      <c r="S75" s="65">
        <f t="shared" si="63"/>
        <v>3905.2</v>
      </c>
      <c r="T75" s="65">
        <f t="shared" si="63"/>
        <v>3905.2</v>
      </c>
      <c r="U75" s="65">
        <f t="shared" si="63"/>
        <v>3905.2</v>
      </c>
      <c r="V75" s="65">
        <f t="shared" si="63"/>
        <v>3905.2</v>
      </c>
      <c r="W75" s="65">
        <f t="shared" si="63"/>
        <v>3905.2</v>
      </c>
      <c r="X75" s="65">
        <f t="shared" si="63"/>
        <v>3905.2</v>
      </c>
      <c r="Y75" s="65">
        <f t="shared" si="63"/>
        <v>3905.2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332419.58999999997</v>
      </c>
      <c r="N76" s="106">
        <f>SUM(N26,N35,N55,N58,N61,N71,N75,N31,N45)</f>
        <v>37248.207499999997</v>
      </c>
      <c r="O76" s="106">
        <f>SUM(O26,O35,O55,O58,O61,O71,O75,O31,O45)</f>
        <v>29040.391499999998</v>
      </c>
      <c r="P76" s="106">
        <f>SUM(P26,P35,P55,P58,P61,P71,P75,P31,P45)</f>
        <v>32370.121499999997</v>
      </c>
      <c r="Q76" s="106">
        <f>SUM(Q26,Q35,Q55,Q58,Q61,Q71,Q75,Q31,Q45)</f>
        <v>24548.521499999999</v>
      </c>
      <c r="R76" s="106">
        <f>SUM(R26,R35,R55,R58,R61,R71,R75,R31,R45)</f>
        <v>28459.321499999998</v>
      </c>
      <c r="S76" s="106">
        <f>SUM(S26,S35,S55,S58,S61,S71,S75,S31,S45)</f>
        <v>24548.521499999999</v>
      </c>
      <c r="T76" s="106">
        <f>SUM(T26,T35,T55,T58,T61,T71,T75,T31,T45)</f>
        <v>28459.321499999998</v>
      </c>
      <c r="U76" s="106">
        <f>SUM(U26,U35,U55,U58,U61,U71,U75,U31,U45)</f>
        <v>24548.521499999999</v>
      </c>
      <c r="V76" s="106">
        <f>SUM(V26,V35,V55,V58,V61,V71,V75,V31,V45)</f>
        <v>28459.321499999998</v>
      </c>
      <c r="W76" s="106">
        <f>SUM(W26,W35,W55,W58,W61,W71,W75,W31,W45)</f>
        <v>24548.521499999999</v>
      </c>
      <c r="X76" s="106">
        <f>SUM(X26,X35,X55,X58,X61,X71,X75,X31,X45)</f>
        <v>28459.321499999998</v>
      </c>
      <c r="Y76" s="106">
        <f>SUM(Y26,Y35,Y55,Y58,Y61,Y71,Y75,Y31,Y45)</f>
        <v>21729.497499999998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24" t="s">
        <v>114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4">TRUNC(L78*K78*J78,2)</f>
        <v>455.28</v>
      </c>
      <c r="N78" s="108"/>
      <c r="O78" s="89">
        <f t="shared" ref="O78:O87" si="65">M78/2</f>
        <v>227.64</v>
      </c>
      <c r="P78" s="89"/>
      <c r="Q78" s="89"/>
      <c r="R78" s="102"/>
      <c r="S78" s="89"/>
      <c r="T78" s="89"/>
      <c r="U78" s="89">
        <f t="shared" ref="U78:U87" si="66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24" t="s">
        <v>114</v>
      </c>
      <c r="I79" s="92" t="s">
        <v>111</v>
      </c>
      <c r="J79" s="92">
        <v>3</v>
      </c>
      <c r="K79" s="93">
        <v>24</v>
      </c>
      <c r="L79" s="94">
        <f>'Planilha para vinculação'!F21</f>
        <v>10.119999999999999</v>
      </c>
      <c r="M79" s="75">
        <f t="shared" si="64"/>
        <v>728.64</v>
      </c>
      <c r="N79" s="109"/>
      <c r="O79" s="89">
        <f t="shared" si="65"/>
        <v>364.32</v>
      </c>
      <c r="P79" s="110"/>
      <c r="Q79" s="110"/>
      <c r="R79" s="111"/>
      <c r="S79" s="77"/>
      <c r="T79" s="77"/>
      <c r="U79" s="89">
        <f t="shared" si="66"/>
        <v>364.32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24" t="s">
        <v>114</v>
      </c>
      <c r="I80" s="92" t="s">
        <v>111</v>
      </c>
      <c r="J80" s="92">
        <v>3</v>
      </c>
      <c r="K80" s="93">
        <v>56</v>
      </c>
      <c r="L80" s="94">
        <f>'Planilha para vinculação'!F22</f>
        <v>25</v>
      </c>
      <c r="M80" s="75">
        <f t="shared" si="64"/>
        <v>4200</v>
      </c>
      <c r="N80" s="113"/>
      <c r="O80" s="89">
        <f t="shared" si="65"/>
        <v>2100</v>
      </c>
      <c r="P80" s="85"/>
      <c r="Q80" s="77"/>
      <c r="R80" s="111"/>
      <c r="S80" s="77"/>
      <c r="T80" s="77"/>
      <c r="U80" s="89">
        <f t="shared" si="66"/>
        <v>2100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344</v>
      </c>
      <c r="L81" s="94">
        <f>'Planilha para vinculação'!F28</f>
        <v>1.1399999999999999</v>
      </c>
      <c r="M81" s="75">
        <f t="shared" si="64"/>
        <v>784.32</v>
      </c>
      <c r="N81" s="113"/>
      <c r="O81" s="89">
        <f t="shared" si="65"/>
        <v>392.16</v>
      </c>
      <c r="P81" s="85"/>
      <c r="Q81" s="77"/>
      <c r="R81" s="111"/>
      <c r="S81" s="77"/>
      <c r="T81" s="77"/>
      <c r="U81" s="89">
        <f t="shared" si="66"/>
        <v>392.16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103</v>
      </c>
      <c r="L82" s="94">
        <f>'Kit lanche'!E15</f>
        <v>5.88</v>
      </c>
      <c r="M82" s="75">
        <f t="shared" si="64"/>
        <v>1211.28</v>
      </c>
      <c r="N82" s="113"/>
      <c r="O82" s="89">
        <f t="shared" si="65"/>
        <v>605.64</v>
      </c>
      <c r="P82" s="85"/>
      <c r="Q82" s="85"/>
      <c r="R82" s="111"/>
      <c r="S82" s="77"/>
      <c r="T82" s="77"/>
      <c r="U82" s="89">
        <f t="shared" si="66"/>
        <v>605.64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4"/>
        <v>120</v>
      </c>
      <c r="N83" s="113"/>
      <c r="O83" s="89">
        <f t="shared" si="65"/>
        <v>60</v>
      </c>
      <c r="P83" s="85"/>
      <c r="Q83" s="77"/>
      <c r="R83" s="111"/>
      <c r="S83" s="77"/>
      <c r="T83" s="77"/>
      <c r="U83" s="89">
        <f t="shared" si="66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103</v>
      </c>
      <c r="L84" s="94">
        <f>'Planilha para vinculação'!F39</f>
        <v>4</v>
      </c>
      <c r="M84" s="75">
        <f t="shared" si="64"/>
        <v>824</v>
      </c>
      <c r="N84" s="113"/>
      <c r="O84" s="89">
        <f t="shared" si="65"/>
        <v>412</v>
      </c>
      <c r="P84" s="85"/>
      <c r="Q84" s="77"/>
      <c r="R84" s="111"/>
      <c r="S84" s="77"/>
      <c r="T84" s="77"/>
      <c r="U84" s="89">
        <f t="shared" si="66"/>
        <v>412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103</v>
      </c>
      <c r="L85" s="94">
        <f>'Verba_Kit Pedagogico'!H20</f>
        <v>20.96</v>
      </c>
      <c r="M85" s="75">
        <f t="shared" si="64"/>
        <v>4317.76</v>
      </c>
      <c r="N85" s="113"/>
      <c r="O85" s="89">
        <f t="shared" si="65"/>
        <v>2158.88</v>
      </c>
      <c r="P85" s="85"/>
      <c r="Q85" s="85"/>
      <c r="R85" s="111"/>
      <c r="S85" s="77"/>
      <c r="T85" s="77"/>
      <c r="U85" s="89">
        <f t="shared" si="66"/>
        <v>2158.88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4"/>
        <v>75.52</v>
      </c>
      <c r="N86" s="113"/>
      <c r="O86" s="89">
        <f t="shared" si="65"/>
        <v>37.76</v>
      </c>
      <c r="P86" s="85"/>
      <c r="Q86" s="85"/>
      <c r="R86" s="111"/>
      <c r="S86" s="77"/>
      <c r="T86" s="77"/>
      <c r="U86" s="89">
        <f t="shared" si="66"/>
        <v>37.76</v>
      </c>
      <c r="V86" s="77"/>
      <c r="W86" s="77"/>
      <c r="X86" s="77"/>
      <c r="Y86" s="77"/>
      <c r="Z86" s="69">
        <f>SUM(N88:Y88)</f>
        <v>13006.800000000001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25</v>
      </c>
      <c r="L87" s="94">
        <f>'Planilha para vinculação'!F26</f>
        <v>5.8</v>
      </c>
      <c r="M87" s="75">
        <f t="shared" si="64"/>
        <v>290</v>
      </c>
      <c r="N87" s="113"/>
      <c r="O87" s="89">
        <f t="shared" si="65"/>
        <v>145</v>
      </c>
      <c r="P87" s="115"/>
      <c r="Q87" s="111"/>
      <c r="R87" s="85"/>
      <c r="S87" s="85"/>
      <c r="T87" s="89"/>
      <c r="U87" s="89">
        <f t="shared" si="66"/>
        <v>145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13006.800000000001</v>
      </c>
      <c r="N88" s="86">
        <f>SUM(N78:N86)</f>
        <v>0</v>
      </c>
      <c r="O88" s="64">
        <f>SUM(O78:O87)</f>
        <v>6503.4000000000005</v>
      </c>
      <c r="P88" s="64">
        <f t="shared" ref="P88:Y88" si="67">SUM(P78:P86)</f>
        <v>0</v>
      </c>
      <c r="Q88" s="64">
        <f t="shared" si="67"/>
        <v>0</v>
      </c>
      <c r="R88" s="64">
        <f t="shared" si="67"/>
        <v>0</v>
      </c>
      <c r="S88" s="64">
        <f t="shared" si="67"/>
        <v>0</v>
      </c>
      <c r="T88" s="64">
        <f t="shared" si="67"/>
        <v>0</v>
      </c>
      <c r="U88" s="64">
        <f>SUM(U78:U87)</f>
        <v>6503.4000000000005</v>
      </c>
      <c r="V88" s="64">
        <f t="shared" si="67"/>
        <v>0</v>
      </c>
      <c r="W88" s="64">
        <f t="shared" si="67"/>
        <v>0</v>
      </c>
      <c r="X88" s="64">
        <f t="shared" si="67"/>
        <v>0</v>
      </c>
      <c r="Y88" s="64">
        <f t="shared" si="67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24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8">TRUNC(L89*K89*J89,2)</f>
        <v>455.28</v>
      </c>
      <c r="N89" s="108"/>
      <c r="O89" s="89"/>
      <c r="P89" s="89">
        <f t="shared" ref="P89:P93" si="69">M89/2</f>
        <v>227.64</v>
      </c>
      <c r="Q89" s="102"/>
      <c r="R89" s="89"/>
      <c r="S89" s="89"/>
      <c r="T89" s="89"/>
      <c r="U89" s="89"/>
      <c r="V89" s="89">
        <f t="shared" ref="V89:V93" si="70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24" t="s">
        <v>114</v>
      </c>
      <c r="I90" s="73" t="s">
        <v>111</v>
      </c>
      <c r="J90" s="73">
        <v>3</v>
      </c>
      <c r="K90" s="93">
        <v>24</v>
      </c>
      <c r="L90" s="94">
        <f>'Planilha para vinculação'!F21</f>
        <v>10.119999999999999</v>
      </c>
      <c r="M90" s="75">
        <f t="shared" si="68"/>
        <v>728.64</v>
      </c>
      <c r="N90" s="109"/>
      <c r="O90" s="110"/>
      <c r="P90" s="89">
        <f t="shared" si="69"/>
        <v>364.32</v>
      </c>
      <c r="Q90" s="111"/>
      <c r="R90" s="110"/>
      <c r="S90" s="110"/>
      <c r="T90" s="89"/>
      <c r="U90" s="110"/>
      <c r="V90" s="89">
        <f t="shared" si="70"/>
        <v>364.32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24" t="s">
        <v>114</v>
      </c>
      <c r="I91" s="73" t="s">
        <v>111</v>
      </c>
      <c r="J91" s="73">
        <v>3</v>
      </c>
      <c r="K91" s="93">
        <v>56</v>
      </c>
      <c r="L91" s="94">
        <f>'Planilha para vinculação'!F22</f>
        <v>25</v>
      </c>
      <c r="M91" s="75">
        <f t="shared" si="68"/>
        <v>4200</v>
      </c>
      <c r="N91" s="113"/>
      <c r="O91" s="85"/>
      <c r="P91" s="89">
        <f t="shared" si="69"/>
        <v>2100</v>
      </c>
      <c r="Q91" s="111"/>
      <c r="R91" s="85"/>
      <c r="S91" s="85"/>
      <c r="T91" s="89"/>
      <c r="U91" s="85"/>
      <c r="V91" s="89">
        <f t="shared" si="70"/>
        <v>2100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25</v>
      </c>
      <c r="L92" s="94">
        <f>'Planilha para vinculação'!F26</f>
        <v>5.8</v>
      </c>
      <c r="M92" s="75">
        <f t="shared" si="68"/>
        <v>290</v>
      </c>
      <c r="N92" s="113"/>
      <c r="O92" s="85"/>
      <c r="P92" s="89">
        <f t="shared" si="69"/>
        <v>145</v>
      </c>
      <c r="Q92" s="111"/>
      <c r="R92" s="85"/>
      <c r="S92" s="85"/>
      <c r="T92" s="89"/>
      <c r="U92" s="85"/>
      <c r="V92" s="89">
        <f t="shared" si="70"/>
        <v>145</v>
      </c>
      <c r="W92" s="85"/>
      <c r="X92" s="85"/>
      <c r="Y92" s="85"/>
      <c r="Z92" s="69">
        <f>SUM(N94:Y94)</f>
        <v>5749.4400000000005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24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8"/>
        <v>75.52</v>
      </c>
      <c r="N93" s="113"/>
      <c r="O93" s="89"/>
      <c r="P93" s="89">
        <f t="shared" si="69"/>
        <v>37.76</v>
      </c>
      <c r="Q93" s="85"/>
      <c r="R93" s="85"/>
      <c r="S93" s="89"/>
      <c r="T93" s="85"/>
      <c r="U93" s="85"/>
      <c r="V93" s="89">
        <f t="shared" si="70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 t="shared" ref="M94:Y94" si="71">SUM(M89:M93)</f>
        <v>5749.4400000000005</v>
      </c>
      <c r="N94" s="86">
        <f t="shared" si="71"/>
        <v>0</v>
      </c>
      <c r="O94" s="64">
        <f t="shared" si="71"/>
        <v>0</v>
      </c>
      <c r="P94" s="64">
        <f t="shared" si="71"/>
        <v>2874.7200000000003</v>
      </c>
      <c r="Q94" s="64">
        <f t="shared" si="71"/>
        <v>0</v>
      </c>
      <c r="R94" s="64">
        <f t="shared" si="71"/>
        <v>0</v>
      </c>
      <c r="S94" s="64">
        <f t="shared" si="71"/>
        <v>0</v>
      </c>
      <c r="T94" s="64">
        <f t="shared" si="71"/>
        <v>0</v>
      </c>
      <c r="U94" s="64">
        <f t="shared" si="71"/>
        <v>0</v>
      </c>
      <c r="V94" s="64">
        <f t="shared" si="71"/>
        <v>2874.7200000000003</v>
      </c>
      <c r="W94" s="64">
        <f t="shared" si="71"/>
        <v>0</v>
      </c>
      <c r="X94" s="64">
        <f t="shared" si="71"/>
        <v>0</v>
      </c>
      <c r="Y94" s="64">
        <f t="shared" si="71"/>
        <v>0</v>
      </c>
      <c r="Z94" s="69"/>
    </row>
    <row r="95" spans="1:27" ht="12.75" customHeight="1" x14ac:dyDescent="0.25">
      <c r="A95" s="18"/>
      <c r="B95" s="18"/>
      <c r="C95" s="18"/>
      <c r="D95" s="307" t="s">
        <v>72</v>
      </c>
      <c r="E95" s="103" t="s">
        <v>512</v>
      </c>
      <c r="F95" s="104" t="s">
        <v>7</v>
      </c>
      <c r="G95" s="104">
        <v>2</v>
      </c>
      <c r="H95" s="24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2">L95*K95*J95</f>
        <v>455.28</v>
      </c>
      <c r="N95" s="118"/>
      <c r="O95" s="119"/>
      <c r="P95" s="89"/>
      <c r="Q95" s="89"/>
      <c r="R95" s="89">
        <f t="shared" ref="R95:R98" si="73">M95/2</f>
        <v>227.64</v>
      </c>
      <c r="S95" s="94"/>
      <c r="T95" s="120"/>
      <c r="U95" s="94"/>
      <c r="V95" s="94"/>
      <c r="W95" s="89">
        <f t="shared" ref="W95:W98" si="74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309"/>
      <c r="E96" s="121" t="s">
        <v>110</v>
      </c>
      <c r="F96" s="122" t="s">
        <v>11</v>
      </c>
      <c r="G96" s="104">
        <v>9</v>
      </c>
      <c r="H96" s="24" t="s">
        <v>114</v>
      </c>
      <c r="I96" s="73" t="s">
        <v>111</v>
      </c>
      <c r="J96" s="73">
        <v>3</v>
      </c>
      <c r="K96" s="93">
        <v>24</v>
      </c>
      <c r="L96" s="94">
        <f>'Planilha para vinculação'!F21</f>
        <v>10.119999999999999</v>
      </c>
      <c r="M96" s="117">
        <f t="shared" si="72"/>
        <v>728.64</v>
      </c>
      <c r="N96" s="123"/>
      <c r="O96" s="124"/>
      <c r="P96" s="125"/>
      <c r="Q96" s="125"/>
      <c r="R96" s="89">
        <f t="shared" si="73"/>
        <v>364.32</v>
      </c>
      <c r="S96" s="122"/>
      <c r="T96" s="104"/>
      <c r="U96" s="122"/>
      <c r="V96" s="122"/>
      <c r="W96" s="89">
        <f t="shared" si="74"/>
        <v>364.32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309"/>
      <c r="E97" s="126" t="s">
        <v>112</v>
      </c>
      <c r="F97" s="122" t="s">
        <v>11</v>
      </c>
      <c r="G97" s="104">
        <v>10</v>
      </c>
      <c r="H97" s="24" t="s">
        <v>114</v>
      </c>
      <c r="I97" s="73" t="s">
        <v>111</v>
      </c>
      <c r="J97" s="73">
        <v>3</v>
      </c>
      <c r="K97" s="93">
        <v>56</v>
      </c>
      <c r="L97" s="94">
        <f>'Planilha para vinculação'!F22</f>
        <v>25</v>
      </c>
      <c r="M97" s="117">
        <f t="shared" si="72"/>
        <v>4200</v>
      </c>
      <c r="N97" s="123"/>
      <c r="O97" s="124"/>
      <c r="P97" s="85"/>
      <c r="Q97" s="85"/>
      <c r="R97" s="89">
        <f t="shared" si="73"/>
        <v>2100</v>
      </c>
      <c r="S97" s="127"/>
      <c r="T97" s="104"/>
      <c r="U97" s="127"/>
      <c r="V97" s="127"/>
      <c r="W97" s="89">
        <f t="shared" si="74"/>
        <v>2100</v>
      </c>
      <c r="X97" s="85"/>
      <c r="Y97" s="85"/>
      <c r="Z97" s="69">
        <f>SUM(N99:Y99)</f>
        <v>5673.92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308"/>
      <c r="E98" s="98" t="s">
        <v>330</v>
      </c>
      <c r="F98" s="104" t="s">
        <v>14</v>
      </c>
      <c r="G98" s="104">
        <v>14</v>
      </c>
      <c r="H98" s="104" t="s">
        <v>114</v>
      </c>
      <c r="I98" s="73" t="s">
        <v>138</v>
      </c>
      <c r="J98" s="73">
        <v>2</v>
      </c>
      <c r="K98" s="73">
        <v>25</v>
      </c>
      <c r="L98" s="94">
        <f>'Planilha para vinculação'!F26</f>
        <v>5.8</v>
      </c>
      <c r="M98" s="117">
        <f t="shared" si="72"/>
        <v>290</v>
      </c>
      <c r="N98" s="123"/>
      <c r="O98" s="124"/>
      <c r="P98" s="85"/>
      <c r="Q98" s="85"/>
      <c r="R98" s="89">
        <f t="shared" si="73"/>
        <v>145</v>
      </c>
      <c r="S98" s="127"/>
      <c r="T98" s="104"/>
      <c r="U98" s="127"/>
      <c r="V98" s="127"/>
      <c r="W98" s="89">
        <f t="shared" si="74"/>
        <v>145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33" t="s">
        <v>120</v>
      </c>
      <c r="E99" s="281"/>
      <c r="F99" s="281"/>
      <c r="G99" s="281"/>
      <c r="H99" s="281"/>
      <c r="I99" s="281"/>
      <c r="J99" s="281"/>
      <c r="K99" s="281"/>
      <c r="L99" s="282"/>
      <c r="M99" s="153">
        <f t="shared" ref="M99:Y99" si="75">SUM(M95:M98)</f>
        <v>5673.92</v>
      </c>
      <c r="N99" s="153">
        <f t="shared" si="75"/>
        <v>0</v>
      </c>
      <c r="O99" s="154">
        <f t="shared" si="75"/>
        <v>0</v>
      </c>
      <c r="P99" s="155">
        <f t="shared" si="75"/>
        <v>0</v>
      </c>
      <c r="Q99" s="155">
        <f t="shared" si="75"/>
        <v>0</v>
      </c>
      <c r="R99" s="155">
        <f t="shared" si="75"/>
        <v>2836.96</v>
      </c>
      <c r="S99" s="155">
        <f t="shared" si="75"/>
        <v>0</v>
      </c>
      <c r="T99" s="155">
        <f t="shared" si="75"/>
        <v>0</v>
      </c>
      <c r="U99" s="154">
        <f t="shared" si="75"/>
        <v>0</v>
      </c>
      <c r="V99" s="154">
        <f t="shared" si="75"/>
        <v>0</v>
      </c>
      <c r="W99" s="155">
        <f t="shared" si="75"/>
        <v>2836.96</v>
      </c>
      <c r="X99" s="156">
        <f t="shared" si="75"/>
        <v>0</v>
      </c>
      <c r="Y99" s="156">
        <f t="shared" si="75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24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6">TRUNC(L100*K100*J100,2)</f>
        <v>455.28</v>
      </c>
      <c r="N100" s="89">
        <f t="shared" ref="N100:N110" si="77">M100/2</f>
        <v>227.64</v>
      </c>
      <c r="O100" s="89"/>
      <c r="P100" s="89"/>
      <c r="Q100" s="111"/>
      <c r="R100" s="89"/>
      <c r="S100" s="89"/>
      <c r="T100" s="89">
        <f t="shared" ref="T100:T110" si="78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24" t="s">
        <v>114</v>
      </c>
      <c r="I101" s="73" t="s">
        <v>111</v>
      </c>
      <c r="J101" s="73">
        <v>3</v>
      </c>
      <c r="K101" s="93">
        <v>24</v>
      </c>
      <c r="L101" s="94">
        <f>'Planilha para vinculação'!F21</f>
        <v>10.119999999999999</v>
      </c>
      <c r="M101" s="75">
        <f t="shared" si="76"/>
        <v>728.64</v>
      </c>
      <c r="N101" s="89">
        <f t="shared" si="77"/>
        <v>364.32</v>
      </c>
      <c r="O101" s="77"/>
      <c r="P101" s="77"/>
      <c r="Q101" s="111"/>
      <c r="R101" s="77"/>
      <c r="S101" s="77"/>
      <c r="T101" s="89">
        <f t="shared" si="78"/>
        <v>364.32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24" t="s">
        <v>114</v>
      </c>
      <c r="I102" s="73" t="s">
        <v>111</v>
      </c>
      <c r="J102" s="73">
        <v>3</v>
      </c>
      <c r="K102" s="93">
        <v>56</v>
      </c>
      <c r="L102" s="94">
        <f>'Planilha para vinculação'!F22</f>
        <v>25</v>
      </c>
      <c r="M102" s="75">
        <f t="shared" si="76"/>
        <v>4200</v>
      </c>
      <c r="N102" s="89">
        <f t="shared" si="77"/>
        <v>2100</v>
      </c>
      <c r="O102" s="77"/>
      <c r="P102" s="77"/>
      <c r="Q102" s="111"/>
      <c r="R102" s="77"/>
      <c r="S102" s="77"/>
      <c r="T102" s="89">
        <f t="shared" si="78"/>
        <v>2100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2</v>
      </c>
      <c r="K103" s="73">
        <v>344</v>
      </c>
      <c r="L103" s="94">
        <f>'Planilha para vinculação'!F28</f>
        <v>1.1399999999999999</v>
      </c>
      <c r="M103" s="75">
        <f t="shared" si="76"/>
        <v>784.32</v>
      </c>
      <c r="N103" s="89">
        <f t="shared" si="77"/>
        <v>392.16</v>
      </c>
      <c r="O103" s="77"/>
      <c r="P103" s="77"/>
      <c r="Q103" s="111"/>
      <c r="R103" s="77"/>
      <c r="S103" s="77"/>
      <c r="T103" s="89">
        <f t="shared" si="78"/>
        <v>392.16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6"/>
        <v>235.2</v>
      </c>
      <c r="N104" s="89">
        <f t="shared" si="77"/>
        <v>117.6</v>
      </c>
      <c r="O104" s="77"/>
      <c r="P104" s="77"/>
      <c r="Q104" s="111"/>
      <c r="R104" s="77"/>
      <c r="S104" s="77"/>
      <c r="T104" s="89">
        <f t="shared" si="78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6"/>
        <v>838.4</v>
      </c>
      <c r="N105" s="89">
        <f t="shared" si="77"/>
        <v>419.2</v>
      </c>
      <c r="O105" s="77"/>
      <c r="P105" s="77"/>
      <c r="Q105" s="111"/>
      <c r="R105" s="77"/>
      <c r="S105" s="77"/>
      <c r="T105" s="89">
        <f t="shared" si="78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6"/>
        <v>120</v>
      </c>
      <c r="N106" s="89">
        <f t="shared" si="77"/>
        <v>60</v>
      </c>
      <c r="O106" s="77"/>
      <c r="P106" s="77"/>
      <c r="Q106" s="111"/>
      <c r="R106" s="77"/>
      <c r="S106" s="77"/>
      <c r="T106" s="89">
        <f t="shared" si="78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6"/>
        <v>160</v>
      </c>
      <c r="N107" s="89">
        <f t="shared" si="77"/>
        <v>80</v>
      </c>
      <c r="O107" s="85"/>
      <c r="P107" s="85"/>
      <c r="Q107" s="111"/>
      <c r="R107" s="85"/>
      <c r="S107" s="85"/>
      <c r="T107" s="89">
        <f t="shared" si="78"/>
        <v>80</v>
      </c>
      <c r="U107" s="111"/>
      <c r="V107" s="111"/>
      <c r="W107" s="77"/>
      <c r="X107" s="111"/>
      <c r="Y107" s="77"/>
      <c r="Z107" s="69"/>
    </row>
    <row r="108" spans="1:27" ht="72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6"/>
        <v>75.52</v>
      </c>
      <c r="N108" s="89">
        <f t="shared" si="77"/>
        <v>37.76</v>
      </c>
      <c r="O108" s="85"/>
      <c r="P108" s="85"/>
      <c r="Q108" s="111"/>
      <c r="R108" s="85"/>
      <c r="S108" s="85"/>
      <c r="T108" s="89">
        <f t="shared" si="78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328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24</v>
      </c>
      <c r="L109" s="94">
        <f>'Planilha para vinculação'!F35</f>
        <v>0.61</v>
      </c>
      <c r="M109" s="75">
        <f t="shared" si="76"/>
        <v>29.28</v>
      </c>
      <c r="N109" s="89">
        <f t="shared" si="77"/>
        <v>14.64</v>
      </c>
      <c r="O109" s="85"/>
      <c r="P109" s="85"/>
      <c r="Q109" s="111"/>
      <c r="R109" s="85"/>
      <c r="S109" s="85"/>
      <c r="T109" s="89">
        <f t="shared" si="78"/>
        <v>14.64</v>
      </c>
      <c r="U109" s="111"/>
      <c r="V109" s="111"/>
      <c r="W109" s="77"/>
      <c r="X109" s="111"/>
      <c r="Y109" s="77"/>
      <c r="Z109" s="69">
        <f>SUM(N111:Y111)</f>
        <v>7916.6399999999994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24" t="s">
        <v>114</v>
      </c>
      <c r="I110" s="73" t="s">
        <v>119</v>
      </c>
      <c r="J110" s="73">
        <v>2</v>
      </c>
      <c r="K110" s="73">
        <v>25</v>
      </c>
      <c r="L110" s="94">
        <f>'Planilha para vinculação'!F26</f>
        <v>5.8</v>
      </c>
      <c r="M110" s="75">
        <f t="shared" si="76"/>
        <v>290</v>
      </c>
      <c r="N110" s="89">
        <f t="shared" si="77"/>
        <v>145</v>
      </c>
      <c r="O110" s="85"/>
      <c r="P110" s="115"/>
      <c r="Q110" s="111"/>
      <c r="R110" s="85"/>
      <c r="S110" s="85"/>
      <c r="T110" s="89">
        <f t="shared" si="78"/>
        <v>145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7916.6399999999994</v>
      </c>
      <c r="N111" s="86">
        <f>SUM(N100:N110)</f>
        <v>3958.3199999999997</v>
      </c>
      <c r="O111" s="64">
        <f t="shared" ref="O111:S111" si="79">SUM(O100:O109)</f>
        <v>0</v>
      </c>
      <c r="P111" s="64">
        <f t="shared" si="79"/>
        <v>0</v>
      </c>
      <c r="Q111" s="64">
        <f t="shared" si="79"/>
        <v>0</v>
      </c>
      <c r="R111" s="64">
        <f t="shared" si="79"/>
        <v>0</v>
      </c>
      <c r="S111" s="64">
        <f t="shared" si="79"/>
        <v>0</v>
      </c>
      <c r="T111" s="64">
        <f>SUM(T100:T110)</f>
        <v>3958.3199999999997</v>
      </c>
      <c r="U111" s="64">
        <f t="shared" ref="U111:Y111" si="80">SUM(U100:U109)</f>
        <v>0</v>
      </c>
      <c r="V111" s="64">
        <f t="shared" si="80"/>
        <v>0</v>
      </c>
      <c r="W111" s="64">
        <f t="shared" si="80"/>
        <v>0</v>
      </c>
      <c r="X111" s="64">
        <f t="shared" si="80"/>
        <v>0</v>
      </c>
      <c r="Y111" s="64">
        <f t="shared" si="80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24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1">TRUNC(L112*K112*J112,2)</f>
        <v>455.28</v>
      </c>
      <c r="N112" s="108"/>
      <c r="O112" s="89">
        <f t="shared" ref="O112:O122" si="82">M112/2</f>
        <v>227.64</v>
      </c>
      <c r="P112" s="89"/>
      <c r="Q112" s="89"/>
      <c r="R112" s="89"/>
      <c r="S112" s="89"/>
      <c r="T112" s="89"/>
      <c r="U112" s="89"/>
      <c r="V112" s="89">
        <f t="shared" ref="V112:V122" si="83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24" t="s">
        <v>114</v>
      </c>
      <c r="I113" s="73" t="s">
        <v>111</v>
      </c>
      <c r="J113" s="73">
        <v>3</v>
      </c>
      <c r="K113" s="93">
        <v>24</v>
      </c>
      <c r="L113" s="94">
        <f>'Planilha para vinculação'!F21</f>
        <v>10.119999999999999</v>
      </c>
      <c r="M113" s="75">
        <f t="shared" si="81"/>
        <v>728.64</v>
      </c>
      <c r="N113" s="76"/>
      <c r="O113" s="89">
        <f t="shared" si="82"/>
        <v>364.32</v>
      </c>
      <c r="P113" s="77"/>
      <c r="Q113" s="77"/>
      <c r="R113" s="77"/>
      <c r="S113" s="89"/>
      <c r="T113" s="77"/>
      <c r="U113" s="77"/>
      <c r="V113" s="89">
        <f t="shared" si="83"/>
        <v>364.32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24" t="s">
        <v>114</v>
      </c>
      <c r="I114" s="73" t="s">
        <v>111</v>
      </c>
      <c r="J114" s="73">
        <v>3</v>
      </c>
      <c r="K114" s="93">
        <v>56</v>
      </c>
      <c r="L114" s="94">
        <f>'Planilha para vinculação'!F22</f>
        <v>25</v>
      </c>
      <c r="M114" s="75">
        <f t="shared" si="81"/>
        <v>4200</v>
      </c>
      <c r="N114" s="76"/>
      <c r="O114" s="89">
        <f t="shared" si="82"/>
        <v>2100</v>
      </c>
      <c r="P114" s="77"/>
      <c r="Q114" s="77"/>
      <c r="R114" s="77"/>
      <c r="S114" s="89"/>
      <c r="T114" s="77"/>
      <c r="U114" s="77"/>
      <c r="V114" s="89">
        <f t="shared" si="83"/>
        <v>2100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344</v>
      </c>
      <c r="L115" s="94">
        <f>'Planilha para vinculação'!F28</f>
        <v>1.1399999999999999</v>
      </c>
      <c r="M115" s="75">
        <f t="shared" si="81"/>
        <v>784.32</v>
      </c>
      <c r="N115" s="76"/>
      <c r="O115" s="89">
        <f t="shared" si="82"/>
        <v>392.16</v>
      </c>
      <c r="P115" s="77"/>
      <c r="Q115" s="77"/>
      <c r="R115" s="77"/>
      <c r="S115" s="89"/>
      <c r="T115" s="77"/>
      <c r="U115" s="77"/>
      <c r="V115" s="89">
        <f t="shared" si="83"/>
        <v>392.16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1"/>
        <v>838.4</v>
      </c>
      <c r="N116" s="76"/>
      <c r="O116" s="89">
        <f t="shared" si="82"/>
        <v>419.2</v>
      </c>
      <c r="P116" s="77"/>
      <c r="Q116" s="77"/>
      <c r="R116" s="77"/>
      <c r="S116" s="89"/>
      <c r="T116" s="77"/>
      <c r="U116" s="77"/>
      <c r="V116" s="89">
        <f t="shared" si="83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1"/>
        <v>235.2</v>
      </c>
      <c r="N117" s="76"/>
      <c r="O117" s="89">
        <f t="shared" si="82"/>
        <v>117.6</v>
      </c>
      <c r="P117" s="77"/>
      <c r="Q117" s="77"/>
      <c r="R117" s="77"/>
      <c r="S117" s="89"/>
      <c r="T117" s="77"/>
      <c r="U117" s="77"/>
      <c r="V117" s="89">
        <f t="shared" si="83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1"/>
        <v>120</v>
      </c>
      <c r="N118" s="76"/>
      <c r="O118" s="89">
        <f t="shared" si="82"/>
        <v>60</v>
      </c>
      <c r="P118" s="77"/>
      <c r="Q118" s="77"/>
      <c r="R118" s="77"/>
      <c r="S118" s="89"/>
      <c r="T118" s="77"/>
      <c r="U118" s="77"/>
      <c r="V118" s="89">
        <f t="shared" si="83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1"/>
        <v>160</v>
      </c>
      <c r="N119" s="113"/>
      <c r="O119" s="89">
        <f t="shared" si="82"/>
        <v>80</v>
      </c>
      <c r="P119" s="85"/>
      <c r="Q119" s="85"/>
      <c r="R119" s="85"/>
      <c r="S119" s="89"/>
      <c r="T119" s="85"/>
      <c r="U119" s="85"/>
      <c r="V119" s="89">
        <f t="shared" si="83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1"/>
        <v>75.52</v>
      </c>
      <c r="N120" s="113"/>
      <c r="O120" s="89">
        <f t="shared" si="82"/>
        <v>37.76</v>
      </c>
      <c r="P120" s="85"/>
      <c r="Q120" s="85"/>
      <c r="R120" s="85"/>
      <c r="S120" s="89"/>
      <c r="T120" s="85"/>
      <c r="U120" s="85"/>
      <c r="V120" s="89">
        <f t="shared" si="83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24</v>
      </c>
      <c r="L121" s="94">
        <f>'Planilha para vinculação'!F35</f>
        <v>0.61</v>
      </c>
      <c r="M121" s="75">
        <f t="shared" si="81"/>
        <v>29.28</v>
      </c>
      <c r="N121" s="113"/>
      <c r="O121" s="89">
        <f t="shared" si="82"/>
        <v>14.64</v>
      </c>
      <c r="P121" s="85"/>
      <c r="Q121" s="85"/>
      <c r="R121" s="85"/>
      <c r="S121" s="89"/>
      <c r="T121" s="85"/>
      <c r="U121" s="85"/>
      <c r="V121" s="89">
        <f t="shared" si="83"/>
        <v>14.64</v>
      </c>
      <c r="W121" s="77"/>
      <c r="X121" s="77"/>
      <c r="Y121" s="77"/>
      <c r="Z121" s="69">
        <f>SUM(N123:Y123)</f>
        <v>7916.6399999999994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24" t="s">
        <v>114</v>
      </c>
      <c r="I122" s="73" t="s">
        <v>119</v>
      </c>
      <c r="J122" s="73">
        <v>2</v>
      </c>
      <c r="K122" s="73">
        <v>25</v>
      </c>
      <c r="L122" s="94">
        <f>'Planilha para vinculação'!F26</f>
        <v>5.8</v>
      </c>
      <c r="M122" s="75">
        <f t="shared" si="81"/>
        <v>290</v>
      </c>
      <c r="N122" s="113"/>
      <c r="O122" s="89">
        <f t="shared" si="82"/>
        <v>145</v>
      </c>
      <c r="P122" s="115"/>
      <c r="Q122" s="111"/>
      <c r="R122" s="85"/>
      <c r="S122" s="85"/>
      <c r="T122" s="89"/>
      <c r="U122" s="85"/>
      <c r="V122" s="89">
        <f t="shared" si="83"/>
        <v>145</v>
      </c>
      <c r="W122" s="85"/>
      <c r="X122" s="85"/>
      <c r="Y122" s="85"/>
      <c r="Z122" s="69">
        <f>SUM(N124:Y124)</f>
        <v>40263.440000000002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7916.6399999999994</v>
      </c>
      <c r="N123" s="86">
        <f t="shared" ref="N123:U123" si="84">SUM(N112:N121)</f>
        <v>0</v>
      </c>
      <c r="O123" s="64">
        <f>SUM(O112:O122)</f>
        <v>3958.3199999999997</v>
      </c>
      <c r="P123" s="64">
        <f t="shared" si="84"/>
        <v>0</v>
      </c>
      <c r="Q123" s="64">
        <f t="shared" si="84"/>
        <v>0</v>
      </c>
      <c r="R123" s="64">
        <f t="shared" si="84"/>
        <v>0</v>
      </c>
      <c r="S123" s="64">
        <f t="shared" si="84"/>
        <v>0</v>
      </c>
      <c r="T123" s="64">
        <f t="shared" si="84"/>
        <v>0</v>
      </c>
      <c r="U123" s="64">
        <f t="shared" si="84"/>
        <v>0</v>
      </c>
      <c r="V123" s="64">
        <f>SUM(V112:V122)</f>
        <v>3958.3199999999997</v>
      </c>
      <c r="W123" s="64">
        <f t="shared" ref="W123:Y123" si="85">SUM(W112:W121)</f>
        <v>0</v>
      </c>
      <c r="X123" s="64">
        <f t="shared" si="85"/>
        <v>0</v>
      </c>
      <c r="Y123" s="64">
        <f t="shared" si="85"/>
        <v>0</v>
      </c>
      <c r="Z123" s="69"/>
    </row>
    <row r="124" spans="1:27" ht="42.75" customHeight="1" x14ac:dyDescent="0.25">
      <c r="A124" s="107"/>
      <c r="B124" s="107"/>
      <c r="C124" s="107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 t="shared" ref="M124:Y124" si="86">M123+M94+M111+M99+M88</f>
        <v>40263.440000000002</v>
      </c>
      <c r="N124" s="106">
        <f t="shared" si="86"/>
        <v>3958.3199999999997</v>
      </c>
      <c r="O124" s="106">
        <f t="shared" si="86"/>
        <v>10461.720000000001</v>
      </c>
      <c r="P124" s="106">
        <f t="shared" si="86"/>
        <v>2874.7200000000003</v>
      </c>
      <c r="Q124" s="106">
        <f t="shared" si="86"/>
        <v>0</v>
      </c>
      <c r="R124" s="106">
        <f t="shared" si="86"/>
        <v>2836.96</v>
      </c>
      <c r="S124" s="106">
        <f t="shared" si="86"/>
        <v>0</v>
      </c>
      <c r="T124" s="106">
        <f t="shared" si="86"/>
        <v>3958.3199999999997</v>
      </c>
      <c r="U124" s="106">
        <f t="shared" si="86"/>
        <v>6503.4000000000005</v>
      </c>
      <c r="V124" s="106">
        <f t="shared" si="86"/>
        <v>6833.04</v>
      </c>
      <c r="W124" s="106">
        <f t="shared" si="86"/>
        <v>2836.96</v>
      </c>
      <c r="X124" s="106">
        <f t="shared" si="86"/>
        <v>0</v>
      </c>
      <c r="Y124" s="106">
        <f t="shared" si="86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23" t="s">
        <v>141</v>
      </c>
      <c r="E126" s="70" t="s">
        <v>110</v>
      </c>
      <c r="F126" s="132" t="s">
        <v>11</v>
      </c>
      <c r="G126" s="24">
        <v>9</v>
      </c>
      <c r="H126" s="24" t="s">
        <v>114</v>
      </c>
      <c r="I126" s="72" t="s">
        <v>111</v>
      </c>
      <c r="J126" s="72">
        <v>3</v>
      </c>
      <c r="K126" s="93">
        <v>15</v>
      </c>
      <c r="L126" s="94">
        <f>'Planilha para vinculação'!F21</f>
        <v>10.119999999999999</v>
      </c>
      <c r="M126" s="133">
        <f t="shared" ref="M126:M135" si="87">TRUNC(J126*K126*L126,2)</f>
        <v>455.4</v>
      </c>
      <c r="N126" s="134"/>
      <c r="O126" s="135"/>
      <c r="P126" s="77">
        <f t="shared" ref="P126:P135" si="88">M126</f>
        <v>455.4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24"/>
      <c r="E127" s="78" t="s">
        <v>112</v>
      </c>
      <c r="F127" s="132" t="s">
        <v>11</v>
      </c>
      <c r="G127" s="24">
        <v>10</v>
      </c>
      <c r="H127" s="24" t="s">
        <v>114</v>
      </c>
      <c r="I127" s="72" t="s">
        <v>111</v>
      </c>
      <c r="J127" s="72">
        <v>3</v>
      </c>
      <c r="K127" s="93">
        <v>30</v>
      </c>
      <c r="L127" s="94">
        <f>'Planilha para vinculação'!F22</f>
        <v>25</v>
      </c>
      <c r="M127" s="133">
        <f t="shared" si="87"/>
        <v>2250</v>
      </c>
      <c r="N127" s="123"/>
      <c r="O127" s="135"/>
      <c r="P127" s="77">
        <f t="shared" si="88"/>
        <v>2250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24"/>
      <c r="E128" s="6" t="s">
        <v>513</v>
      </c>
      <c r="F128" s="24" t="s">
        <v>7</v>
      </c>
      <c r="G128" s="24">
        <v>3</v>
      </c>
      <c r="H128" s="24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7"/>
        <v>130.26</v>
      </c>
      <c r="N128" s="123"/>
      <c r="O128" s="135"/>
      <c r="P128" s="77">
        <f t="shared" si="88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25</v>
      </c>
      <c r="L129" s="94">
        <f>'Planilha para vinculação'!F26</f>
        <v>5.8</v>
      </c>
      <c r="M129" s="133">
        <f t="shared" si="87"/>
        <v>145</v>
      </c>
      <c r="N129" s="123"/>
      <c r="O129" s="135"/>
      <c r="P129" s="77">
        <f t="shared" si="88"/>
        <v>145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344</v>
      </c>
      <c r="L130" s="94">
        <f>'Planilha para vinculação'!F31</f>
        <v>1.2250000000000001</v>
      </c>
      <c r="M130" s="133">
        <f t="shared" si="87"/>
        <v>421.4</v>
      </c>
      <c r="N130" s="123"/>
      <c r="O130" s="135"/>
      <c r="P130" s="77">
        <f t="shared" si="88"/>
        <v>421.4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7"/>
        <v>60</v>
      </c>
      <c r="N131" s="123"/>
      <c r="O131" s="135"/>
      <c r="P131" s="77">
        <f t="shared" si="88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7"/>
        <v>160</v>
      </c>
      <c r="N132" s="123"/>
      <c r="O132" s="135"/>
      <c r="P132" s="77">
        <f t="shared" si="88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40</v>
      </c>
      <c r="L133" s="138">
        <f>'Planilha para vinculação'!F35</f>
        <v>0.61</v>
      </c>
      <c r="M133" s="133">
        <f t="shared" si="87"/>
        <v>24.4</v>
      </c>
      <c r="N133" s="123"/>
      <c r="O133" s="135"/>
      <c r="P133" s="77">
        <f t="shared" si="88"/>
        <v>24.4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7"/>
        <v>838.4</v>
      </c>
      <c r="N134" s="123"/>
      <c r="O134" s="135"/>
      <c r="P134" s="77">
        <f t="shared" si="88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4720.0599999999995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25"/>
      <c r="E135" s="70" t="s">
        <v>132</v>
      </c>
      <c r="F135" s="24" t="s">
        <v>14</v>
      </c>
      <c r="G135" s="24">
        <v>26</v>
      </c>
      <c r="H135" s="24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7"/>
        <v>235.2</v>
      </c>
      <c r="N135" s="123"/>
      <c r="O135" s="135"/>
      <c r="P135" s="77">
        <f t="shared" si="88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8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89">SUM(M126:M135)</f>
        <v>4720.0599999999995</v>
      </c>
      <c r="N136" s="139">
        <f t="shared" si="89"/>
        <v>0</v>
      </c>
      <c r="O136" s="139">
        <f t="shared" si="89"/>
        <v>0</v>
      </c>
      <c r="P136" s="139">
        <f t="shared" si="89"/>
        <v>4720.0599999999995</v>
      </c>
      <c r="Q136" s="139">
        <f t="shared" si="89"/>
        <v>0</v>
      </c>
      <c r="R136" s="139">
        <f t="shared" si="89"/>
        <v>0</v>
      </c>
      <c r="S136" s="139">
        <f t="shared" si="89"/>
        <v>0</v>
      </c>
      <c r="T136" s="139">
        <f t="shared" si="89"/>
        <v>0</v>
      </c>
      <c r="U136" s="139">
        <f t="shared" si="89"/>
        <v>0</v>
      </c>
      <c r="V136" s="139">
        <f t="shared" si="89"/>
        <v>0</v>
      </c>
      <c r="W136" s="139">
        <f t="shared" si="89"/>
        <v>0</v>
      </c>
      <c r="X136" s="139">
        <f t="shared" si="89"/>
        <v>0</v>
      </c>
      <c r="Y136" s="139">
        <f t="shared" si="89"/>
        <v>0</v>
      </c>
      <c r="Z136" s="69"/>
    </row>
    <row r="137" spans="1:27" ht="40.5" customHeight="1" x14ac:dyDescent="0.3">
      <c r="A137" s="107"/>
      <c r="B137" s="107"/>
      <c r="C137" s="107"/>
      <c r="D137" s="307" t="s">
        <v>78</v>
      </c>
      <c r="E137" s="70" t="s">
        <v>110</v>
      </c>
      <c r="F137" s="91" t="s">
        <v>11</v>
      </c>
      <c r="G137" s="24">
        <v>9</v>
      </c>
      <c r="H137" s="24" t="s">
        <v>114</v>
      </c>
      <c r="I137" s="92" t="s">
        <v>111</v>
      </c>
      <c r="J137" s="92">
        <v>3</v>
      </c>
      <c r="K137" s="93">
        <v>15</v>
      </c>
      <c r="L137" s="94">
        <f>'Planilha para vinculação'!F21</f>
        <v>10.119999999999999</v>
      </c>
      <c r="M137" s="75">
        <f t="shared" ref="M137:M139" si="90">TRUNC(J137*K137*L137,2)</f>
        <v>455.4</v>
      </c>
      <c r="N137" s="109"/>
      <c r="O137" s="110"/>
      <c r="P137" s="110"/>
      <c r="Q137" s="140"/>
      <c r="R137" s="141">
        <f t="shared" ref="R137:R140" si="91">M137</f>
        <v>455.4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24" t="s">
        <v>114</v>
      </c>
      <c r="I138" s="92" t="s">
        <v>111</v>
      </c>
      <c r="J138" s="92">
        <v>3</v>
      </c>
      <c r="K138" s="93">
        <v>30</v>
      </c>
      <c r="L138" s="94">
        <f>'Planilha para vinculação'!F22</f>
        <v>25</v>
      </c>
      <c r="M138" s="75">
        <f t="shared" si="90"/>
        <v>2250</v>
      </c>
      <c r="N138" s="113"/>
      <c r="O138" s="85"/>
      <c r="P138" s="85"/>
      <c r="Q138" s="140"/>
      <c r="R138" s="141">
        <f t="shared" si="91"/>
        <v>2250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344</v>
      </c>
      <c r="L139" s="94">
        <f>'Planilha para vinculação'!F28</f>
        <v>1.1399999999999999</v>
      </c>
      <c r="M139" s="75">
        <f t="shared" si="90"/>
        <v>392.16</v>
      </c>
      <c r="N139" s="113"/>
      <c r="O139" s="85"/>
      <c r="P139" s="85"/>
      <c r="Q139" s="140"/>
      <c r="R139" s="141">
        <f t="shared" si="91"/>
        <v>392.16</v>
      </c>
      <c r="S139" s="111"/>
      <c r="T139" s="85"/>
      <c r="U139" s="85"/>
      <c r="V139" s="142"/>
      <c r="W139" s="77"/>
      <c r="X139" s="77"/>
      <c r="Y139" s="77"/>
      <c r="Z139" s="69">
        <f>SUM(N141:Y141)</f>
        <v>3242.56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24" t="s">
        <v>114</v>
      </c>
      <c r="I140" s="73" t="s">
        <v>119</v>
      </c>
      <c r="J140" s="73">
        <v>1</v>
      </c>
      <c r="K140" s="92">
        <v>25</v>
      </c>
      <c r="L140" s="94">
        <f>'Planilha para vinculação'!F26</f>
        <v>5.8</v>
      </c>
      <c r="M140" s="75">
        <f>TRUNC(L140*K140*J140,2)</f>
        <v>145</v>
      </c>
      <c r="N140" s="113"/>
      <c r="O140" s="85"/>
      <c r="P140" s="115"/>
      <c r="Q140" s="111"/>
      <c r="R140" s="141">
        <f t="shared" si="91"/>
        <v>145</v>
      </c>
      <c r="S140" s="85"/>
      <c r="T140" s="89"/>
      <c r="U140" s="85"/>
      <c r="V140" s="111"/>
      <c r="W140" s="85"/>
      <c r="X140" s="85"/>
      <c r="Y140" s="85"/>
      <c r="Z140" s="69">
        <f>SUM(N142:Y142)</f>
        <v>7962.619999999999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2">SUM(M137:M140)</f>
        <v>3242.56</v>
      </c>
      <c r="N141" s="86">
        <f t="shared" si="92"/>
        <v>0</v>
      </c>
      <c r="O141" s="64">
        <f t="shared" si="92"/>
        <v>0</v>
      </c>
      <c r="P141" s="64">
        <f t="shared" si="92"/>
        <v>0</v>
      </c>
      <c r="Q141" s="64">
        <f t="shared" si="92"/>
        <v>0</v>
      </c>
      <c r="R141" s="64">
        <f t="shared" si="92"/>
        <v>3242.56</v>
      </c>
      <c r="S141" s="64">
        <f t="shared" si="92"/>
        <v>0</v>
      </c>
      <c r="T141" s="64">
        <f t="shared" si="92"/>
        <v>0</v>
      </c>
      <c r="U141" s="64">
        <f t="shared" si="92"/>
        <v>0</v>
      </c>
      <c r="V141" s="64">
        <f t="shared" si="92"/>
        <v>0</v>
      </c>
      <c r="W141" s="64">
        <f t="shared" si="92"/>
        <v>0</v>
      </c>
      <c r="X141" s="64">
        <f t="shared" si="92"/>
        <v>0</v>
      </c>
      <c r="Y141" s="64">
        <f t="shared" si="92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 t="shared" ref="M142:Y142" si="93">M141+M136</f>
        <v>7962.619999999999</v>
      </c>
      <c r="N142" s="106">
        <f t="shared" si="93"/>
        <v>0</v>
      </c>
      <c r="O142" s="106">
        <f t="shared" si="93"/>
        <v>0</v>
      </c>
      <c r="P142" s="106">
        <f t="shared" si="93"/>
        <v>4720.0599999999995</v>
      </c>
      <c r="Q142" s="106">
        <f t="shared" si="93"/>
        <v>0</v>
      </c>
      <c r="R142" s="106">
        <f t="shared" si="93"/>
        <v>3242.56</v>
      </c>
      <c r="S142" s="106">
        <f t="shared" si="93"/>
        <v>0</v>
      </c>
      <c r="T142" s="106">
        <f t="shared" si="93"/>
        <v>0</v>
      </c>
      <c r="U142" s="106">
        <f t="shared" si="93"/>
        <v>0</v>
      </c>
      <c r="V142" s="106">
        <f t="shared" si="93"/>
        <v>0</v>
      </c>
      <c r="W142" s="106">
        <f t="shared" si="93"/>
        <v>0</v>
      </c>
      <c r="X142" s="106">
        <f t="shared" si="93"/>
        <v>0</v>
      </c>
      <c r="Y142" s="106">
        <f t="shared" si="93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4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172</v>
      </c>
      <c r="L145" s="87">
        <f>Verba_Diagnóstico!$G$15</f>
        <v>5</v>
      </c>
      <c r="M145" s="75">
        <f t="shared" si="94"/>
        <v>860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860</v>
      </c>
      <c r="Z145" s="69">
        <f>SUM(N148:Y148)</f>
        <v>11487.91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337"/>
      <c r="E146" s="70" t="s">
        <v>110</v>
      </c>
      <c r="F146" s="91" t="s">
        <v>11</v>
      </c>
      <c r="G146" s="24">
        <v>9</v>
      </c>
      <c r="H146" s="24" t="s">
        <v>114</v>
      </c>
      <c r="I146" s="92" t="s">
        <v>111</v>
      </c>
      <c r="J146" s="92">
        <v>3</v>
      </c>
      <c r="K146" s="93">
        <v>100</v>
      </c>
      <c r="L146" s="94">
        <f>'Planilha para vinculação'!F21</f>
        <v>10.119999999999999</v>
      </c>
      <c r="M146" s="75">
        <f t="shared" ref="M146:M147" si="95">TRUNC(L146*K146*J146,2)</f>
        <v>3036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6">M146</f>
        <v>3036</v>
      </c>
      <c r="Z146" s="69"/>
    </row>
    <row r="147" spans="1:27" ht="15.75" customHeight="1" x14ac:dyDescent="0.25">
      <c r="A147" s="18"/>
      <c r="B147" s="18"/>
      <c r="C147" s="18"/>
      <c r="D147" s="338"/>
      <c r="E147" s="92" t="s">
        <v>121</v>
      </c>
      <c r="F147" s="91" t="s">
        <v>11</v>
      </c>
      <c r="G147" s="24">
        <v>9</v>
      </c>
      <c r="H147" s="24" t="s">
        <v>114</v>
      </c>
      <c r="I147" s="92" t="s">
        <v>111</v>
      </c>
      <c r="J147" s="92">
        <v>3</v>
      </c>
      <c r="K147" s="93">
        <v>100</v>
      </c>
      <c r="L147" s="94">
        <f>'Planilha para vinculação'!F22</f>
        <v>25</v>
      </c>
      <c r="M147" s="75">
        <f t="shared" si="95"/>
        <v>7500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6"/>
        <v>7500</v>
      </c>
      <c r="Z147" s="69">
        <f>SUM(N149:Y150)</f>
        <v>499303.66526315786</v>
      </c>
      <c r="AA147" s="165">
        <f>M149-Z147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11487.91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11487.91</v>
      </c>
      <c r="Z148" s="69"/>
      <c r="AA148" s="165"/>
    </row>
    <row r="149" spans="1:27" ht="42" customHeight="1" x14ac:dyDescent="0.25">
      <c r="A149" s="18"/>
      <c r="B149" s="18"/>
      <c r="C149" s="18"/>
      <c r="D149" s="334" t="s">
        <v>145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499303.6652631578</v>
      </c>
      <c r="N149" s="310">
        <f>SUM(N148,N142,N124,N76,N151)</f>
        <v>50137.369605263157</v>
      </c>
      <c r="O149" s="310">
        <f>SUM(O148,O142,O124,O76,O151)</f>
        <v>48432.953605263159</v>
      </c>
      <c r="P149" s="310">
        <f>SUM(P148,P142,P124,P76,P151)</f>
        <v>48895.74360526316</v>
      </c>
      <c r="Q149" s="310">
        <f>SUM(Q148,Q142,Q124,Q76,Q151)</f>
        <v>33479.363605263155</v>
      </c>
      <c r="R149" s="310">
        <f>SUM(R148,R142,R124,R76,R151)</f>
        <v>43469.683605263155</v>
      </c>
      <c r="S149" s="310">
        <f>SUM(S148,S142,S124,S76,S151)</f>
        <v>33479.363605263155</v>
      </c>
      <c r="T149" s="310">
        <f>SUM(T148,T142,T124,T76,T151)</f>
        <v>41348.483605263158</v>
      </c>
      <c r="U149" s="310">
        <f>SUM(U148,U142,U124,U76,U151)</f>
        <v>39982.763605263157</v>
      </c>
      <c r="V149" s="310">
        <f>SUM(V148,V142,V124,V76,V151)</f>
        <v>44223.203605263159</v>
      </c>
      <c r="W149" s="310">
        <f>SUM(W148,W142,W124,W76,W151)</f>
        <v>36316.323605263155</v>
      </c>
      <c r="X149" s="310">
        <f>SUM(X148,X142,X124,X76,X151)</f>
        <v>37390.163605263158</v>
      </c>
      <c r="Y149" s="310">
        <f>SUM(Y148,Y142,Y124,Y76,Y151)</f>
        <v>42148.249605263161</v>
      </c>
      <c r="Z149" s="69"/>
      <c r="AA149" s="165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6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69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48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69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69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51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51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69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69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52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 x14ac:dyDescent="0.25"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6" ht="15.75" customHeight="1" x14ac:dyDescent="0.25"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6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8">
    <mergeCell ref="D17:M17"/>
    <mergeCell ref="D26:L26"/>
    <mergeCell ref="D31:L31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95:D98"/>
    <mergeCell ref="D71:L71"/>
    <mergeCell ref="D75:L75"/>
    <mergeCell ref="D76:L76"/>
    <mergeCell ref="D77:Y77"/>
    <mergeCell ref="D59:D60"/>
    <mergeCell ref="D62:D70"/>
    <mergeCell ref="D72:D74"/>
    <mergeCell ref="D78:D87"/>
    <mergeCell ref="D88:L88"/>
    <mergeCell ref="D89:D93"/>
    <mergeCell ref="D94:L94"/>
    <mergeCell ref="D99:L99"/>
    <mergeCell ref="D100:D110"/>
    <mergeCell ref="D111:L111"/>
    <mergeCell ref="D123:L123"/>
    <mergeCell ref="D124:L124"/>
    <mergeCell ref="D125:Y125"/>
    <mergeCell ref="D143:Y143"/>
    <mergeCell ref="D112:D122"/>
    <mergeCell ref="D126:D135"/>
    <mergeCell ref="D136:L136"/>
    <mergeCell ref="D137:D140"/>
    <mergeCell ref="D141:L141"/>
    <mergeCell ref="D142:L142"/>
    <mergeCell ref="R149:R150"/>
    <mergeCell ref="S149:S150"/>
    <mergeCell ref="T149:T150"/>
    <mergeCell ref="U149:U150"/>
    <mergeCell ref="D148:L148"/>
    <mergeCell ref="D149:L150"/>
    <mergeCell ref="M149:M150"/>
    <mergeCell ref="N149:N150"/>
    <mergeCell ref="V149:V150"/>
    <mergeCell ref="W149:W150"/>
    <mergeCell ref="X149:X150"/>
    <mergeCell ref="Y149:Y150"/>
    <mergeCell ref="O149:O150"/>
    <mergeCell ref="P149:P150"/>
    <mergeCell ref="Q149:Q150"/>
    <mergeCell ref="D151:L151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</mergeCells>
  <conditionalFormatting sqref="E22">
    <cfRule type="cellIs" dxfId="279" priority="1" operator="equal">
      <formula>MIN($C$18:$T$18)</formula>
    </cfRule>
    <cfRule type="cellIs" dxfId="278" priority="2" operator="equal">
      <formula>MIN($C$17:$T$17)</formula>
    </cfRule>
  </conditionalFormatting>
  <conditionalFormatting sqref="E133">
    <cfRule type="cellIs" dxfId="277" priority="7" operator="equal">
      <formula>MIN($D$19:$AC$19)</formula>
    </cfRule>
    <cfRule type="cellIs" dxfId="276" priority="8" operator="equal">
      <formula>MIN($D$18:$AC$18)</formula>
    </cfRule>
  </conditionalFormatting>
  <conditionalFormatting sqref="E38:F38">
    <cfRule type="cellIs" dxfId="275" priority="5" operator="equal">
      <formula>MIN($D$19:$AC$19)</formula>
    </cfRule>
    <cfRule type="cellIs" dxfId="274" priority="6" operator="equal">
      <formula>MIN($D$18:$AC$18)</formula>
    </cfRule>
  </conditionalFormatting>
  <conditionalFormatting sqref="E43:F43">
    <cfRule type="cellIs" dxfId="273" priority="21" operator="equal">
      <formula>MIN($D$15:$Y$15)</formula>
    </cfRule>
    <cfRule type="cellIs" dxfId="272" priority="22" operator="equal">
      <formula>MIN($D$14:$Y$14)</formula>
    </cfRule>
  </conditionalFormatting>
  <conditionalFormatting sqref="E48:F48">
    <cfRule type="cellIs" dxfId="271" priority="15" operator="equal">
      <formula>MIN($D$19:$AC$19)</formula>
    </cfRule>
    <cfRule type="cellIs" dxfId="270" priority="16" operator="equal">
      <formula>MIN($D$18:$AC$18)</formula>
    </cfRule>
  </conditionalFormatting>
  <conditionalFormatting sqref="E53:F53 E86:F86 E93:F93 E108:F108 E120:F120">
    <cfRule type="cellIs" dxfId="269" priority="25" operator="equal">
      <formula>MIN($D$15:$Y$15)</formula>
    </cfRule>
    <cfRule type="cellIs" dxfId="268" priority="26" operator="equal">
      <formula>MIN($D$14:$Y$14)</formula>
    </cfRule>
  </conditionalFormatting>
  <conditionalFormatting sqref="E68:F68">
    <cfRule type="cellIs" dxfId="267" priority="13" operator="equal">
      <formula>MIN($D$19:$AC$19)</formula>
    </cfRule>
    <cfRule type="cellIs" dxfId="266" priority="14" operator="equal">
      <formula>MIN($D$18:$AC$18)</formula>
    </cfRule>
  </conditionalFormatting>
  <conditionalFormatting sqref="E109:F109">
    <cfRule type="cellIs" dxfId="265" priority="11" operator="equal">
      <formula>MIN($D$19:$AC$19)</formula>
    </cfRule>
    <cfRule type="cellIs" dxfId="264" priority="12" operator="equal">
      <formula>MIN($D$18:$AC$18)</formula>
    </cfRule>
  </conditionalFormatting>
  <conditionalFormatting sqref="E121:F121">
    <cfRule type="cellIs" dxfId="263" priority="9" operator="equal">
      <formula>MIN($D$19:$AC$19)</formula>
    </cfRule>
    <cfRule type="cellIs" dxfId="262" priority="10" operator="equal">
      <formula>MIN($D$18:$AC$18)</formula>
    </cfRule>
  </conditionalFormatting>
  <conditionalFormatting sqref="F133">
    <cfRule type="cellIs" dxfId="261" priority="27" operator="equal">
      <formula>MIN($C$11:$AB$11)</formula>
    </cfRule>
    <cfRule type="cellIs" dxfId="260" priority="28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A1000"/>
  <sheetViews>
    <sheetView showGridLines="0" topLeftCell="F124" zoomScale="50" zoomScaleNormal="50" workbookViewId="0">
      <selection activeCell="D144" sqref="D144:Y145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170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171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5" t="s">
        <v>114</v>
      </c>
      <c r="I18" s="72" t="s">
        <v>111</v>
      </c>
      <c r="J18" s="73">
        <v>2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15544.32</v>
      </c>
      <c r="N18" s="76">
        <f>M18/12</f>
        <v>1295.3599999999999</v>
      </c>
      <c r="O18" s="77">
        <f t="shared" ref="O18:Y18" si="1">$M$18/12</f>
        <v>1295.3599999999999</v>
      </c>
      <c r="P18" s="77">
        <f t="shared" si="1"/>
        <v>1295.3599999999999</v>
      </c>
      <c r="Q18" s="77">
        <f t="shared" si="1"/>
        <v>1295.3599999999999</v>
      </c>
      <c r="R18" s="77">
        <f t="shared" si="1"/>
        <v>1295.3599999999999</v>
      </c>
      <c r="S18" s="77">
        <f t="shared" si="1"/>
        <v>1295.3599999999999</v>
      </c>
      <c r="T18" s="77">
        <f t="shared" si="1"/>
        <v>1295.3599999999999</v>
      </c>
      <c r="U18" s="77">
        <f t="shared" si="1"/>
        <v>1295.3599999999999</v>
      </c>
      <c r="V18" s="77">
        <f t="shared" si="1"/>
        <v>1295.3599999999999</v>
      </c>
      <c r="W18" s="77">
        <f t="shared" si="1"/>
        <v>1295.3599999999999</v>
      </c>
      <c r="X18" s="77">
        <f t="shared" si="1"/>
        <v>1295.3599999999999</v>
      </c>
      <c r="Y18" s="77">
        <f t="shared" si="1"/>
        <v>1295.3599999999999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5" t="s">
        <v>114</v>
      </c>
      <c r="I19" s="72" t="s">
        <v>111</v>
      </c>
      <c r="J19" s="73">
        <v>2</v>
      </c>
      <c r="K19" s="73">
        <v>768</v>
      </c>
      <c r="L19" s="74">
        <f>'Planilha para vinculação'!F22</f>
        <v>25</v>
      </c>
      <c r="M19" s="75">
        <f t="shared" si="0"/>
        <v>38400</v>
      </c>
      <c r="N19" s="76">
        <f t="shared" ref="N19:Y19" si="2">$M$19/12</f>
        <v>3200</v>
      </c>
      <c r="O19" s="77">
        <f t="shared" si="2"/>
        <v>3200</v>
      </c>
      <c r="P19" s="77">
        <f t="shared" si="2"/>
        <v>3200</v>
      </c>
      <c r="Q19" s="77">
        <f t="shared" si="2"/>
        <v>3200</v>
      </c>
      <c r="R19" s="77">
        <f t="shared" si="2"/>
        <v>3200</v>
      </c>
      <c r="S19" s="77">
        <f t="shared" si="2"/>
        <v>3200</v>
      </c>
      <c r="T19" s="77">
        <f t="shared" si="2"/>
        <v>3200</v>
      </c>
      <c r="U19" s="77">
        <f t="shared" si="2"/>
        <v>3200</v>
      </c>
      <c r="V19" s="77">
        <f t="shared" si="2"/>
        <v>3200</v>
      </c>
      <c r="W19" s="77">
        <f t="shared" si="2"/>
        <v>3200</v>
      </c>
      <c r="X19" s="77">
        <f t="shared" si="2"/>
        <v>3200</v>
      </c>
      <c r="Y19" s="77">
        <f t="shared" si="2"/>
        <v>3200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2</v>
      </c>
      <c r="K21" s="73">
        <v>1</v>
      </c>
      <c r="L21" s="74">
        <f>'Quadro de Preços Frete'!K18</f>
        <v>1500</v>
      </c>
      <c r="M21" s="75">
        <f t="shared" si="0"/>
        <v>3000</v>
      </c>
      <c r="N21" s="76">
        <f>$M$21/2</f>
        <v>1500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1500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1</v>
      </c>
      <c r="K22" s="73">
        <v>12</v>
      </c>
      <c r="L22" s="74">
        <f>'Planilha para vinculação'!F71</f>
        <v>1200</v>
      </c>
      <c r="M22" s="75">
        <f t="shared" ref="M22" si="4">TRUNC(J22*K22*L22,2)</f>
        <v>14400</v>
      </c>
      <c r="N22" s="76">
        <f t="shared" ref="N22:Y22" si="5">$M$22/12</f>
        <v>1200</v>
      </c>
      <c r="O22" s="76">
        <f t="shared" si="5"/>
        <v>1200</v>
      </c>
      <c r="P22" s="76">
        <f t="shared" si="5"/>
        <v>1200</v>
      </c>
      <c r="Q22" s="76">
        <f t="shared" si="5"/>
        <v>1200</v>
      </c>
      <c r="R22" s="76">
        <f t="shared" si="5"/>
        <v>1200</v>
      </c>
      <c r="S22" s="76">
        <f t="shared" si="5"/>
        <v>1200</v>
      </c>
      <c r="T22" s="76">
        <f t="shared" si="5"/>
        <v>1200</v>
      </c>
      <c r="U22" s="76">
        <f t="shared" si="5"/>
        <v>1200</v>
      </c>
      <c r="V22" s="76">
        <f t="shared" si="5"/>
        <v>1200</v>
      </c>
      <c r="W22" s="76">
        <f t="shared" si="5"/>
        <v>1200</v>
      </c>
      <c r="X22" s="76">
        <f t="shared" si="5"/>
        <v>1200</v>
      </c>
      <c r="Y22" s="76">
        <f t="shared" si="5"/>
        <v>1200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6">$M$23/12</f>
        <v>482.88749999999999</v>
      </c>
      <c r="O23" s="77">
        <f t="shared" si="6"/>
        <v>482.88749999999999</v>
      </c>
      <c r="P23" s="77">
        <f t="shared" si="6"/>
        <v>482.88749999999999</v>
      </c>
      <c r="Q23" s="77">
        <f t="shared" si="6"/>
        <v>482.88749999999999</v>
      </c>
      <c r="R23" s="77">
        <f t="shared" si="6"/>
        <v>482.88749999999999</v>
      </c>
      <c r="S23" s="77">
        <f t="shared" si="6"/>
        <v>482.88749999999999</v>
      </c>
      <c r="T23" s="77">
        <f t="shared" si="6"/>
        <v>482.88749999999999</v>
      </c>
      <c r="U23" s="77">
        <f t="shared" si="6"/>
        <v>482.88749999999999</v>
      </c>
      <c r="V23" s="77">
        <f t="shared" si="6"/>
        <v>482.88749999999999</v>
      </c>
      <c r="W23" s="77">
        <f t="shared" si="6"/>
        <v>482.88749999999999</v>
      </c>
      <c r="X23" s="77">
        <f t="shared" si="6"/>
        <v>482.88749999999999</v>
      </c>
      <c r="Y23" s="77">
        <f t="shared" si="6"/>
        <v>482.88749999999999</v>
      </c>
      <c r="Z23" s="69"/>
    </row>
    <row r="24" spans="1:27" ht="93.7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7">$M$24/12</f>
        <v>1117.49</v>
      </c>
      <c r="O24" s="76">
        <f t="shared" si="7"/>
        <v>1117.49</v>
      </c>
      <c r="P24" s="76">
        <f t="shared" si="7"/>
        <v>1117.49</v>
      </c>
      <c r="Q24" s="76">
        <f t="shared" si="7"/>
        <v>1117.49</v>
      </c>
      <c r="R24" s="76">
        <f t="shared" si="7"/>
        <v>1117.49</v>
      </c>
      <c r="S24" s="76">
        <f t="shared" si="7"/>
        <v>1117.49</v>
      </c>
      <c r="T24" s="76">
        <f t="shared" si="7"/>
        <v>1117.49</v>
      </c>
      <c r="U24" s="76">
        <f t="shared" si="7"/>
        <v>1117.49</v>
      </c>
      <c r="V24" s="76">
        <f t="shared" si="7"/>
        <v>1117.49</v>
      </c>
      <c r="W24" s="76">
        <f t="shared" si="7"/>
        <v>1117.49</v>
      </c>
      <c r="X24" s="76">
        <f t="shared" si="7"/>
        <v>1117.49</v>
      </c>
      <c r="Y24" s="76">
        <f t="shared" si="7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91747.64999999998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8">SUM(M18:M25)</f>
        <v>91747.65</v>
      </c>
      <c r="N26" s="86">
        <f t="shared" si="8"/>
        <v>9005.6374999999989</v>
      </c>
      <c r="O26" s="64">
        <f t="shared" si="8"/>
        <v>7385.6374999999989</v>
      </c>
      <c r="P26" s="64">
        <f t="shared" si="8"/>
        <v>7385.6374999999989</v>
      </c>
      <c r="Q26" s="64">
        <f t="shared" si="8"/>
        <v>7385.6374999999989</v>
      </c>
      <c r="R26" s="64">
        <f t="shared" si="8"/>
        <v>7385.6374999999989</v>
      </c>
      <c r="S26" s="64">
        <f t="shared" si="8"/>
        <v>7385.6374999999989</v>
      </c>
      <c r="T26" s="64">
        <f t="shared" si="8"/>
        <v>7385.6374999999989</v>
      </c>
      <c r="U26" s="64">
        <f t="shared" si="8"/>
        <v>7385.6374999999989</v>
      </c>
      <c r="V26" s="64">
        <f t="shared" si="8"/>
        <v>7385.6374999999989</v>
      </c>
      <c r="W26" s="64">
        <f t="shared" si="8"/>
        <v>7385.6374999999989</v>
      </c>
      <c r="X26" s="64">
        <f t="shared" si="8"/>
        <v>7385.6374999999989</v>
      </c>
      <c r="Y26" s="64">
        <f t="shared" si="8"/>
        <v>8885.6374999999989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9">TRUNC(L27*K27*J27,2)</f>
        <v>91.91</v>
      </c>
      <c r="N27" s="88">
        <f t="shared" ref="N27:N28" si="10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40</v>
      </c>
      <c r="L28" s="87">
        <f>Verba_Diagnóstico!$G$15</f>
        <v>5</v>
      </c>
      <c r="M28" s="75">
        <f t="shared" si="9"/>
        <v>200</v>
      </c>
      <c r="N28" s="88">
        <f t="shared" si="10"/>
        <v>200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337"/>
      <c r="E29" s="70" t="s">
        <v>110</v>
      </c>
      <c r="F29" s="91" t="s">
        <v>11</v>
      </c>
      <c r="G29" s="24">
        <v>9</v>
      </c>
      <c r="H29" s="5" t="s">
        <v>114</v>
      </c>
      <c r="I29" s="92" t="s">
        <v>111</v>
      </c>
      <c r="J29" s="92">
        <v>2</v>
      </c>
      <c r="K29" s="93">
        <v>100</v>
      </c>
      <c r="L29" s="94">
        <f>'Planilha para vinculação'!F21</f>
        <v>10.119999999999999</v>
      </c>
      <c r="M29" s="75">
        <f t="shared" ref="M29:M30" si="11">TRUNC(L29*K29*J29,2)</f>
        <v>2024</v>
      </c>
      <c r="N29" s="88">
        <f t="shared" ref="N29:N31" si="12">M29</f>
        <v>2024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f>SUM(N31:Y31)</f>
        <v>7315.91</v>
      </c>
      <c r="AA29" t="b">
        <f>IF(Z29=M31,TRUE,FALSE)</f>
        <v>1</v>
      </c>
    </row>
    <row r="30" spans="1:27" ht="47.25" customHeight="1" x14ac:dyDescent="0.25">
      <c r="A30" s="18"/>
      <c r="B30" s="18"/>
      <c r="C30" s="18"/>
      <c r="D30" s="338"/>
      <c r="E30" s="92" t="s">
        <v>121</v>
      </c>
      <c r="F30" s="91" t="s">
        <v>11</v>
      </c>
      <c r="G30" s="24">
        <v>9</v>
      </c>
      <c r="H30" s="5" t="s">
        <v>114</v>
      </c>
      <c r="I30" s="92" t="s">
        <v>111</v>
      </c>
      <c r="J30" s="92">
        <v>2</v>
      </c>
      <c r="K30" s="93">
        <v>100</v>
      </c>
      <c r="L30" s="94">
        <f>'Planilha para vinculação'!F22</f>
        <v>25</v>
      </c>
      <c r="M30" s="75">
        <f t="shared" si="11"/>
        <v>5000</v>
      </c>
      <c r="N30" s="88">
        <f t="shared" si="12"/>
        <v>5000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SUM(M27:M30)</f>
        <v>7315.91</v>
      </c>
      <c r="N31" s="88">
        <f t="shared" si="12"/>
        <v>7315.91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v>0</v>
      </c>
      <c r="Z31" s="69"/>
    </row>
    <row r="32" spans="1:27" ht="15.75" customHeight="1" x14ac:dyDescent="0.25">
      <c r="A32" s="18"/>
      <c r="B32" s="18"/>
      <c r="C32" s="18"/>
      <c r="D32" s="307" t="s">
        <v>123</v>
      </c>
      <c r="E32" s="70" t="s">
        <v>110</v>
      </c>
      <c r="F32" s="91" t="s">
        <v>11</v>
      </c>
      <c r="G32" s="24">
        <v>9</v>
      </c>
      <c r="H32" s="5" t="s">
        <v>114</v>
      </c>
      <c r="I32" s="92" t="s">
        <v>111</v>
      </c>
      <c r="J32" s="92">
        <v>2</v>
      </c>
      <c r="K32" s="93">
        <v>240</v>
      </c>
      <c r="L32" s="94">
        <f>'Planilha para vinculação'!F21</f>
        <v>10.119999999999999</v>
      </c>
      <c r="M32" s="95">
        <f t="shared" ref="M32:M34" si="13">TRUNC(J32*K32*L32,2)</f>
        <v>4857.6000000000004</v>
      </c>
      <c r="N32" s="76">
        <f t="shared" ref="N32:Y32" si="14">$M$32/12</f>
        <v>404.8</v>
      </c>
      <c r="O32" s="77">
        <f t="shared" si="14"/>
        <v>404.8</v>
      </c>
      <c r="P32" s="77">
        <f t="shared" si="14"/>
        <v>404.8</v>
      </c>
      <c r="Q32" s="77">
        <f t="shared" si="14"/>
        <v>404.8</v>
      </c>
      <c r="R32" s="77">
        <f t="shared" si="14"/>
        <v>404.8</v>
      </c>
      <c r="S32" s="77">
        <f t="shared" si="14"/>
        <v>404.8</v>
      </c>
      <c r="T32" s="77">
        <f t="shared" si="14"/>
        <v>404.8</v>
      </c>
      <c r="U32" s="77">
        <f t="shared" si="14"/>
        <v>404.8</v>
      </c>
      <c r="V32" s="77">
        <f t="shared" si="14"/>
        <v>404.8</v>
      </c>
      <c r="W32" s="77">
        <f t="shared" si="14"/>
        <v>404.8</v>
      </c>
      <c r="X32" s="77">
        <f t="shared" si="14"/>
        <v>404.8</v>
      </c>
      <c r="Y32" s="77">
        <f t="shared" si="14"/>
        <v>404.8</v>
      </c>
      <c r="Z32" s="69"/>
    </row>
    <row r="33" spans="1:27" ht="15.75" customHeight="1" x14ac:dyDescent="0.25">
      <c r="A33" s="18"/>
      <c r="B33" s="18"/>
      <c r="C33" s="18"/>
      <c r="D33" s="309"/>
      <c r="E33" s="72" t="s">
        <v>112</v>
      </c>
      <c r="F33" s="91" t="s">
        <v>11</v>
      </c>
      <c r="G33" s="24">
        <v>10</v>
      </c>
      <c r="H33" s="5" t="s">
        <v>114</v>
      </c>
      <c r="I33" s="92" t="s">
        <v>111</v>
      </c>
      <c r="J33" s="92">
        <v>2</v>
      </c>
      <c r="K33" s="93">
        <v>240</v>
      </c>
      <c r="L33" s="94">
        <f>'Planilha para vinculação'!F22</f>
        <v>25</v>
      </c>
      <c r="M33" s="95">
        <f t="shared" si="13"/>
        <v>12000</v>
      </c>
      <c r="N33" s="76">
        <f t="shared" ref="N33:Y33" si="15">$M$33/12</f>
        <v>1000</v>
      </c>
      <c r="O33" s="77">
        <f t="shared" si="15"/>
        <v>1000</v>
      </c>
      <c r="P33" s="77">
        <f t="shared" si="15"/>
        <v>1000</v>
      </c>
      <c r="Q33" s="77">
        <f t="shared" si="15"/>
        <v>1000</v>
      </c>
      <c r="R33" s="77">
        <f t="shared" si="15"/>
        <v>1000</v>
      </c>
      <c r="S33" s="77">
        <f t="shared" si="15"/>
        <v>1000</v>
      </c>
      <c r="T33" s="77">
        <f t="shared" si="15"/>
        <v>1000</v>
      </c>
      <c r="U33" s="77">
        <f t="shared" si="15"/>
        <v>1000</v>
      </c>
      <c r="V33" s="77">
        <f t="shared" si="15"/>
        <v>1000</v>
      </c>
      <c r="W33" s="77">
        <f t="shared" si="15"/>
        <v>1000</v>
      </c>
      <c r="X33" s="77">
        <f t="shared" si="15"/>
        <v>1000</v>
      </c>
      <c r="Y33" s="77">
        <f t="shared" si="15"/>
        <v>1000</v>
      </c>
      <c r="Z33" s="69">
        <f>SUM(N35:Y35)</f>
        <v>17960.519999999997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308"/>
      <c r="E34" s="92" t="s">
        <v>124</v>
      </c>
      <c r="F34" s="81" t="s">
        <v>14</v>
      </c>
      <c r="G34" s="5" t="s">
        <v>116</v>
      </c>
      <c r="H34" s="5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3"/>
        <v>1102.92</v>
      </c>
      <c r="N34" s="76">
        <f t="shared" ref="N34:Y34" si="16">$M$34/12</f>
        <v>91.910000000000011</v>
      </c>
      <c r="O34" s="77">
        <f t="shared" si="16"/>
        <v>91.910000000000011</v>
      </c>
      <c r="P34" s="77">
        <f t="shared" si="16"/>
        <v>91.910000000000011</v>
      </c>
      <c r="Q34" s="77">
        <f t="shared" si="16"/>
        <v>91.910000000000011</v>
      </c>
      <c r="R34" s="77">
        <f t="shared" si="16"/>
        <v>91.910000000000011</v>
      </c>
      <c r="S34" s="77">
        <f t="shared" si="16"/>
        <v>91.910000000000011</v>
      </c>
      <c r="T34" s="77">
        <f t="shared" si="16"/>
        <v>91.910000000000011</v>
      </c>
      <c r="U34" s="77">
        <f t="shared" si="16"/>
        <v>91.910000000000011</v>
      </c>
      <c r="V34" s="77">
        <f t="shared" si="16"/>
        <v>91.910000000000011</v>
      </c>
      <c r="W34" s="77">
        <f t="shared" si="16"/>
        <v>91.910000000000011</v>
      </c>
      <c r="X34" s="77">
        <f t="shared" si="16"/>
        <v>91.910000000000011</v>
      </c>
      <c r="Y34" s="77">
        <f t="shared" si="16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7">SUM(M32:M34)</f>
        <v>17960.519999999997</v>
      </c>
      <c r="N35" s="86">
        <f t="shared" si="17"/>
        <v>1496.71</v>
      </c>
      <c r="O35" s="64">
        <f t="shared" si="17"/>
        <v>1496.71</v>
      </c>
      <c r="P35" s="64">
        <f t="shared" si="17"/>
        <v>1496.71</v>
      </c>
      <c r="Q35" s="64">
        <f t="shared" si="17"/>
        <v>1496.71</v>
      </c>
      <c r="R35" s="64">
        <f t="shared" si="17"/>
        <v>1496.71</v>
      </c>
      <c r="S35" s="64">
        <f t="shared" si="17"/>
        <v>1496.71</v>
      </c>
      <c r="T35" s="64">
        <f t="shared" si="17"/>
        <v>1496.71</v>
      </c>
      <c r="U35" s="64">
        <f t="shared" si="17"/>
        <v>1496.71</v>
      </c>
      <c r="V35" s="64">
        <f t="shared" si="17"/>
        <v>1496.71</v>
      </c>
      <c r="W35" s="64">
        <f t="shared" si="17"/>
        <v>1496.71</v>
      </c>
      <c r="X35" s="64">
        <f t="shared" si="17"/>
        <v>1496.71</v>
      </c>
      <c r="Y35" s="64">
        <f t="shared" si="17"/>
        <v>1496.71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5" t="s">
        <v>114</v>
      </c>
      <c r="I36" s="92" t="s">
        <v>111</v>
      </c>
      <c r="J36" s="73">
        <v>2</v>
      </c>
      <c r="K36" s="93">
        <v>17</v>
      </c>
      <c r="L36" s="94">
        <f>'Planilha para vinculação'!F21</f>
        <v>10.119999999999999</v>
      </c>
      <c r="M36" s="75">
        <f t="shared" ref="M36:M44" si="18">TRUNC(J36*K36*L36,2)</f>
        <v>344.08</v>
      </c>
      <c r="N36" s="96"/>
      <c r="O36" s="76">
        <f t="shared" ref="O36:O44" si="19">M36</f>
        <v>344.08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5" t="s">
        <v>114</v>
      </c>
      <c r="I37" s="92" t="s">
        <v>111</v>
      </c>
      <c r="J37" s="73">
        <v>2</v>
      </c>
      <c r="K37" s="93">
        <v>30</v>
      </c>
      <c r="L37" s="94">
        <f>'Planilha para vinculação'!F22</f>
        <v>25</v>
      </c>
      <c r="M37" s="75">
        <f t="shared" si="18"/>
        <v>1500</v>
      </c>
      <c r="N37" s="96"/>
      <c r="O37" s="76">
        <f t="shared" si="19"/>
        <v>1500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24</v>
      </c>
      <c r="L38" s="74">
        <f>'Planilha para vinculação'!F35</f>
        <v>0.61</v>
      </c>
      <c r="M38" s="75">
        <f t="shared" si="18"/>
        <v>14.64</v>
      </c>
      <c r="N38" s="96"/>
      <c r="O38" s="76">
        <f t="shared" si="19"/>
        <v>14.64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20</v>
      </c>
      <c r="L39" s="94">
        <f>'Planilha para vinculação'!F26</f>
        <v>5.8</v>
      </c>
      <c r="M39" s="75">
        <f t="shared" si="18"/>
        <v>116</v>
      </c>
      <c r="N39" s="96"/>
      <c r="O39" s="76">
        <f t="shared" si="19"/>
        <v>116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80</v>
      </c>
      <c r="L40" s="94">
        <f>'Planilha para vinculação'!F31</f>
        <v>1.2250000000000001</v>
      </c>
      <c r="M40" s="75">
        <f t="shared" si="18"/>
        <v>98</v>
      </c>
      <c r="N40" s="96"/>
      <c r="O40" s="76">
        <f t="shared" si="19"/>
        <v>98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8"/>
        <v>60</v>
      </c>
      <c r="N41" s="96"/>
      <c r="O41" s="76">
        <f t="shared" si="19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24</v>
      </c>
      <c r="L42" s="94">
        <f>'Planilha para vinculação'!F39</f>
        <v>4</v>
      </c>
      <c r="M42" s="75">
        <f t="shared" si="18"/>
        <v>96</v>
      </c>
      <c r="N42" s="96"/>
      <c r="O42" s="76">
        <f t="shared" si="19"/>
        <v>96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8"/>
        <v>18.88</v>
      </c>
      <c r="N43" s="96"/>
      <c r="O43" s="76">
        <f t="shared" si="19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2388.7200000000003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7" t="s">
        <v>114</v>
      </c>
      <c r="I44" s="72" t="s">
        <v>129</v>
      </c>
      <c r="J44" s="92">
        <v>1</v>
      </c>
      <c r="K44" s="92">
        <v>24</v>
      </c>
      <c r="L44" s="94">
        <f>'Kit lanche'!E15</f>
        <v>5.88</v>
      </c>
      <c r="M44" s="75">
        <f t="shared" si="18"/>
        <v>141.12</v>
      </c>
      <c r="N44" s="96"/>
      <c r="O44" s="76">
        <f t="shared" si="19"/>
        <v>141.12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 t="shared" ref="M45:P45" si="20">SUM(M36:M44)</f>
        <v>2388.7200000000003</v>
      </c>
      <c r="N45" s="99">
        <f t="shared" si="20"/>
        <v>0</v>
      </c>
      <c r="O45" s="100">
        <f t="shared" si="20"/>
        <v>2388.7200000000003</v>
      </c>
      <c r="P45" s="100">
        <f t="shared" si="20"/>
        <v>0</v>
      </c>
      <c r="Q45" s="100"/>
      <c r="R45" s="100">
        <f t="shared" ref="R45:Y45" si="21">SUM(R36:R44)</f>
        <v>0</v>
      </c>
      <c r="S45" s="100">
        <f t="shared" si="21"/>
        <v>0</v>
      </c>
      <c r="T45" s="100">
        <f t="shared" si="21"/>
        <v>0</v>
      </c>
      <c r="U45" s="100">
        <f t="shared" si="21"/>
        <v>0</v>
      </c>
      <c r="V45" s="100">
        <f t="shared" si="21"/>
        <v>0</v>
      </c>
      <c r="W45" s="100">
        <f t="shared" si="21"/>
        <v>0</v>
      </c>
      <c r="X45" s="100">
        <f t="shared" si="21"/>
        <v>0</v>
      </c>
      <c r="Y45" s="100">
        <f t="shared" si="21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5" t="s">
        <v>114</v>
      </c>
      <c r="I46" s="92" t="s">
        <v>111</v>
      </c>
      <c r="J46" s="73">
        <v>2</v>
      </c>
      <c r="K46" s="93">
        <v>204</v>
      </c>
      <c r="L46" s="94">
        <f>'Planilha para vinculação'!F21</f>
        <v>10.119999999999999</v>
      </c>
      <c r="M46" s="75">
        <f t="shared" ref="M46:M54" si="22">TRUNC(J46*K46*L46,2)</f>
        <v>4128.96</v>
      </c>
      <c r="N46" s="76">
        <f t="shared" ref="N46:N54" si="23">M46/12</f>
        <v>344.08</v>
      </c>
      <c r="O46" s="76">
        <f t="shared" ref="O46:O54" si="24">M46/12</f>
        <v>344.08</v>
      </c>
      <c r="P46" s="76">
        <f t="shared" ref="P46:P54" si="25">M46/12</f>
        <v>344.08</v>
      </c>
      <c r="Q46" s="76">
        <f t="shared" ref="Q46:Q55" si="26">M46/12</f>
        <v>344.08</v>
      </c>
      <c r="R46" s="76">
        <f t="shared" ref="R46:R54" si="27">M46/12</f>
        <v>344.08</v>
      </c>
      <c r="S46" s="76">
        <f t="shared" ref="S46:S54" si="28">M46/12</f>
        <v>344.08</v>
      </c>
      <c r="T46" s="76">
        <f t="shared" ref="T46:T54" si="29">M46/12</f>
        <v>344.08</v>
      </c>
      <c r="U46" s="76">
        <f t="shared" ref="U46:U54" si="30">M46/12</f>
        <v>344.08</v>
      </c>
      <c r="V46" s="76">
        <f t="shared" ref="V46:V54" si="31">M46/12</f>
        <v>344.08</v>
      </c>
      <c r="W46" s="76">
        <f t="shared" ref="W46:W54" si="32">M46/12</f>
        <v>344.08</v>
      </c>
      <c r="X46" s="76">
        <f t="shared" ref="X46:X54" si="33">M46/12</f>
        <v>344.08</v>
      </c>
      <c r="Y46" s="76">
        <f t="shared" ref="Y46:Y54" si="34">M46/12</f>
        <v>344.08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5" t="s">
        <v>114</v>
      </c>
      <c r="I47" s="92" t="s">
        <v>111</v>
      </c>
      <c r="J47" s="73">
        <v>2</v>
      </c>
      <c r="K47" s="93">
        <v>360</v>
      </c>
      <c r="L47" s="94">
        <f>'Planilha para vinculação'!F22</f>
        <v>25</v>
      </c>
      <c r="M47" s="75">
        <f t="shared" si="22"/>
        <v>18000</v>
      </c>
      <c r="N47" s="76">
        <f t="shared" si="23"/>
        <v>1500</v>
      </c>
      <c r="O47" s="76">
        <f t="shared" si="24"/>
        <v>1500</v>
      </c>
      <c r="P47" s="76">
        <f t="shared" si="25"/>
        <v>1500</v>
      </c>
      <c r="Q47" s="76">
        <f t="shared" si="26"/>
        <v>1500</v>
      </c>
      <c r="R47" s="76">
        <f t="shared" si="27"/>
        <v>1500</v>
      </c>
      <c r="S47" s="76">
        <f t="shared" si="28"/>
        <v>1500</v>
      </c>
      <c r="T47" s="76">
        <f t="shared" si="29"/>
        <v>1500</v>
      </c>
      <c r="U47" s="76">
        <f t="shared" si="30"/>
        <v>1500</v>
      </c>
      <c r="V47" s="76">
        <f t="shared" si="31"/>
        <v>1500</v>
      </c>
      <c r="W47" s="76">
        <f t="shared" si="32"/>
        <v>1500</v>
      </c>
      <c r="X47" s="76">
        <f t="shared" si="33"/>
        <v>1500</v>
      </c>
      <c r="Y47" s="76">
        <f t="shared" si="34"/>
        <v>1500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24</v>
      </c>
      <c r="L48" s="74">
        <f>'Planilha para vinculação'!F35</f>
        <v>0.61</v>
      </c>
      <c r="M48" s="75">
        <f t="shared" si="22"/>
        <v>175.68</v>
      </c>
      <c r="N48" s="76">
        <f t="shared" si="23"/>
        <v>14.64</v>
      </c>
      <c r="O48" s="76">
        <f t="shared" si="24"/>
        <v>14.64</v>
      </c>
      <c r="P48" s="76">
        <f t="shared" si="25"/>
        <v>14.64</v>
      </c>
      <c r="Q48" s="76">
        <f t="shared" si="26"/>
        <v>14.64</v>
      </c>
      <c r="R48" s="76">
        <f t="shared" si="27"/>
        <v>14.64</v>
      </c>
      <c r="S48" s="76">
        <f t="shared" si="28"/>
        <v>14.64</v>
      </c>
      <c r="T48" s="76">
        <f t="shared" si="29"/>
        <v>14.64</v>
      </c>
      <c r="U48" s="76">
        <f t="shared" si="30"/>
        <v>14.64</v>
      </c>
      <c r="V48" s="76">
        <f t="shared" si="31"/>
        <v>14.64</v>
      </c>
      <c r="W48" s="76">
        <f t="shared" si="32"/>
        <v>14.64</v>
      </c>
      <c r="X48" s="76">
        <f t="shared" si="33"/>
        <v>14.64</v>
      </c>
      <c r="Y48" s="76">
        <f t="shared" si="34"/>
        <v>14.64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20</v>
      </c>
      <c r="L49" s="94">
        <f>'Planilha para vinculação'!F26</f>
        <v>5.8</v>
      </c>
      <c r="M49" s="75">
        <f t="shared" si="22"/>
        <v>1392</v>
      </c>
      <c r="N49" s="76">
        <f t="shared" si="23"/>
        <v>116</v>
      </c>
      <c r="O49" s="76">
        <f t="shared" si="24"/>
        <v>116</v>
      </c>
      <c r="P49" s="76">
        <f t="shared" si="25"/>
        <v>116</v>
      </c>
      <c r="Q49" s="76">
        <f t="shared" si="26"/>
        <v>116</v>
      </c>
      <c r="R49" s="76">
        <f t="shared" si="27"/>
        <v>116</v>
      </c>
      <c r="S49" s="76">
        <f t="shared" si="28"/>
        <v>116</v>
      </c>
      <c r="T49" s="76">
        <f t="shared" si="29"/>
        <v>116</v>
      </c>
      <c r="U49" s="76">
        <f t="shared" si="30"/>
        <v>116</v>
      </c>
      <c r="V49" s="76">
        <f t="shared" si="31"/>
        <v>116</v>
      </c>
      <c r="W49" s="76">
        <f t="shared" si="32"/>
        <v>116</v>
      </c>
      <c r="X49" s="76">
        <f t="shared" si="33"/>
        <v>116</v>
      </c>
      <c r="Y49" s="76">
        <f t="shared" si="34"/>
        <v>116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80</v>
      </c>
      <c r="L50" s="94">
        <f>'Planilha para vinculação'!F31</f>
        <v>1.2250000000000001</v>
      </c>
      <c r="M50" s="75">
        <f t="shared" si="22"/>
        <v>1176</v>
      </c>
      <c r="N50" s="76">
        <f t="shared" si="23"/>
        <v>98</v>
      </c>
      <c r="O50" s="76">
        <f t="shared" si="24"/>
        <v>98</v>
      </c>
      <c r="P50" s="76">
        <f t="shared" si="25"/>
        <v>98</v>
      </c>
      <c r="Q50" s="76">
        <f t="shared" si="26"/>
        <v>98</v>
      </c>
      <c r="R50" s="76">
        <f t="shared" si="27"/>
        <v>98</v>
      </c>
      <c r="S50" s="76">
        <f t="shared" si="28"/>
        <v>98</v>
      </c>
      <c r="T50" s="76">
        <f t="shared" si="29"/>
        <v>98</v>
      </c>
      <c r="U50" s="76">
        <f t="shared" si="30"/>
        <v>98</v>
      </c>
      <c r="V50" s="76">
        <f t="shared" si="31"/>
        <v>98</v>
      </c>
      <c r="W50" s="76">
        <f t="shared" si="32"/>
        <v>98</v>
      </c>
      <c r="X50" s="76">
        <f t="shared" si="33"/>
        <v>98</v>
      </c>
      <c r="Y50" s="76">
        <f t="shared" si="34"/>
        <v>98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2"/>
        <v>720</v>
      </c>
      <c r="N51" s="76">
        <f t="shared" si="23"/>
        <v>60</v>
      </c>
      <c r="O51" s="76">
        <f t="shared" si="24"/>
        <v>60</v>
      </c>
      <c r="P51" s="76">
        <f t="shared" si="25"/>
        <v>60</v>
      </c>
      <c r="Q51" s="76">
        <f t="shared" si="26"/>
        <v>60</v>
      </c>
      <c r="R51" s="76">
        <f t="shared" si="27"/>
        <v>60</v>
      </c>
      <c r="S51" s="76">
        <f t="shared" si="28"/>
        <v>60</v>
      </c>
      <c r="T51" s="76">
        <f t="shared" si="29"/>
        <v>60</v>
      </c>
      <c r="U51" s="76">
        <f t="shared" si="30"/>
        <v>60</v>
      </c>
      <c r="V51" s="76">
        <f t="shared" si="31"/>
        <v>60</v>
      </c>
      <c r="W51" s="76">
        <f t="shared" si="32"/>
        <v>60</v>
      </c>
      <c r="X51" s="76">
        <f t="shared" si="33"/>
        <v>60</v>
      </c>
      <c r="Y51" s="76">
        <f t="shared" si="34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24</v>
      </c>
      <c r="L52" s="94">
        <f>'Planilha para vinculação'!F39</f>
        <v>4</v>
      </c>
      <c r="M52" s="75">
        <f t="shared" si="22"/>
        <v>1152</v>
      </c>
      <c r="N52" s="76">
        <f t="shared" si="23"/>
        <v>96</v>
      </c>
      <c r="O52" s="76">
        <f t="shared" si="24"/>
        <v>96</v>
      </c>
      <c r="P52" s="76">
        <f t="shared" si="25"/>
        <v>96</v>
      </c>
      <c r="Q52" s="76">
        <f t="shared" si="26"/>
        <v>96</v>
      </c>
      <c r="R52" s="76">
        <f t="shared" si="27"/>
        <v>96</v>
      </c>
      <c r="S52" s="76">
        <f t="shared" si="28"/>
        <v>96</v>
      </c>
      <c r="T52" s="76">
        <f t="shared" si="29"/>
        <v>96</v>
      </c>
      <c r="U52" s="76">
        <f t="shared" si="30"/>
        <v>96</v>
      </c>
      <c r="V52" s="76">
        <f t="shared" si="31"/>
        <v>96</v>
      </c>
      <c r="W52" s="76">
        <f t="shared" si="32"/>
        <v>96</v>
      </c>
      <c r="X52" s="76">
        <f t="shared" si="33"/>
        <v>96</v>
      </c>
      <c r="Y52" s="76">
        <f t="shared" si="34"/>
        <v>96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2"/>
        <v>226.56</v>
      </c>
      <c r="N53" s="76">
        <f t="shared" si="23"/>
        <v>18.88</v>
      </c>
      <c r="O53" s="76">
        <f t="shared" si="24"/>
        <v>18.88</v>
      </c>
      <c r="P53" s="76">
        <f t="shared" si="25"/>
        <v>18.88</v>
      </c>
      <c r="Q53" s="76">
        <f t="shared" si="26"/>
        <v>18.88</v>
      </c>
      <c r="R53" s="76">
        <f t="shared" si="27"/>
        <v>18.88</v>
      </c>
      <c r="S53" s="76">
        <f t="shared" si="28"/>
        <v>18.88</v>
      </c>
      <c r="T53" s="76">
        <f t="shared" si="29"/>
        <v>18.88</v>
      </c>
      <c r="U53" s="76">
        <f t="shared" si="30"/>
        <v>18.88</v>
      </c>
      <c r="V53" s="76">
        <f t="shared" si="31"/>
        <v>18.88</v>
      </c>
      <c r="W53" s="76">
        <f t="shared" si="32"/>
        <v>18.88</v>
      </c>
      <c r="X53" s="76">
        <f t="shared" si="33"/>
        <v>18.88</v>
      </c>
      <c r="Y53" s="76">
        <f t="shared" si="34"/>
        <v>18.88</v>
      </c>
      <c r="Z53" s="69">
        <f>SUM(N55:Y55)</f>
        <v>28664.64000000001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7" t="s">
        <v>114</v>
      </c>
      <c r="I54" s="72" t="s">
        <v>129</v>
      </c>
      <c r="J54" s="92">
        <v>12</v>
      </c>
      <c r="K54" s="92">
        <v>24</v>
      </c>
      <c r="L54" s="94">
        <f>'Kit lanche'!E15</f>
        <v>5.88</v>
      </c>
      <c r="M54" s="75">
        <f t="shared" si="22"/>
        <v>1693.44</v>
      </c>
      <c r="N54" s="76">
        <f t="shared" si="23"/>
        <v>141.12</v>
      </c>
      <c r="O54" s="76">
        <f t="shared" si="24"/>
        <v>141.12</v>
      </c>
      <c r="P54" s="76">
        <f t="shared" si="25"/>
        <v>141.12</v>
      </c>
      <c r="Q54" s="76">
        <f t="shared" si="26"/>
        <v>141.12</v>
      </c>
      <c r="R54" s="76">
        <f t="shared" si="27"/>
        <v>141.12</v>
      </c>
      <c r="S54" s="76">
        <f t="shared" si="28"/>
        <v>141.12</v>
      </c>
      <c r="T54" s="76">
        <f t="shared" si="29"/>
        <v>141.12</v>
      </c>
      <c r="U54" s="76">
        <f t="shared" si="30"/>
        <v>141.12</v>
      </c>
      <c r="V54" s="76">
        <f t="shared" si="31"/>
        <v>141.12</v>
      </c>
      <c r="W54" s="76">
        <f t="shared" si="32"/>
        <v>141.12</v>
      </c>
      <c r="X54" s="76">
        <f t="shared" si="33"/>
        <v>141.12</v>
      </c>
      <c r="Y54" s="76">
        <f t="shared" si="34"/>
        <v>141.12</v>
      </c>
      <c r="Z54" s="69"/>
    </row>
    <row r="55" spans="1:27" ht="41.2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5">SUM(M46:M54)</f>
        <v>28664.639999999999</v>
      </c>
      <c r="N55" s="99">
        <f t="shared" si="35"/>
        <v>2388.7200000000003</v>
      </c>
      <c r="O55" s="100">
        <f t="shared" si="35"/>
        <v>2388.7200000000003</v>
      </c>
      <c r="P55" s="100">
        <f t="shared" si="35"/>
        <v>2388.7200000000003</v>
      </c>
      <c r="Q55" s="76">
        <f t="shared" si="26"/>
        <v>2388.7199999999998</v>
      </c>
      <c r="R55" s="100">
        <f t="shared" ref="R55:Y55" si="36">SUM(R46:R54)</f>
        <v>2388.7200000000003</v>
      </c>
      <c r="S55" s="100">
        <f t="shared" si="36"/>
        <v>2388.7200000000003</v>
      </c>
      <c r="T55" s="100">
        <f t="shared" si="36"/>
        <v>2388.7200000000003</v>
      </c>
      <c r="U55" s="100">
        <f t="shared" si="36"/>
        <v>2388.7200000000003</v>
      </c>
      <c r="V55" s="100">
        <f t="shared" si="36"/>
        <v>2388.7200000000003</v>
      </c>
      <c r="W55" s="100">
        <f t="shared" si="36"/>
        <v>2388.7200000000003</v>
      </c>
      <c r="X55" s="100">
        <f t="shared" si="36"/>
        <v>2388.7200000000003</v>
      </c>
      <c r="Y55" s="100">
        <f t="shared" si="36"/>
        <v>2388.7200000000003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5" t="s">
        <v>114</v>
      </c>
      <c r="I56" s="72" t="s">
        <v>111</v>
      </c>
      <c r="J56" s="92">
        <v>2</v>
      </c>
      <c r="K56" s="93">
        <v>180</v>
      </c>
      <c r="L56" s="94">
        <f>'Planilha para vinculação'!F21</f>
        <v>10.119999999999999</v>
      </c>
      <c r="M56" s="75">
        <f t="shared" ref="M56:M57" si="37">TRUNC(J56*K56*L56,2)</f>
        <v>3643.2</v>
      </c>
      <c r="N56" s="76">
        <f t="shared" ref="N56:N57" si="38">M56/6</f>
        <v>607.19999999999993</v>
      </c>
      <c r="O56" s="76"/>
      <c r="P56" s="76">
        <f t="shared" ref="P56:P57" si="39">M56/6</f>
        <v>607.19999999999993</v>
      </c>
      <c r="Q56" s="76"/>
      <c r="R56" s="76">
        <f t="shared" ref="R56:R57" si="40">M56/6</f>
        <v>607.19999999999993</v>
      </c>
      <c r="S56" s="76"/>
      <c r="T56" s="76">
        <f t="shared" ref="T56:T57" si="41">M56/6</f>
        <v>607.19999999999993</v>
      </c>
      <c r="U56" s="76"/>
      <c r="V56" s="76">
        <f t="shared" ref="V56:V57" si="42">M56/6</f>
        <v>607.19999999999993</v>
      </c>
      <c r="W56" s="76"/>
      <c r="X56" s="76">
        <f t="shared" ref="X56:X57" si="43">M56/6</f>
        <v>607.19999999999993</v>
      </c>
      <c r="Y56" s="76"/>
      <c r="Z56" s="69">
        <f>SUM(N58:Y58)</f>
        <v>15643.2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5" t="s">
        <v>114</v>
      </c>
      <c r="I57" s="72" t="s">
        <v>111</v>
      </c>
      <c r="J57" s="92">
        <v>2</v>
      </c>
      <c r="K57" s="93">
        <v>240</v>
      </c>
      <c r="L57" s="94">
        <f>'Planilha para vinculação'!F22</f>
        <v>25</v>
      </c>
      <c r="M57" s="75">
        <f t="shared" si="37"/>
        <v>12000</v>
      </c>
      <c r="N57" s="76">
        <f t="shared" si="38"/>
        <v>2000</v>
      </c>
      <c r="O57" s="76"/>
      <c r="P57" s="76">
        <f t="shared" si="39"/>
        <v>2000</v>
      </c>
      <c r="Q57" s="76"/>
      <c r="R57" s="76">
        <f t="shared" si="40"/>
        <v>2000</v>
      </c>
      <c r="S57" s="76"/>
      <c r="T57" s="76">
        <f t="shared" si="41"/>
        <v>2000</v>
      </c>
      <c r="U57" s="76"/>
      <c r="V57" s="76">
        <f t="shared" si="42"/>
        <v>2000</v>
      </c>
      <c r="W57" s="76"/>
      <c r="X57" s="76">
        <f t="shared" si="43"/>
        <v>2000</v>
      </c>
      <c r="Y57" s="76"/>
      <c r="Z57" s="69"/>
    </row>
    <row r="58" spans="1:27" ht="32.2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4">SUM(M56:M57)</f>
        <v>15643.2</v>
      </c>
      <c r="N58" s="86">
        <f t="shared" si="44"/>
        <v>2607.1999999999998</v>
      </c>
      <c r="O58" s="64">
        <f t="shared" si="44"/>
        <v>0</v>
      </c>
      <c r="P58" s="64">
        <f t="shared" si="44"/>
        <v>2607.1999999999998</v>
      </c>
      <c r="Q58" s="64">
        <f t="shared" si="44"/>
        <v>0</v>
      </c>
      <c r="R58" s="64">
        <f t="shared" si="44"/>
        <v>2607.1999999999998</v>
      </c>
      <c r="S58" s="64">
        <f t="shared" si="44"/>
        <v>0</v>
      </c>
      <c r="T58" s="64">
        <f t="shared" si="44"/>
        <v>2607.1999999999998</v>
      </c>
      <c r="U58" s="64">
        <f t="shared" si="44"/>
        <v>0</v>
      </c>
      <c r="V58" s="64">
        <f t="shared" si="44"/>
        <v>2607.1999999999998</v>
      </c>
      <c r="W58" s="64">
        <f t="shared" si="44"/>
        <v>0</v>
      </c>
      <c r="X58" s="64">
        <f t="shared" si="44"/>
        <v>2607.1999999999998</v>
      </c>
      <c r="Y58" s="64">
        <f t="shared" si="44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5" t="s">
        <v>114</v>
      </c>
      <c r="I59" s="92" t="s">
        <v>111</v>
      </c>
      <c r="J59" s="73">
        <v>2</v>
      </c>
      <c r="K59" s="93">
        <v>30</v>
      </c>
      <c r="L59" s="94">
        <f>'Planilha para vinculação'!F21</f>
        <v>10.119999999999999</v>
      </c>
      <c r="M59" s="75">
        <f t="shared" ref="M59:M60" si="45">TRUNC(J59*K59*L59,2)</f>
        <v>607.20000000000005</v>
      </c>
      <c r="N59" s="89"/>
      <c r="O59" s="77"/>
      <c r="P59" s="89">
        <f t="shared" ref="P59:P60" si="46">M59</f>
        <v>607.20000000000005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2607.1999999999998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5" t="s">
        <v>114</v>
      </c>
      <c r="I60" s="73" t="s">
        <v>111</v>
      </c>
      <c r="J60" s="73">
        <v>2</v>
      </c>
      <c r="K60" s="93">
        <v>40</v>
      </c>
      <c r="L60" s="94">
        <f>'Planilha para vinculação'!F22</f>
        <v>25</v>
      </c>
      <c r="M60" s="75">
        <f t="shared" si="45"/>
        <v>2000</v>
      </c>
      <c r="N60" s="89"/>
      <c r="O60" s="77"/>
      <c r="P60" s="89">
        <f t="shared" si="46"/>
        <v>2000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7">SUM(M59:M60)</f>
        <v>2607.1999999999998</v>
      </c>
      <c r="N61" s="86">
        <f t="shared" si="47"/>
        <v>0</v>
      </c>
      <c r="O61" s="64">
        <f t="shared" si="47"/>
        <v>0</v>
      </c>
      <c r="P61" s="64">
        <f t="shared" si="47"/>
        <v>2607.1999999999998</v>
      </c>
      <c r="Q61" s="64">
        <f t="shared" si="47"/>
        <v>0</v>
      </c>
      <c r="R61" s="64">
        <f t="shared" si="47"/>
        <v>0</v>
      </c>
      <c r="S61" s="64">
        <f t="shared" si="47"/>
        <v>0</v>
      </c>
      <c r="T61" s="64">
        <f t="shared" si="47"/>
        <v>0</v>
      </c>
      <c r="U61" s="64">
        <f t="shared" si="47"/>
        <v>0</v>
      </c>
      <c r="V61" s="64">
        <f t="shared" si="47"/>
        <v>0</v>
      </c>
      <c r="W61" s="64">
        <f t="shared" si="47"/>
        <v>0</v>
      </c>
      <c r="X61" s="64">
        <f t="shared" si="47"/>
        <v>0</v>
      </c>
      <c r="Y61" s="64">
        <f t="shared" si="47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5" t="s">
        <v>114</v>
      </c>
      <c r="I62" s="72" t="s">
        <v>111</v>
      </c>
      <c r="J62" s="92">
        <v>2</v>
      </c>
      <c r="K62" s="93">
        <v>204</v>
      </c>
      <c r="L62" s="94">
        <f>'Planilha para vinculação'!F21</f>
        <v>10.119999999999999</v>
      </c>
      <c r="M62" s="75">
        <f t="shared" ref="M62:M70" si="48">TRUNC(J62*K62*L62,2)</f>
        <v>4128.96</v>
      </c>
      <c r="N62" s="77"/>
      <c r="O62" s="77">
        <f>M62/10</f>
        <v>412.89600000000002</v>
      </c>
      <c r="P62" s="77">
        <f t="shared" ref="P62:P70" si="49">M62/10</f>
        <v>412.89600000000002</v>
      </c>
      <c r="Q62" s="77">
        <f t="shared" ref="Q62:Q70" si="50">M62/10</f>
        <v>412.89600000000002</v>
      </c>
      <c r="R62" s="77">
        <f t="shared" ref="R62:R70" si="51">M62/10</f>
        <v>412.89600000000002</v>
      </c>
      <c r="S62" s="77">
        <f t="shared" ref="S62:S70" si="52">M62/10</f>
        <v>412.89600000000002</v>
      </c>
      <c r="T62" s="77">
        <f t="shared" ref="T62:T70" si="53">M62/10</f>
        <v>412.89600000000002</v>
      </c>
      <c r="U62" s="77">
        <f t="shared" ref="U62:U70" si="54">M62/10</f>
        <v>412.89600000000002</v>
      </c>
      <c r="V62" s="77">
        <f t="shared" ref="V62:V70" si="55">M62/10</f>
        <v>412.89600000000002</v>
      </c>
      <c r="W62" s="77">
        <f t="shared" ref="W62:W70" si="56">M62/10</f>
        <v>412.89600000000002</v>
      </c>
      <c r="X62" s="77">
        <f t="shared" ref="X62:X70" si="57">M62/10</f>
        <v>412.89600000000002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5" t="s">
        <v>114</v>
      </c>
      <c r="I63" s="72" t="s">
        <v>111</v>
      </c>
      <c r="J63" s="92">
        <v>2</v>
      </c>
      <c r="K63" s="93">
        <v>360</v>
      </c>
      <c r="L63" s="94">
        <f>'Planilha para vinculação'!F22</f>
        <v>25</v>
      </c>
      <c r="M63" s="75">
        <f t="shared" si="48"/>
        <v>18000</v>
      </c>
      <c r="N63" s="77"/>
      <c r="O63" s="77">
        <f t="shared" ref="O63:O71" si="58">M63/10</f>
        <v>1800</v>
      </c>
      <c r="P63" s="77">
        <f t="shared" si="49"/>
        <v>1800</v>
      </c>
      <c r="Q63" s="77">
        <f t="shared" si="50"/>
        <v>1800</v>
      </c>
      <c r="R63" s="77">
        <f t="shared" si="51"/>
        <v>1800</v>
      </c>
      <c r="S63" s="77">
        <f t="shared" si="52"/>
        <v>1800</v>
      </c>
      <c r="T63" s="77">
        <f t="shared" si="53"/>
        <v>1800</v>
      </c>
      <c r="U63" s="77">
        <f t="shared" si="54"/>
        <v>1800</v>
      </c>
      <c r="V63" s="77">
        <f t="shared" si="55"/>
        <v>1800</v>
      </c>
      <c r="W63" s="77">
        <f t="shared" si="56"/>
        <v>1800</v>
      </c>
      <c r="X63" s="77">
        <f t="shared" si="57"/>
        <v>1800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24" t="s">
        <v>131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8"/>
        <v>1610.4</v>
      </c>
      <c r="N64" s="77"/>
      <c r="O64" s="77">
        <f t="shared" si="58"/>
        <v>161.04000000000002</v>
      </c>
      <c r="P64" s="77">
        <f t="shared" si="49"/>
        <v>161.04000000000002</v>
      </c>
      <c r="Q64" s="77">
        <f t="shared" si="50"/>
        <v>161.04000000000002</v>
      </c>
      <c r="R64" s="77">
        <f t="shared" si="51"/>
        <v>161.04000000000002</v>
      </c>
      <c r="S64" s="77">
        <f t="shared" si="52"/>
        <v>161.04000000000002</v>
      </c>
      <c r="T64" s="77">
        <f t="shared" si="53"/>
        <v>161.04000000000002</v>
      </c>
      <c r="U64" s="77">
        <f t="shared" si="54"/>
        <v>161.04000000000002</v>
      </c>
      <c r="V64" s="77">
        <f t="shared" si="55"/>
        <v>161.04000000000002</v>
      </c>
      <c r="W64" s="77">
        <f t="shared" si="56"/>
        <v>161.04000000000002</v>
      </c>
      <c r="X64" s="77">
        <f t="shared" si="57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8"/>
        <v>1176</v>
      </c>
      <c r="N65" s="77"/>
      <c r="O65" s="77">
        <f t="shared" si="58"/>
        <v>117.6</v>
      </c>
      <c r="P65" s="77">
        <f t="shared" si="49"/>
        <v>117.6</v>
      </c>
      <c r="Q65" s="77">
        <f t="shared" si="50"/>
        <v>117.6</v>
      </c>
      <c r="R65" s="77">
        <f t="shared" si="51"/>
        <v>117.6</v>
      </c>
      <c r="S65" s="77">
        <f t="shared" si="52"/>
        <v>117.6</v>
      </c>
      <c r="T65" s="77">
        <f t="shared" si="53"/>
        <v>117.6</v>
      </c>
      <c r="U65" s="77">
        <f t="shared" si="54"/>
        <v>117.6</v>
      </c>
      <c r="V65" s="77">
        <f t="shared" si="55"/>
        <v>117.6</v>
      </c>
      <c r="W65" s="77">
        <f t="shared" si="56"/>
        <v>117.6</v>
      </c>
      <c r="X65" s="77">
        <f t="shared" si="57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8"/>
        <v>600</v>
      </c>
      <c r="N66" s="77"/>
      <c r="O66" s="77">
        <f t="shared" si="58"/>
        <v>60</v>
      </c>
      <c r="P66" s="77">
        <f t="shared" si="49"/>
        <v>60</v>
      </c>
      <c r="Q66" s="77">
        <f t="shared" si="50"/>
        <v>60</v>
      </c>
      <c r="R66" s="77">
        <f t="shared" si="51"/>
        <v>60</v>
      </c>
      <c r="S66" s="77">
        <f t="shared" si="52"/>
        <v>60</v>
      </c>
      <c r="T66" s="77">
        <f t="shared" si="53"/>
        <v>60</v>
      </c>
      <c r="U66" s="77">
        <f t="shared" si="54"/>
        <v>60</v>
      </c>
      <c r="V66" s="77">
        <f t="shared" si="55"/>
        <v>60</v>
      </c>
      <c r="W66" s="77">
        <f t="shared" si="56"/>
        <v>60</v>
      </c>
      <c r="X66" s="77">
        <f t="shared" si="57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8"/>
        <v>800</v>
      </c>
      <c r="N67" s="77"/>
      <c r="O67" s="77">
        <f t="shared" si="58"/>
        <v>80</v>
      </c>
      <c r="P67" s="77">
        <f t="shared" si="49"/>
        <v>80</v>
      </c>
      <c r="Q67" s="77">
        <f t="shared" si="50"/>
        <v>80</v>
      </c>
      <c r="R67" s="77">
        <f t="shared" si="51"/>
        <v>80</v>
      </c>
      <c r="S67" s="77">
        <f t="shared" si="52"/>
        <v>80</v>
      </c>
      <c r="T67" s="77">
        <f t="shared" si="53"/>
        <v>80</v>
      </c>
      <c r="U67" s="77">
        <f t="shared" si="54"/>
        <v>80</v>
      </c>
      <c r="V67" s="77">
        <f t="shared" si="55"/>
        <v>80</v>
      </c>
      <c r="W67" s="77">
        <f t="shared" si="56"/>
        <v>80</v>
      </c>
      <c r="X67" s="77">
        <f t="shared" si="57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24</v>
      </c>
      <c r="L68" s="94">
        <f>'Planilha para vinculação'!F35</f>
        <v>0.61</v>
      </c>
      <c r="M68" s="75">
        <f t="shared" si="48"/>
        <v>146.4</v>
      </c>
      <c r="N68" s="77"/>
      <c r="O68" s="77">
        <f t="shared" si="58"/>
        <v>14.64</v>
      </c>
      <c r="P68" s="77">
        <f t="shared" si="49"/>
        <v>14.64</v>
      </c>
      <c r="Q68" s="77">
        <f t="shared" si="50"/>
        <v>14.64</v>
      </c>
      <c r="R68" s="77">
        <f t="shared" si="51"/>
        <v>14.64</v>
      </c>
      <c r="S68" s="77">
        <f t="shared" si="52"/>
        <v>14.64</v>
      </c>
      <c r="T68" s="77">
        <f t="shared" si="53"/>
        <v>14.64</v>
      </c>
      <c r="U68" s="77">
        <f t="shared" si="54"/>
        <v>14.64</v>
      </c>
      <c r="V68" s="77">
        <f t="shared" si="55"/>
        <v>14.64</v>
      </c>
      <c r="W68" s="77">
        <f t="shared" si="56"/>
        <v>14.64</v>
      </c>
      <c r="X68" s="77">
        <f t="shared" si="57"/>
        <v>14.64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20</v>
      </c>
      <c r="L69" s="94">
        <f>'Planilha para vinculação'!F26</f>
        <v>5.8</v>
      </c>
      <c r="M69" s="75">
        <f t="shared" si="48"/>
        <v>1160</v>
      </c>
      <c r="N69" s="77"/>
      <c r="O69" s="77">
        <f t="shared" si="58"/>
        <v>116</v>
      </c>
      <c r="P69" s="77">
        <f t="shared" si="49"/>
        <v>116</v>
      </c>
      <c r="Q69" s="77">
        <f t="shared" si="50"/>
        <v>116</v>
      </c>
      <c r="R69" s="77">
        <f t="shared" si="51"/>
        <v>116</v>
      </c>
      <c r="S69" s="77">
        <f t="shared" si="52"/>
        <v>116</v>
      </c>
      <c r="T69" s="77">
        <f t="shared" si="53"/>
        <v>116</v>
      </c>
      <c r="U69" s="77">
        <f t="shared" si="54"/>
        <v>116</v>
      </c>
      <c r="V69" s="77">
        <f t="shared" si="55"/>
        <v>116</v>
      </c>
      <c r="W69" s="77">
        <f t="shared" si="56"/>
        <v>116</v>
      </c>
      <c r="X69" s="77">
        <f t="shared" si="57"/>
        <v>116</v>
      </c>
      <c r="Y69" s="77"/>
      <c r="Z69" s="69">
        <f>SUM(N71:Y71)</f>
        <v>28601.759999999998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5" t="s">
        <v>114</v>
      </c>
      <c r="I70" s="92" t="s">
        <v>119</v>
      </c>
      <c r="J70" s="73">
        <v>10</v>
      </c>
      <c r="K70" s="73">
        <v>80</v>
      </c>
      <c r="L70" s="94">
        <f>'Planilha para vinculação'!F31</f>
        <v>1.2250000000000001</v>
      </c>
      <c r="M70" s="75">
        <f t="shared" si="48"/>
        <v>980</v>
      </c>
      <c r="N70" s="77"/>
      <c r="O70" s="77">
        <f t="shared" si="58"/>
        <v>98</v>
      </c>
      <c r="P70" s="77">
        <f t="shared" si="49"/>
        <v>98</v>
      </c>
      <c r="Q70" s="77">
        <f t="shared" si="50"/>
        <v>98</v>
      </c>
      <c r="R70" s="77">
        <f t="shared" si="51"/>
        <v>98</v>
      </c>
      <c r="S70" s="77">
        <f t="shared" si="52"/>
        <v>98</v>
      </c>
      <c r="T70" s="77">
        <f t="shared" si="53"/>
        <v>98</v>
      </c>
      <c r="U70" s="77">
        <f t="shared" si="54"/>
        <v>98</v>
      </c>
      <c r="V70" s="77">
        <f t="shared" si="55"/>
        <v>98</v>
      </c>
      <c r="W70" s="77">
        <f t="shared" si="56"/>
        <v>98</v>
      </c>
      <c r="X70" s="77">
        <f t="shared" si="57"/>
        <v>98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28601.760000000002</v>
      </c>
      <c r="N71" s="86"/>
      <c r="O71" s="77">
        <f t="shared" si="58"/>
        <v>2860.1760000000004</v>
      </c>
      <c r="P71" s="64">
        <f t="shared" ref="P71:Y71" si="59">SUM(P62:P70)</f>
        <v>2860.1759999999999</v>
      </c>
      <c r="Q71" s="64">
        <f t="shared" si="59"/>
        <v>2860.1759999999999</v>
      </c>
      <c r="R71" s="64">
        <f t="shared" si="59"/>
        <v>2860.1759999999999</v>
      </c>
      <c r="S71" s="64">
        <f t="shared" si="59"/>
        <v>2860.1759999999999</v>
      </c>
      <c r="T71" s="64">
        <f t="shared" si="59"/>
        <v>2860.1759999999999</v>
      </c>
      <c r="U71" s="64">
        <f t="shared" si="59"/>
        <v>2860.1759999999999</v>
      </c>
      <c r="V71" s="64">
        <f t="shared" si="59"/>
        <v>2860.1759999999999</v>
      </c>
      <c r="W71" s="64">
        <f t="shared" si="59"/>
        <v>2860.1759999999999</v>
      </c>
      <c r="X71" s="64">
        <f t="shared" si="59"/>
        <v>2860.1759999999999</v>
      </c>
      <c r="Y71" s="64">
        <f t="shared" si="59"/>
        <v>0</v>
      </c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5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60">TRUNC(L72*K72*J72,2)</f>
        <v>21576</v>
      </c>
      <c r="N72" s="105">
        <f>$M$72/12</f>
        <v>1798</v>
      </c>
      <c r="O72" s="105">
        <f t="shared" ref="O72:Y72" si="61">$M$72/12</f>
        <v>1798</v>
      </c>
      <c r="P72" s="105">
        <f t="shared" si="61"/>
        <v>1798</v>
      </c>
      <c r="Q72" s="105">
        <f t="shared" si="61"/>
        <v>1798</v>
      </c>
      <c r="R72" s="105">
        <f t="shared" si="61"/>
        <v>1798</v>
      </c>
      <c r="S72" s="105">
        <f t="shared" si="61"/>
        <v>1798</v>
      </c>
      <c r="T72" s="105">
        <f t="shared" si="61"/>
        <v>1798</v>
      </c>
      <c r="U72" s="105">
        <f t="shared" si="61"/>
        <v>1798</v>
      </c>
      <c r="V72" s="105">
        <f t="shared" si="61"/>
        <v>1798</v>
      </c>
      <c r="W72" s="105">
        <f t="shared" si="61"/>
        <v>1798</v>
      </c>
      <c r="X72" s="105">
        <f t="shared" si="61"/>
        <v>1798</v>
      </c>
      <c r="Y72" s="105">
        <f t="shared" si="61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5" t="s">
        <v>114</v>
      </c>
      <c r="I73" s="73" t="s">
        <v>111</v>
      </c>
      <c r="J73" s="73">
        <v>2</v>
      </c>
      <c r="K73" s="93">
        <v>240</v>
      </c>
      <c r="L73" s="94">
        <f>'Planilha para vinculação'!F21</f>
        <v>10.119999999999999</v>
      </c>
      <c r="M73" s="75">
        <f t="shared" si="60"/>
        <v>4857.6000000000004</v>
      </c>
      <c r="N73" s="76">
        <f t="shared" ref="N73:Y73" si="62">$M$73/12</f>
        <v>404.8</v>
      </c>
      <c r="O73" s="77">
        <f t="shared" si="62"/>
        <v>404.8</v>
      </c>
      <c r="P73" s="77">
        <f t="shared" si="62"/>
        <v>404.8</v>
      </c>
      <c r="Q73" s="77">
        <f t="shared" si="62"/>
        <v>404.8</v>
      </c>
      <c r="R73" s="77">
        <f t="shared" si="62"/>
        <v>404.8</v>
      </c>
      <c r="S73" s="77">
        <f t="shared" si="62"/>
        <v>404.8</v>
      </c>
      <c r="T73" s="77">
        <f t="shared" si="62"/>
        <v>404.8</v>
      </c>
      <c r="U73" s="77">
        <f t="shared" si="62"/>
        <v>404.8</v>
      </c>
      <c r="V73" s="77">
        <f t="shared" si="62"/>
        <v>404.8</v>
      </c>
      <c r="W73" s="77">
        <f t="shared" si="62"/>
        <v>404.8</v>
      </c>
      <c r="X73" s="77">
        <f t="shared" si="62"/>
        <v>404.8</v>
      </c>
      <c r="Y73" s="77">
        <f t="shared" si="62"/>
        <v>404.8</v>
      </c>
      <c r="Z73" s="69">
        <f>SUM(N75:Y75)</f>
        <v>38433.599999999999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5" t="s">
        <v>114</v>
      </c>
      <c r="I74" s="73" t="s">
        <v>111</v>
      </c>
      <c r="J74" s="73">
        <v>2</v>
      </c>
      <c r="K74" s="93">
        <v>240</v>
      </c>
      <c r="L74" s="94">
        <f>'Planilha para vinculação'!F22</f>
        <v>25</v>
      </c>
      <c r="M74" s="75">
        <f t="shared" si="60"/>
        <v>12000</v>
      </c>
      <c r="N74" s="76">
        <f t="shared" ref="N74:Y74" si="63">$M$74/12</f>
        <v>1000</v>
      </c>
      <c r="O74" s="77">
        <f t="shared" si="63"/>
        <v>1000</v>
      </c>
      <c r="P74" s="77">
        <f t="shared" si="63"/>
        <v>1000</v>
      </c>
      <c r="Q74" s="77">
        <f t="shared" si="63"/>
        <v>1000</v>
      </c>
      <c r="R74" s="77">
        <f t="shared" si="63"/>
        <v>1000</v>
      </c>
      <c r="S74" s="77">
        <f t="shared" si="63"/>
        <v>1000</v>
      </c>
      <c r="T74" s="77">
        <f t="shared" si="63"/>
        <v>1000</v>
      </c>
      <c r="U74" s="77">
        <f t="shared" si="63"/>
        <v>1000</v>
      </c>
      <c r="V74" s="77">
        <f t="shared" si="63"/>
        <v>1000</v>
      </c>
      <c r="W74" s="77">
        <f t="shared" si="63"/>
        <v>1000</v>
      </c>
      <c r="X74" s="77">
        <f t="shared" si="63"/>
        <v>1000</v>
      </c>
      <c r="Y74" s="77">
        <f t="shared" si="63"/>
        <v>1000</v>
      </c>
      <c r="Z74" s="69">
        <f>SUM(N76:Y76)</f>
        <v>233363.20000000001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4">SUM(M72:M74)</f>
        <v>38433.599999999999</v>
      </c>
      <c r="N75" s="65">
        <f t="shared" si="64"/>
        <v>3202.8</v>
      </c>
      <c r="O75" s="65">
        <f t="shared" si="64"/>
        <v>3202.8</v>
      </c>
      <c r="P75" s="65">
        <f t="shared" si="64"/>
        <v>3202.8</v>
      </c>
      <c r="Q75" s="65">
        <f t="shared" si="64"/>
        <v>3202.8</v>
      </c>
      <c r="R75" s="65">
        <f t="shared" si="64"/>
        <v>3202.8</v>
      </c>
      <c r="S75" s="65">
        <f t="shared" si="64"/>
        <v>3202.8</v>
      </c>
      <c r="T75" s="65">
        <f t="shared" si="64"/>
        <v>3202.8</v>
      </c>
      <c r="U75" s="65">
        <f t="shared" si="64"/>
        <v>3202.8</v>
      </c>
      <c r="V75" s="65">
        <f t="shared" si="64"/>
        <v>3202.8</v>
      </c>
      <c r="W75" s="65">
        <f t="shared" si="64"/>
        <v>3202.8</v>
      </c>
      <c r="X75" s="65">
        <f t="shared" si="64"/>
        <v>3202.8</v>
      </c>
      <c r="Y75" s="65">
        <f t="shared" si="64"/>
        <v>3202.8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233363.20000000004</v>
      </c>
      <c r="N76" s="106">
        <f>SUM(N26,N35,N55,N58,N61,N71,N75,N31,N45)</f>
        <v>26016.977500000001</v>
      </c>
      <c r="O76" s="106">
        <f>SUM(O26,O35,O55,O58,O61,O71,O75,O31,O45)</f>
        <v>19722.763500000001</v>
      </c>
      <c r="P76" s="106">
        <f>SUM(P26,P35,P55,P58,P61,P71,P75,P31,P45)</f>
        <v>22548.443500000001</v>
      </c>
      <c r="Q76" s="106">
        <f>SUM(Q26,Q35,Q55,Q58,Q61,Q71,Q75,Q31,Q45)</f>
        <v>17334.0435</v>
      </c>
      <c r="R76" s="106">
        <f>SUM(R26,R35,R55,R58,R61,R71,R75,R31,R45)</f>
        <v>19941.2435</v>
      </c>
      <c r="S76" s="106">
        <f>SUM(S26,S35,S55,S58,S61,S71,S75,S31,S45)</f>
        <v>17334.0435</v>
      </c>
      <c r="T76" s="106">
        <f>SUM(T26,T35,T55,T58,T61,T71,T75,T31,T45)</f>
        <v>19941.2435</v>
      </c>
      <c r="U76" s="106">
        <f>SUM(U26,U35,U55,U58,U61,U71,U75,U31,U45)</f>
        <v>17334.0435</v>
      </c>
      <c r="V76" s="106">
        <f>SUM(V26,V35,V55,V58,V61,V71,V75,V31,V45)</f>
        <v>19941.2435</v>
      </c>
      <c r="W76" s="106">
        <f>SUM(W26,W35,W55,W58,W61,W71,W75,W31,W45)</f>
        <v>17334.0435</v>
      </c>
      <c r="X76" s="106">
        <f>SUM(X26,X35,X55,X58,X61,X71,X75,X31,X45)</f>
        <v>19941.2435</v>
      </c>
      <c r="Y76" s="106">
        <f>SUM(Y26,Y35,Y55,Y58,Y61,Y71,Y75,Y31,Y45)</f>
        <v>15973.8675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5" t="s">
        <v>114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5">TRUNC(L78*K78*J78,2)</f>
        <v>455.28</v>
      </c>
      <c r="N78" s="108"/>
      <c r="O78" s="89">
        <f t="shared" ref="O78:O87" si="66">M78/2</f>
        <v>227.64</v>
      </c>
      <c r="P78" s="89"/>
      <c r="Q78" s="89"/>
      <c r="R78" s="102"/>
      <c r="S78" s="89"/>
      <c r="T78" s="89"/>
      <c r="U78" s="89">
        <f t="shared" ref="U78:U87" si="67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5" t="s">
        <v>114</v>
      </c>
      <c r="I79" s="92" t="s">
        <v>111</v>
      </c>
      <c r="J79" s="92">
        <v>2</v>
      </c>
      <c r="K79" s="93">
        <v>24</v>
      </c>
      <c r="L79" s="94">
        <f>'Planilha para vinculação'!F21</f>
        <v>10.119999999999999</v>
      </c>
      <c r="M79" s="75">
        <f t="shared" si="65"/>
        <v>485.76</v>
      </c>
      <c r="N79" s="109"/>
      <c r="O79" s="89">
        <f t="shared" si="66"/>
        <v>242.88</v>
      </c>
      <c r="P79" s="110"/>
      <c r="Q79" s="110"/>
      <c r="R79" s="111"/>
      <c r="S79" s="77"/>
      <c r="T79" s="77"/>
      <c r="U79" s="89">
        <f t="shared" si="67"/>
        <v>242.88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5" t="s">
        <v>114</v>
      </c>
      <c r="I80" s="92" t="s">
        <v>111</v>
      </c>
      <c r="J80" s="92">
        <v>2</v>
      </c>
      <c r="K80" s="93">
        <v>56</v>
      </c>
      <c r="L80" s="94">
        <f>'Planilha para vinculação'!F22</f>
        <v>25</v>
      </c>
      <c r="M80" s="75">
        <f t="shared" si="65"/>
        <v>2800</v>
      </c>
      <c r="N80" s="113"/>
      <c r="O80" s="89">
        <f t="shared" si="66"/>
        <v>1400</v>
      </c>
      <c r="P80" s="85"/>
      <c r="Q80" s="77"/>
      <c r="R80" s="111"/>
      <c r="S80" s="77"/>
      <c r="T80" s="77"/>
      <c r="U80" s="89">
        <f t="shared" si="67"/>
        <v>1400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80</v>
      </c>
      <c r="L81" s="94">
        <f>'Planilha para vinculação'!F28</f>
        <v>1.1399999999999999</v>
      </c>
      <c r="M81" s="75">
        <f t="shared" si="65"/>
        <v>182.4</v>
      </c>
      <c r="N81" s="113"/>
      <c r="O81" s="89">
        <f t="shared" si="66"/>
        <v>91.2</v>
      </c>
      <c r="P81" s="85"/>
      <c r="Q81" s="77"/>
      <c r="R81" s="111"/>
      <c r="S81" s="77"/>
      <c r="T81" s="77"/>
      <c r="U81" s="89">
        <f t="shared" si="67"/>
        <v>91.2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24</v>
      </c>
      <c r="L82" s="94">
        <f>'Kit lanche'!E15</f>
        <v>5.88</v>
      </c>
      <c r="M82" s="75">
        <f t="shared" si="65"/>
        <v>282.24</v>
      </c>
      <c r="N82" s="113"/>
      <c r="O82" s="89">
        <f t="shared" si="66"/>
        <v>141.12</v>
      </c>
      <c r="P82" s="85"/>
      <c r="Q82" s="85"/>
      <c r="R82" s="111"/>
      <c r="S82" s="77"/>
      <c r="T82" s="77"/>
      <c r="U82" s="89">
        <f t="shared" si="67"/>
        <v>141.12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5"/>
        <v>120</v>
      </c>
      <c r="N83" s="113"/>
      <c r="O83" s="89">
        <f t="shared" si="66"/>
        <v>60</v>
      </c>
      <c r="P83" s="85"/>
      <c r="Q83" s="77"/>
      <c r="R83" s="111"/>
      <c r="S83" s="77"/>
      <c r="T83" s="77"/>
      <c r="U83" s="89">
        <f t="shared" si="67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24</v>
      </c>
      <c r="L84" s="94">
        <f>'Planilha para vinculação'!F39</f>
        <v>4</v>
      </c>
      <c r="M84" s="75">
        <f t="shared" si="65"/>
        <v>192</v>
      </c>
      <c r="N84" s="113"/>
      <c r="O84" s="89">
        <f t="shared" si="66"/>
        <v>96</v>
      </c>
      <c r="P84" s="85"/>
      <c r="Q84" s="77"/>
      <c r="R84" s="111"/>
      <c r="S84" s="77"/>
      <c r="T84" s="77"/>
      <c r="U84" s="89">
        <f t="shared" si="67"/>
        <v>96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24</v>
      </c>
      <c r="L85" s="94">
        <f>'Verba_Kit Pedagogico'!H20</f>
        <v>20.96</v>
      </c>
      <c r="M85" s="75">
        <f t="shared" si="65"/>
        <v>1006.08</v>
      </c>
      <c r="N85" s="113"/>
      <c r="O85" s="89">
        <f t="shared" si="66"/>
        <v>503.04</v>
      </c>
      <c r="P85" s="85"/>
      <c r="Q85" s="85"/>
      <c r="R85" s="111"/>
      <c r="S85" s="77"/>
      <c r="T85" s="77"/>
      <c r="U85" s="89">
        <f t="shared" si="67"/>
        <v>503.04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5"/>
        <v>75.52</v>
      </c>
      <c r="N86" s="113"/>
      <c r="O86" s="89">
        <f t="shared" si="66"/>
        <v>37.76</v>
      </c>
      <c r="P86" s="85"/>
      <c r="Q86" s="85"/>
      <c r="R86" s="111"/>
      <c r="S86" s="77"/>
      <c r="T86" s="77"/>
      <c r="U86" s="89">
        <f t="shared" si="67"/>
        <v>37.76</v>
      </c>
      <c r="V86" s="77"/>
      <c r="W86" s="77"/>
      <c r="X86" s="77"/>
      <c r="Y86" s="77"/>
      <c r="Z86" s="69">
        <f>SUM(N88:Y88)</f>
        <v>5831.2800000000007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5" t="s">
        <v>114</v>
      </c>
      <c r="I87" s="73" t="s">
        <v>119</v>
      </c>
      <c r="J87" s="73">
        <v>2</v>
      </c>
      <c r="K87" s="73">
        <v>20</v>
      </c>
      <c r="L87" s="94">
        <f>'Planilha para vinculação'!F26</f>
        <v>5.8</v>
      </c>
      <c r="M87" s="75">
        <f t="shared" si="65"/>
        <v>232</v>
      </c>
      <c r="N87" s="113"/>
      <c r="O87" s="89">
        <f t="shared" si="66"/>
        <v>116</v>
      </c>
      <c r="P87" s="115"/>
      <c r="Q87" s="111"/>
      <c r="R87" s="85"/>
      <c r="S87" s="85"/>
      <c r="T87" s="89"/>
      <c r="U87" s="89">
        <f t="shared" si="67"/>
        <v>116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5831.2800000000007</v>
      </c>
      <c r="N88" s="86">
        <f>SUM(N78:N86)</f>
        <v>0</v>
      </c>
      <c r="O88" s="64">
        <f>SUM(O78:O87)</f>
        <v>2915.6400000000003</v>
      </c>
      <c r="P88" s="64">
        <f t="shared" ref="P88:Y88" si="68">SUM(P78:P86)</f>
        <v>0</v>
      </c>
      <c r="Q88" s="64">
        <f t="shared" si="68"/>
        <v>0</v>
      </c>
      <c r="R88" s="64">
        <f t="shared" si="68"/>
        <v>0</v>
      </c>
      <c r="S88" s="64">
        <f t="shared" si="68"/>
        <v>0</v>
      </c>
      <c r="T88" s="64">
        <f t="shared" si="68"/>
        <v>0</v>
      </c>
      <c r="U88" s="64">
        <f>SUM(U78:U87)</f>
        <v>2915.6400000000003</v>
      </c>
      <c r="V88" s="64">
        <f t="shared" si="68"/>
        <v>0</v>
      </c>
      <c r="W88" s="64">
        <f t="shared" si="68"/>
        <v>0</v>
      </c>
      <c r="X88" s="64">
        <f t="shared" si="68"/>
        <v>0</v>
      </c>
      <c r="Y88" s="64">
        <f t="shared" si="68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5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9">TRUNC(L89*K89*J89,2)</f>
        <v>455.28</v>
      </c>
      <c r="N89" s="108"/>
      <c r="O89" s="89"/>
      <c r="P89" s="89">
        <f t="shared" ref="P89:P93" si="70">M89/2</f>
        <v>227.64</v>
      </c>
      <c r="Q89" s="102"/>
      <c r="R89" s="89"/>
      <c r="S89" s="89"/>
      <c r="T89" s="89"/>
      <c r="U89" s="89"/>
      <c r="V89" s="89">
        <f t="shared" ref="V89:V93" si="71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5" t="s">
        <v>114</v>
      </c>
      <c r="I90" s="73" t="s">
        <v>111</v>
      </c>
      <c r="J90" s="73">
        <v>2</v>
      </c>
      <c r="K90" s="93">
        <v>24</v>
      </c>
      <c r="L90" s="94">
        <f>'Planilha para vinculação'!F21</f>
        <v>10.119999999999999</v>
      </c>
      <c r="M90" s="75">
        <f t="shared" si="69"/>
        <v>485.76</v>
      </c>
      <c r="N90" s="109"/>
      <c r="O90" s="110"/>
      <c r="P90" s="89">
        <f t="shared" si="70"/>
        <v>242.88</v>
      </c>
      <c r="Q90" s="111"/>
      <c r="R90" s="110"/>
      <c r="S90" s="110"/>
      <c r="T90" s="89"/>
      <c r="U90" s="110"/>
      <c r="V90" s="89">
        <f t="shared" si="71"/>
        <v>242.88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5" t="s">
        <v>114</v>
      </c>
      <c r="I91" s="73" t="s">
        <v>111</v>
      </c>
      <c r="J91" s="73">
        <v>2</v>
      </c>
      <c r="K91" s="93">
        <v>56</v>
      </c>
      <c r="L91" s="94">
        <f>'Planilha para vinculação'!F22</f>
        <v>25</v>
      </c>
      <c r="M91" s="75">
        <f t="shared" si="69"/>
        <v>2800</v>
      </c>
      <c r="N91" s="113"/>
      <c r="O91" s="85"/>
      <c r="P91" s="89">
        <f t="shared" si="70"/>
        <v>1400</v>
      </c>
      <c r="Q91" s="111"/>
      <c r="R91" s="85"/>
      <c r="S91" s="85"/>
      <c r="T91" s="89"/>
      <c r="U91" s="85"/>
      <c r="V91" s="89">
        <f t="shared" si="71"/>
        <v>1400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20</v>
      </c>
      <c r="L92" s="94">
        <f>'Planilha para vinculação'!F26</f>
        <v>5.8</v>
      </c>
      <c r="M92" s="75">
        <f t="shared" si="69"/>
        <v>232</v>
      </c>
      <c r="N92" s="113"/>
      <c r="O92" s="85"/>
      <c r="P92" s="89">
        <f t="shared" si="70"/>
        <v>116</v>
      </c>
      <c r="Q92" s="111"/>
      <c r="R92" s="85"/>
      <c r="S92" s="85"/>
      <c r="T92" s="89"/>
      <c r="U92" s="85"/>
      <c r="V92" s="89">
        <f t="shared" si="71"/>
        <v>116</v>
      </c>
      <c r="W92" s="85"/>
      <c r="X92" s="85"/>
      <c r="Y92" s="85"/>
      <c r="Z92" s="69">
        <f>SUM(N94:Y94)</f>
        <v>4048.56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24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9"/>
        <v>75.52</v>
      </c>
      <c r="N93" s="113"/>
      <c r="O93" s="89"/>
      <c r="P93" s="89">
        <f t="shared" si="70"/>
        <v>37.76</v>
      </c>
      <c r="Q93" s="85"/>
      <c r="R93" s="85"/>
      <c r="S93" s="89"/>
      <c r="T93" s="85"/>
      <c r="U93" s="85"/>
      <c r="V93" s="89">
        <f t="shared" si="71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 t="shared" ref="M94:Y94" si="72">SUM(M89:M93)</f>
        <v>4048.56</v>
      </c>
      <c r="N94" s="86">
        <f t="shared" si="72"/>
        <v>0</v>
      </c>
      <c r="O94" s="64">
        <f t="shared" si="72"/>
        <v>0</v>
      </c>
      <c r="P94" s="64">
        <f t="shared" si="72"/>
        <v>2024.28</v>
      </c>
      <c r="Q94" s="64">
        <f t="shared" si="72"/>
        <v>0</v>
      </c>
      <c r="R94" s="64">
        <f t="shared" si="72"/>
        <v>0</v>
      </c>
      <c r="S94" s="64">
        <f t="shared" si="72"/>
        <v>0</v>
      </c>
      <c r="T94" s="64">
        <f t="shared" si="72"/>
        <v>0</v>
      </c>
      <c r="U94" s="64">
        <f t="shared" si="72"/>
        <v>0</v>
      </c>
      <c r="V94" s="64">
        <f t="shared" si="72"/>
        <v>2024.28</v>
      </c>
      <c r="W94" s="64">
        <f t="shared" si="72"/>
        <v>0</v>
      </c>
      <c r="X94" s="64">
        <f t="shared" si="72"/>
        <v>0</v>
      </c>
      <c r="Y94" s="64">
        <f t="shared" si="72"/>
        <v>0</v>
      </c>
      <c r="Z94" s="69"/>
    </row>
    <row r="95" spans="1:27" ht="12.75" customHeight="1" x14ac:dyDescent="0.25">
      <c r="A95" s="18"/>
      <c r="B95" s="18"/>
      <c r="C95" s="18"/>
      <c r="D95" s="307" t="s">
        <v>72</v>
      </c>
      <c r="E95" s="103" t="s">
        <v>512</v>
      </c>
      <c r="F95" s="104" t="s">
        <v>7</v>
      </c>
      <c r="G95" s="104">
        <v>2</v>
      </c>
      <c r="H95" s="5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3">L95*K95*J95</f>
        <v>455.28</v>
      </c>
      <c r="N95" s="118"/>
      <c r="O95" s="119"/>
      <c r="P95" s="89"/>
      <c r="Q95" s="89"/>
      <c r="R95" s="89">
        <f t="shared" ref="R95:R98" si="74">M95/2</f>
        <v>227.64</v>
      </c>
      <c r="S95" s="94"/>
      <c r="T95" s="120"/>
      <c r="U95" s="94"/>
      <c r="V95" s="94"/>
      <c r="W95" s="89">
        <f t="shared" ref="W95:W98" si="75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309"/>
      <c r="E96" s="121" t="s">
        <v>110</v>
      </c>
      <c r="F96" s="122" t="s">
        <v>11</v>
      </c>
      <c r="G96" s="104">
        <v>9</v>
      </c>
      <c r="H96" s="5" t="s">
        <v>114</v>
      </c>
      <c r="I96" s="73" t="s">
        <v>111</v>
      </c>
      <c r="J96" s="73">
        <v>2</v>
      </c>
      <c r="K96" s="93">
        <v>24</v>
      </c>
      <c r="L96" s="94">
        <f>'Planilha para vinculação'!F21</f>
        <v>10.119999999999999</v>
      </c>
      <c r="M96" s="117">
        <f t="shared" si="73"/>
        <v>485.76</v>
      </c>
      <c r="N96" s="123"/>
      <c r="O96" s="124"/>
      <c r="P96" s="125"/>
      <c r="Q96" s="125"/>
      <c r="R96" s="89">
        <f t="shared" si="74"/>
        <v>242.88</v>
      </c>
      <c r="S96" s="122"/>
      <c r="T96" s="104"/>
      <c r="U96" s="122"/>
      <c r="V96" s="122"/>
      <c r="W96" s="89">
        <f t="shared" si="75"/>
        <v>242.88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309"/>
      <c r="E97" s="126" t="s">
        <v>112</v>
      </c>
      <c r="F97" s="122" t="s">
        <v>11</v>
      </c>
      <c r="G97" s="104">
        <v>10</v>
      </c>
      <c r="H97" s="5" t="s">
        <v>114</v>
      </c>
      <c r="I97" s="73" t="s">
        <v>111</v>
      </c>
      <c r="J97" s="73">
        <v>2</v>
      </c>
      <c r="K97" s="93">
        <v>56</v>
      </c>
      <c r="L97" s="94">
        <f>'Planilha para vinculação'!F22</f>
        <v>25</v>
      </c>
      <c r="M97" s="117">
        <f t="shared" si="73"/>
        <v>2800</v>
      </c>
      <c r="N97" s="123"/>
      <c r="O97" s="124"/>
      <c r="P97" s="85"/>
      <c r="Q97" s="85"/>
      <c r="R97" s="89">
        <f t="shared" si="74"/>
        <v>1400</v>
      </c>
      <c r="S97" s="127"/>
      <c r="T97" s="104"/>
      <c r="U97" s="127"/>
      <c r="V97" s="127"/>
      <c r="W97" s="89">
        <f t="shared" si="75"/>
        <v>1400</v>
      </c>
      <c r="X97" s="85"/>
      <c r="Y97" s="85"/>
      <c r="Z97" s="69">
        <f>SUM(N99:Y99)</f>
        <v>3973.04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308"/>
      <c r="E98" s="98" t="s">
        <v>330</v>
      </c>
      <c r="F98" s="104" t="s">
        <v>14</v>
      </c>
      <c r="G98" s="104">
        <v>14</v>
      </c>
      <c r="H98" s="104" t="s">
        <v>114</v>
      </c>
      <c r="I98" s="73" t="s">
        <v>138</v>
      </c>
      <c r="J98" s="73">
        <v>2</v>
      </c>
      <c r="K98" s="73">
        <v>20</v>
      </c>
      <c r="L98" s="94">
        <f>'Planilha para vinculação'!F26</f>
        <v>5.8</v>
      </c>
      <c r="M98" s="117">
        <f t="shared" si="73"/>
        <v>232</v>
      </c>
      <c r="N98" s="123"/>
      <c r="O98" s="124"/>
      <c r="P98" s="85"/>
      <c r="Q98" s="85"/>
      <c r="R98" s="89">
        <f t="shared" si="74"/>
        <v>116</v>
      </c>
      <c r="S98" s="127"/>
      <c r="T98" s="104"/>
      <c r="U98" s="127"/>
      <c r="V98" s="127"/>
      <c r="W98" s="89">
        <f t="shared" si="75"/>
        <v>116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33" t="s">
        <v>120</v>
      </c>
      <c r="E99" s="281"/>
      <c r="F99" s="281"/>
      <c r="G99" s="281"/>
      <c r="H99" s="281"/>
      <c r="I99" s="281"/>
      <c r="J99" s="281"/>
      <c r="K99" s="281"/>
      <c r="L99" s="282"/>
      <c r="M99" s="153">
        <f t="shared" ref="M99:Y99" si="76">SUM(M95:M98)</f>
        <v>3973.04</v>
      </c>
      <c r="N99" s="153">
        <f t="shared" si="76"/>
        <v>0</v>
      </c>
      <c r="O99" s="154">
        <f t="shared" si="76"/>
        <v>0</v>
      </c>
      <c r="P99" s="155">
        <f t="shared" si="76"/>
        <v>0</v>
      </c>
      <c r="Q99" s="155">
        <f t="shared" si="76"/>
        <v>0</v>
      </c>
      <c r="R99" s="155">
        <f t="shared" si="76"/>
        <v>1986.52</v>
      </c>
      <c r="S99" s="155">
        <f t="shared" si="76"/>
        <v>0</v>
      </c>
      <c r="T99" s="155">
        <f t="shared" si="76"/>
        <v>0</v>
      </c>
      <c r="U99" s="154">
        <f t="shared" si="76"/>
        <v>0</v>
      </c>
      <c r="V99" s="154">
        <f t="shared" si="76"/>
        <v>0</v>
      </c>
      <c r="W99" s="155">
        <f t="shared" si="76"/>
        <v>1986.52</v>
      </c>
      <c r="X99" s="156">
        <f t="shared" si="76"/>
        <v>0</v>
      </c>
      <c r="Y99" s="156">
        <f t="shared" si="76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5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7">TRUNC(L100*K100*J100,2)</f>
        <v>455.28</v>
      </c>
      <c r="N100" s="89">
        <f t="shared" ref="N100:N110" si="78">M100/2</f>
        <v>227.64</v>
      </c>
      <c r="O100" s="89"/>
      <c r="P100" s="89"/>
      <c r="Q100" s="111"/>
      <c r="R100" s="89"/>
      <c r="S100" s="89"/>
      <c r="T100" s="89">
        <f t="shared" ref="T100:T110" si="79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5" t="s">
        <v>114</v>
      </c>
      <c r="I101" s="73" t="s">
        <v>111</v>
      </c>
      <c r="J101" s="73">
        <v>2</v>
      </c>
      <c r="K101" s="93">
        <v>24</v>
      </c>
      <c r="L101" s="94">
        <f>'Planilha para vinculação'!F21</f>
        <v>10.119999999999999</v>
      </c>
      <c r="M101" s="75">
        <f t="shared" si="77"/>
        <v>485.76</v>
      </c>
      <c r="N101" s="89">
        <f t="shared" si="78"/>
        <v>242.88</v>
      </c>
      <c r="O101" s="77"/>
      <c r="P101" s="77"/>
      <c r="Q101" s="111"/>
      <c r="R101" s="77"/>
      <c r="S101" s="77"/>
      <c r="T101" s="89">
        <f t="shared" si="79"/>
        <v>242.88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5" t="s">
        <v>114</v>
      </c>
      <c r="I102" s="73" t="s">
        <v>111</v>
      </c>
      <c r="J102" s="73">
        <v>2</v>
      </c>
      <c r="K102" s="93">
        <v>56</v>
      </c>
      <c r="L102" s="94">
        <f>'Planilha para vinculação'!F22</f>
        <v>25</v>
      </c>
      <c r="M102" s="75">
        <f t="shared" si="77"/>
        <v>2800</v>
      </c>
      <c r="N102" s="89">
        <f t="shared" si="78"/>
        <v>1400</v>
      </c>
      <c r="O102" s="77"/>
      <c r="P102" s="77"/>
      <c r="Q102" s="111"/>
      <c r="R102" s="77"/>
      <c r="S102" s="77"/>
      <c r="T102" s="89">
        <f t="shared" si="79"/>
        <v>1400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1</v>
      </c>
      <c r="K103" s="73">
        <v>80</v>
      </c>
      <c r="L103" s="94">
        <f>'Planilha para vinculação'!F28</f>
        <v>1.1399999999999999</v>
      </c>
      <c r="M103" s="75">
        <f t="shared" si="77"/>
        <v>91.2</v>
      </c>
      <c r="N103" s="89">
        <f t="shared" si="78"/>
        <v>45.6</v>
      </c>
      <c r="O103" s="77"/>
      <c r="P103" s="77"/>
      <c r="Q103" s="111"/>
      <c r="R103" s="77"/>
      <c r="S103" s="77"/>
      <c r="T103" s="89">
        <f t="shared" si="79"/>
        <v>45.6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7"/>
        <v>235.2</v>
      </c>
      <c r="N104" s="89">
        <f t="shared" si="78"/>
        <v>117.6</v>
      </c>
      <c r="O104" s="77"/>
      <c r="P104" s="77"/>
      <c r="Q104" s="111"/>
      <c r="R104" s="77"/>
      <c r="S104" s="77"/>
      <c r="T104" s="89">
        <f t="shared" si="79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7"/>
        <v>838.4</v>
      </c>
      <c r="N105" s="89">
        <f t="shared" si="78"/>
        <v>419.2</v>
      </c>
      <c r="O105" s="77"/>
      <c r="P105" s="77"/>
      <c r="Q105" s="111"/>
      <c r="R105" s="77"/>
      <c r="S105" s="77"/>
      <c r="T105" s="89">
        <f t="shared" si="79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7"/>
        <v>120</v>
      </c>
      <c r="N106" s="89">
        <f t="shared" si="78"/>
        <v>60</v>
      </c>
      <c r="O106" s="77"/>
      <c r="P106" s="77"/>
      <c r="Q106" s="111"/>
      <c r="R106" s="77"/>
      <c r="S106" s="77"/>
      <c r="T106" s="89">
        <f t="shared" si="79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7"/>
        <v>160</v>
      </c>
      <c r="N107" s="89">
        <f t="shared" si="78"/>
        <v>80</v>
      </c>
      <c r="O107" s="85"/>
      <c r="P107" s="85"/>
      <c r="Q107" s="111"/>
      <c r="R107" s="85"/>
      <c r="S107" s="85"/>
      <c r="T107" s="89">
        <f t="shared" si="79"/>
        <v>80</v>
      </c>
      <c r="U107" s="111"/>
      <c r="V107" s="111"/>
      <c r="W107" s="77"/>
      <c r="X107" s="111"/>
      <c r="Y107" s="77"/>
      <c r="Z107" s="69"/>
    </row>
    <row r="108" spans="1:27" ht="72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7"/>
        <v>75.52</v>
      </c>
      <c r="N108" s="89">
        <f t="shared" si="78"/>
        <v>37.76</v>
      </c>
      <c r="O108" s="85"/>
      <c r="P108" s="85"/>
      <c r="Q108" s="111"/>
      <c r="R108" s="85"/>
      <c r="S108" s="85"/>
      <c r="T108" s="89">
        <f t="shared" si="79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328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24</v>
      </c>
      <c r="L109" s="94">
        <f>'Planilha para vinculação'!F35</f>
        <v>0.61</v>
      </c>
      <c r="M109" s="75">
        <f t="shared" si="77"/>
        <v>29.28</v>
      </c>
      <c r="N109" s="89">
        <f t="shared" si="78"/>
        <v>14.64</v>
      </c>
      <c r="O109" s="85"/>
      <c r="P109" s="85"/>
      <c r="Q109" s="111"/>
      <c r="R109" s="85"/>
      <c r="S109" s="85"/>
      <c r="T109" s="89">
        <f t="shared" si="79"/>
        <v>14.64</v>
      </c>
      <c r="U109" s="111"/>
      <c r="V109" s="111"/>
      <c r="W109" s="77"/>
      <c r="X109" s="111"/>
      <c r="Y109" s="77"/>
      <c r="Z109" s="69">
        <f>SUM(N111:Y111)</f>
        <v>5522.6399999999994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5" t="s">
        <v>114</v>
      </c>
      <c r="I110" s="73" t="s">
        <v>119</v>
      </c>
      <c r="J110" s="73">
        <v>2</v>
      </c>
      <c r="K110" s="73">
        <v>20</v>
      </c>
      <c r="L110" s="94">
        <f>'Planilha para vinculação'!F26</f>
        <v>5.8</v>
      </c>
      <c r="M110" s="75">
        <f t="shared" si="77"/>
        <v>232</v>
      </c>
      <c r="N110" s="89">
        <f t="shared" si="78"/>
        <v>116</v>
      </c>
      <c r="O110" s="85"/>
      <c r="P110" s="115"/>
      <c r="Q110" s="111"/>
      <c r="R110" s="85"/>
      <c r="S110" s="85"/>
      <c r="T110" s="89">
        <f t="shared" si="79"/>
        <v>116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5522.6399999999994</v>
      </c>
      <c r="N111" s="86">
        <f>SUM(N100:N110)</f>
        <v>2761.3199999999997</v>
      </c>
      <c r="O111" s="64">
        <f t="shared" ref="O111:S111" si="80">SUM(O100:O109)</f>
        <v>0</v>
      </c>
      <c r="P111" s="64">
        <f t="shared" si="80"/>
        <v>0</v>
      </c>
      <c r="Q111" s="64">
        <f t="shared" si="80"/>
        <v>0</v>
      </c>
      <c r="R111" s="64">
        <f t="shared" si="80"/>
        <v>0</v>
      </c>
      <c r="S111" s="64">
        <f t="shared" si="80"/>
        <v>0</v>
      </c>
      <c r="T111" s="64">
        <f>SUM(T100:T110)</f>
        <v>2761.3199999999997</v>
      </c>
      <c r="U111" s="64">
        <f t="shared" ref="U111:Y111" si="81">SUM(U100:U109)</f>
        <v>0</v>
      </c>
      <c r="V111" s="64">
        <f t="shared" si="81"/>
        <v>0</v>
      </c>
      <c r="W111" s="64">
        <f t="shared" si="81"/>
        <v>0</v>
      </c>
      <c r="X111" s="64">
        <f t="shared" si="81"/>
        <v>0</v>
      </c>
      <c r="Y111" s="64">
        <f t="shared" si="81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5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2">TRUNC(L112*K112*J112,2)</f>
        <v>455.28</v>
      </c>
      <c r="N112" s="108"/>
      <c r="O112" s="89">
        <f t="shared" ref="O112:O122" si="83">M112/2</f>
        <v>227.64</v>
      </c>
      <c r="P112" s="89"/>
      <c r="Q112" s="89"/>
      <c r="R112" s="89"/>
      <c r="S112" s="89"/>
      <c r="T112" s="89"/>
      <c r="U112" s="89"/>
      <c r="V112" s="89">
        <f t="shared" ref="V112:V122" si="84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5" t="s">
        <v>114</v>
      </c>
      <c r="I113" s="73" t="s">
        <v>111</v>
      </c>
      <c r="J113" s="73">
        <v>2</v>
      </c>
      <c r="K113" s="93">
        <v>24</v>
      </c>
      <c r="L113" s="94">
        <f>'Planilha para vinculação'!F21</f>
        <v>10.119999999999999</v>
      </c>
      <c r="M113" s="75">
        <f t="shared" si="82"/>
        <v>485.76</v>
      </c>
      <c r="N113" s="76"/>
      <c r="O113" s="89">
        <f t="shared" si="83"/>
        <v>242.88</v>
      </c>
      <c r="P113" s="77"/>
      <c r="Q113" s="77"/>
      <c r="R113" s="77"/>
      <c r="S113" s="89"/>
      <c r="T113" s="77"/>
      <c r="U113" s="77"/>
      <c r="V113" s="89">
        <f t="shared" si="84"/>
        <v>242.88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5" t="s">
        <v>114</v>
      </c>
      <c r="I114" s="73" t="s">
        <v>111</v>
      </c>
      <c r="J114" s="73">
        <v>2</v>
      </c>
      <c r="K114" s="93">
        <v>56</v>
      </c>
      <c r="L114" s="94">
        <f>'Planilha para vinculação'!F22</f>
        <v>25</v>
      </c>
      <c r="M114" s="75">
        <f t="shared" si="82"/>
        <v>2800</v>
      </c>
      <c r="N114" s="76"/>
      <c r="O114" s="89">
        <f t="shared" si="83"/>
        <v>1400</v>
      </c>
      <c r="P114" s="77"/>
      <c r="Q114" s="77"/>
      <c r="R114" s="77"/>
      <c r="S114" s="89"/>
      <c r="T114" s="77"/>
      <c r="U114" s="77"/>
      <c r="V114" s="89">
        <f t="shared" si="84"/>
        <v>1400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80</v>
      </c>
      <c r="L115" s="94">
        <f>'Planilha para vinculação'!F28</f>
        <v>1.1399999999999999</v>
      </c>
      <c r="M115" s="75">
        <f t="shared" si="82"/>
        <v>182.4</v>
      </c>
      <c r="N115" s="76"/>
      <c r="O115" s="89">
        <f t="shared" si="83"/>
        <v>91.2</v>
      </c>
      <c r="P115" s="77"/>
      <c r="Q115" s="77"/>
      <c r="R115" s="77"/>
      <c r="S115" s="89"/>
      <c r="T115" s="77"/>
      <c r="U115" s="77"/>
      <c r="V115" s="89">
        <f t="shared" si="84"/>
        <v>91.2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2"/>
        <v>838.4</v>
      </c>
      <c r="N116" s="76"/>
      <c r="O116" s="89">
        <f t="shared" si="83"/>
        <v>419.2</v>
      </c>
      <c r="P116" s="77"/>
      <c r="Q116" s="77"/>
      <c r="R116" s="77"/>
      <c r="S116" s="89"/>
      <c r="T116" s="77"/>
      <c r="U116" s="77"/>
      <c r="V116" s="89">
        <f t="shared" si="84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2"/>
        <v>235.2</v>
      </c>
      <c r="N117" s="76"/>
      <c r="O117" s="89">
        <f t="shared" si="83"/>
        <v>117.6</v>
      </c>
      <c r="P117" s="77"/>
      <c r="Q117" s="77"/>
      <c r="R117" s="77"/>
      <c r="S117" s="89"/>
      <c r="T117" s="77"/>
      <c r="U117" s="77"/>
      <c r="V117" s="89">
        <f t="shared" si="84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2"/>
        <v>120</v>
      </c>
      <c r="N118" s="76"/>
      <c r="O118" s="89">
        <f t="shared" si="83"/>
        <v>60</v>
      </c>
      <c r="P118" s="77"/>
      <c r="Q118" s="77"/>
      <c r="R118" s="77"/>
      <c r="S118" s="89"/>
      <c r="T118" s="77"/>
      <c r="U118" s="77"/>
      <c r="V118" s="89">
        <f t="shared" si="84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2"/>
        <v>160</v>
      </c>
      <c r="N119" s="113"/>
      <c r="O119" s="89">
        <f t="shared" si="83"/>
        <v>80</v>
      </c>
      <c r="P119" s="85"/>
      <c r="Q119" s="85"/>
      <c r="R119" s="85"/>
      <c r="S119" s="89"/>
      <c r="T119" s="85"/>
      <c r="U119" s="85"/>
      <c r="V119" s="89">
        <f t="shared" si="84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2"/>
        <v>75.52</v>
      </c>
      <c r="N120" s="113"/>
      <c r="O120" s="89">
        <f t="shared" si="83"/>
        <v>37.76</v>
      </c>
      <c r="P120" s="85"/>
      <c r="Q120" s="85"/>
      <c r="R120" s="85"/>
      <c r="S120" s="89"/>
      <c r="T120" s="85"/>
      <c r="U120" s="85"/>
      <c r="V120" s="89">
        <f t="shared" si="84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24</v>
      </c>
      <c r="L121" s="94">
        <f>'Planilha para vinculação'!F35</f>
        <v>0.61</v>
      </c>
      <c r="M121" s="75">
        <f t="shared" si="82"/>
        <v>29.28</v>
      </c>
      <c r="N121" s="113"/>
      <c r="O121" s="89">
        <f t="shared" si="83"/>
        <v>14.64</v>
      </c>
      <c r="P121" s="85"/>
      <c r="Q121" s="85"/>
      <c r="R121" s="85"/>
      <c r="S121" s="89"/>
      <c r="T121" s="85"/>
      <c r="U121" s="85"/>
      <c r="V121" s="89">
        <f t="shared" si="84"/>
        <v>14.64</v>
      </c>
      <c r="W121" s="77"/>
      <c r="X121" s="77"/>
      <c r="Y121" s="77"/>
      <c r="Z121" s="69">
        <f>SUM(N123:Y123)</f>
        <v>5613.84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5" t="s">
        <v>114</v>
      </c>
      <c r="I122" s="73" t="s">
        <v>119</v>
      </c>
      <c r="J122" s="73">
        <v>2</v>
      </c>
      <c r="K122" s="73">
        <v>20</v>
      </c>
      <c r="L122" s="94">
        <f>'Planilha para vinculação'!F26</f>
        <v>5.8</v>
      </c>
      <c r="M122" s="75">
        <f t="shared" si="82"/>
        <v>232</v>
      </c>
      <c r="N122" s="113"/>
      <c r="O122" s="89">
        <f t="shared" si="83"/>
        <v>116</v>
      </c>
      <c r="P122" s="115"/>
      <c r="Q122" s="111"/>
      <c r="R122" s="85"/>
      <c r="S122" s="85"/>
      <c r="T122" s="89"/>
      <c r="U122" s="85"/>
      <c r="V122" s="89">
        <f t="shared" si="84"/>
        <v>116</v>
      </c>
      <c r="W122" s="85"/>
      <c r="X122" s="85"/>
      <c r="Y122" s="85"/>
      <c r="Z122" s="69">
        <f>SUM(N124:Y124)</f>
        <v>24989.360000000004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5613.84</v>
      </c>
      <c r="N123" s="86">
        <f t="shared" ref="N123:U123" si="85">SUM(N112:N121)</f>
        <v>0</v>
      </c>
      <c r="O123" s="64">
        <f>SUM(O112:O122)</f>
        <v>2806.92</v>
      </c>
      <c r="P123" s="64">
        <f t="shared" si="85"/>
        <v>0</v>
      </c>
      <c r="Q123" s="64">
        <f t="shared" si="85"/>
        <v>0</v>
      </c>
      <c r="R123" s="64">
        <f t="shared" si="85"/>
        <v>0</v>
      </c>
      <c r="S123" s="64">
        <f t="shared" si="85"/>
        <v>0</v>
      </c>
      <c r="T123" s="64">
        <f t="shared" si="85"/>
        <v>0</v>
      </c>
      <c r="U123" s="64">
        <f t="shared" si="85"/>
        <v>0</v>
      </c>
      <c r="V123" s="64">
        <f>SUM(V112:V122)</f>
        <v>2806.92</v>
      </c>
      <c r="W123" s="64">
        <f t="shared" ref="W123:Y123" si="86">SUM(W112:W121)</f>
        <v>0</v>
      </c>
      <c r="X123" s="64">
        <f t="shared" si="86"/>
        <v>0</v>
      </c>
      <c r="Y123" s="64">
        <f t="shared" si="86"/>
        <v>0</v>
      </c>
      <c r="Z123" s="69"/>
    </row>
    <row r="124" spans="1:27" ht="42.75" customHeight="1" x14ac:dyDescent="0.25">
      <c r="A124" s="107"/>
      <c r="B124" s="107"/>
      <c r="C124" s="107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 t="shared" ref="M124:Y124" si="87">M123+M94+M111+M99+M88</f>
        <v>24989.360000000001</v>
      </c>
      <c r="N124" s="106">
        <f t="shared" si="87"/>
        <v>2761.3199999999997</v>
      </c>
      <c r="O124" s="106">
        <f t="shared" si="87"/>
        <v>5722.56</v>
      </c>
      <c r="P124" s="106">
        <f t="shared" si="87"/>
        <v>2024.28</v>
      </c>
      <c r="Q124" s="106">
        <f t="shared" si="87"/>
        <v>0</v>
      </c>
      <c r="R124" s="106">
        <f t="shared" si="87"/>
        <v>1986.52</v>
      </c>
      <c r="S124" s="106">
        <f t="shared" si="87"/>
        <v>0</v>
      </c>
      <c r="T124" s="106">
        <f t="shared" si="87"/>
        <v>2761.3199999999997</v>
      </c>
      <c r="U124" s="106">
        <f t="shared" si="87"/>
        <v>2915.6400000000003</v>
      </c>
      <c r="V124" s="106">
        <f t="shared" si="87"/>
        <v>4831.2</v>
      </c>
      <c r="W124" s="106">
        <f t="shared" si="87"/>
        <v>1986.52</v>
      </c>
      <c r="X124" s="106">
        <f t="shared" si="87"/>
        <v>0</v>
      </c>
      <c r="Y124" s="106">
        <f t="shared" si="87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23" t="s">
        <v>141</v>
      </c>
      <c r="E126" s="70" t="s">
        <v>110</v>
      </c>
      <c r="F126" s="132" t="s">
        <v>11</v>
      </c>
      <c r="G126" s="24">
        <v>9</v>
      </c>
      <c r="H126" s="5" t="s">
        <v>114</v>
      </c>
      <c r="I126" s="72" t="s">
        <v>111</v>
      </c>
      <c r="J126" s="72">
        <v>2</v>
      </c>
      <c r="K126" s="93">
        <v>15</v>
      </c>
      <c r="L126" s="94">
        <f>'Planilha para vinculação'!F21</f>
        <v>10.119999999999999</v>
      </c>
      <c r="M126" s="133">
        <f t="shared" ref="M126:M135" si="88">TRUNC(J126*K126*L126,2)</f>
        <v>303.60000000000002</v>
      </c>
      <c r="N126" s="134"/>
      <c r="O126" s="135"/>
      <c r="P126" s="77">
        <f t="shared" ref="P126:P135" si="89">M126</f>
        <v>303.60000000000002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24"/>
      <c r="E127" s="78" t="s">
        <v>112</v>
      </c>
      <c r="F127" s="132" t="s">
        <v>11</v>
      </c>
      <c r="G127" s="24">
        <v>10</v>
      </c>
      <c r="H127" s="5" t="s">
        <v>114</v>
      </c>
      <c r="I127" s="72" t="s">
        <v>111</v>
      </c>
      <c r="J127" s="72">
        <v>2</v>
      </c>
      <c r="K127" s="93">
        <v>30</v>
      </c>
      <c r="L127" s="94">
        <f>'Planilha para vinculação'!F22</f>
        <v>25</v>
      </c>
      <c r="M127" s="133">
        <f t="shared" si="88"/>
        <v>1500</v>
      </c>
      <c r="N127" s="123"/>
      <c r="O127" s="135"/>
      <c r="P127" s="77">
        <f t="shared" si="89"/>
        <v>1500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24"/>
      <c r="E128" s="6" t="s">
        <v>513</v>
      </c>
      <c r="F128" s="24" t="s">
        <v>7</v>
      </c>
      <c r="G128" s="24">
        <v>3</v>
      </c>
      <c r="H128" s="5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8"/>
        <v>130.26</v>
      </c>
      <c r="N128" s="123"/>
      <c r="O128" s="135"/>
      <c r="P128" s="77">
        <f t="shared" si="89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20</v>
      </c>
      <c r="L129" s="94">
        <f>'Planilha para vinculação'!F26</f>
        <v>5.8</v>
      </c>
      <c r="M129" s="133">
        <f t="shared" si="88"/>
        <v>116</v>
      </c>
      <c r="N129" s="123"/>
      <c r="O129" s="135"/>
      <c r="P129" s="77">
        <f t="shared" si="89"/>
        <v>116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80</v>
      </c>
      <c r="L130" s="94">
        <f>'Planilha para vinculação'!F31</f>
        <v>1.2250000000000001</v>
      </c>
      <c r="M130" s="133">
        <f t="shared" si="88"/>
        <v>98</v>
      </c>
      <c r="N130" s="123"/>
      <c r="O130" s="135"/>
      <c r="P130" s="77">
        <f t="shared" si="89"/>
        <v>98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8"/>
        <v>60</v>
      </c>
      <c r="N131" s="123"/>
      <c r="O131" s="135"/>
      <c r="P131" s="77">
        <f t="shared" si="89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8"/>
        <v>160</v>
      </c>
      <c r="N132" s="123"/>
      <c r="O132" s="135"/>
      <c r="P132" s="77">
        <f t="shared" si="89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40</v>
      </c>
      <c r="L133" s="138">
        <f>'Planilha para vinculação'!F35</f>
        <v>0.61</v>
      </c>
      <c r="M133" s="133">
        <f t="shared" si="88"/>
        <v>24.4</v>
      </c>
      <c r="N133" s="123"/>
      <c r="O133" s="135"/>
      <c r="P133" s="77">
        <f t="shared" si="89"/>
        <v>24.4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8"/>
        <v>838.4</v>
      </c>
      <c r="N134" s="123"/>
      <c r="O134" s="135"/>
      <c r="P134" s="77">
        <f t="shared" si="89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3465.8599999999997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25"/>
      <c r="E135" s="70" t="s">
        <v>132</v>
      </c>
      <c r="F135" s="24" t="s">
        <v>14</v>
      </c>
      <c r="G135" s="24">
        <v>26</v>
      </c>
      <c r="H135" s="24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8"/>
        <v>235.2</v>
      </c>
      <c r="N135" s="123"/>
      <c r="O135" s="135"/>
      <c r="P135" s="77">
        <f t="shared" si="89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8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90">SUM(M126:M135)</f>
        <v>3465.8599999999997</v>
      </c>
      <c r="N136" s="139">
        <f t="shared" si="90"/>
        <v>0</v>
      </c>
      <c r="O136" s="139">
        <f t="shared" si="90"/>
        <v>0</v>
      </c>
      <c r="P136" s="139">
        <f t="shared" si="90"/>
        <v>3465.8599999999997</v>
      </c>
      <c r="Q136" s="139">
        <f t="shared" si="90"/>
        <v>0</v>
      </c>
      <c r="R136" s="139">
        <f t="shared" si="90"/>
        <v>0</v>
      </c>
      <c r="S136" s="139">
        <f t="shared" si="90"/>
        <v>0</v>
      </c>
      <c r="T136" s="139">
        <f t="shared" si="90"/>
        <v>0</v>
      </c>
      <c r="U136" s="139">
        <f t="shared" si="90"/>
        <v>0</v>
      </c>
      <c r="V136" s="139">
        <f t="shared" si="90"/>
        <v>0</v>
      </c>
      <c r="W136" s="139">
        <f t="shared" si="90"/>
        <v>0</v>
      </c>
      <c r="X136" s="139">
        <f t="shared" si="90"/>
        <v>0</v>
      </c>
      <c r="Y136" s="139">
        <f t="shared" si="90"/>
        <v>0</v>
      </c>
      <c r="Z136" s="69"/>
    </row>
    <row r="137" spans="1:27" ht="40.5" customHeight="1" x14ac:dyDescent="0.3">
      <c r="A137" s="107"/>
      <c r="B137" s="107"/>
      <c r="C137" s="107"/>
      <c r="D137" s="307" t="s">
        <v>78</v>
      </c>
      <c r="E137" s="70" t="s">
        <v>110</v>
      </c>
      <c r="F137" s="91" t="s">
        <v>11</v>
      </c>
      <c r="G137" s="24">
        <v>9</v>
      </c>
      <c r="H137" s="5" t="s">
        <v>114</v>
      </c>
      <c r="I137" s="92" t="s">
        <v>111</v>
      </c>
      <c r="J137" s="92">
        <v>2</v>
      </c>
      <c r="K137" s="93">
        <v>15</v>
      </c>
      <c r="L137" s="94">
        <f>'Planilha para vinculação'!F21</f>
        <v>10.119999999999999</v>
      </c>
      <c r="M137" s="75">
        <f t="shared" ref="M137:M139" si="91">TRUNC(J137*K137*L137,2)</f>
        <v>303.60000000000002</v>
      </c>
      <c r="N137" s="109"/>
      <c r="O137" s="110"/>
      <c r="P137" s="110"/>
      <c r="Q137" s="140"/>
      <c r="R137" s="141">
        <f t="shared" ref="R137:R140" si="92">M137</f>
        <v>303.60000000000002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5" t="s">
        <v>114</v>
      </c>
      <c r="I138" s="92" t="s">
        <v>111</v>
      </c>
      <c r="J138" s="92">
        <v>2</v>
      </c>
      <c r="K138" s="93">
        <v>30</v>
      </c>
      <c r="L138" s="94">
        <f>'Planilha para vinculação'!F22</f>
        <v>25</v>
      </c>
      <c r="M138" s="75">
        <f t="shared" si="91"/>
        <v>1500</v>
      </c>
      <c r="N138" s="113"/>
      <c r="O138" s="85"/>
      <c r="P138" s="85"/>
      <c r="Q138" s="140"/>
      <c r="R138" s="141">
        <f t="shared" si="92"/>
        <v>1500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80</v>
      </c>
      <c r="L139" s="94">
        <f>'Planilha para vinculação'!F28</f>
        <v>1.1399999999999999</v>
      </c>
      <c r="M139" s="75">
        <f t="shared" si="91"/>
        <v>91.2</v>
      </c>
      <c r="N139" s="113"/>
      <c r="O139" s="85"/>
      <c r="P139" s="85"/>
      <c r="Q139" s="140"/>
      <c r="R139" s="141">
        <f t="shared" si="92"/>
        <v>91.2</v>
      </c>
      <c r="S139" s="111"/>
      <c r="T139" s="85"/>
      <c r="U139" s="85"/>
      <c r="V139" s="142"/>
      <c r="W139" s="77"/>
      <c r="X139" s="77"/>
      <c r="Y139" s="77"/>
      <c r="Z139" s="69">
        <f>SUM(N141:Y141)</f>
        <v>2010.8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24" t="s">
        <v>114</v>
      </c>
      <c r="I140" s="73" t="s">
        <v>119</v>
      </c>
      <c r="J140" s="73">
        <v>1</v>
      </c>
      <c r="K140" s="92">
        <v>20</v>
      </c>
      <c r="L140" s="94">
        <f>'Planilha para vinculação'!F26</f>
        <v>5.8</v>
      </c>
      <c r="M140" s="75">
        <f>TRUNC(L140*K140*J140,2)</f>
        <v>116</v>
      </c>
      <c r="N140" s="113"/>
      <c r="O140" s="85"/>
      <c r="P140" s="115"/>
      <c r="Q140" s="111"/>
      <c r="R140" s="141">
        <f t="shared" si="92"/>
        <v>116</v>
      </c>
      <c r="S140" s="85"/>
      <c r="T140" s="89"/>
      <c r="U140" s="85"/>
      <c r="V140" s="111"/>
      <c r="W140" s="85"/>
      <c r="X140" s="85"/>
      <c r="Y140" s="85"/>
      <c r="Z140" s="69">
        <f>SUM(N142:Y142)</f>
        <v>5476.66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3">SUM(M137:M140)</f>
        <v>2010.8</v>
      </c>
      <c r="N141" s="86">
        <f t="shared" si="93"/>
        <v>0</v>
      </c>
      <c r="O141" s="64">
        <f t="shared" si="93"/>
        <v>0</v>
      </c>
      <c r="P141" s="64">
        <f t="shared" si="93"/>
        <v>0</v>
      </c>
      <c r="Q141" s="64">
        <f t="shared" si="93"/>
        <v>0</v>
      </c>
      <c r="R141" s="64">
        <f t="shared" si="93"/>
        <v>2010.8</v>
      </c>
      <c r="S141" s="64">
        <f t="shared" si="93"/>
        <v>0</v>
      </c>
      <c r="T141" s="64">
        <f t="shared" si="93"/>
        <v>0</v>
      </c>
      <c r="U141" s="64">
        <f t="shared" si="93"/>
        <v>0</v>
      </c>
      <c r="V141" s="64">
        <f t="shared" si="93"/>
        <v>0</v>
      </c>
      <c r="W141" s="64">
        <f t="shared" si="93"/>
        <v>0</v>
      </c>
      <c r="X141" s="64">
        <f t="shared" si="93"/>
        <v>0</v>
      </c>
      <c r="Y141" s="64">
        <f t="shared" si="93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 t="shared" ref="M142:Y142" si="94">M141+M136</f>
        <v>5476.66</v>
      </c>
      <c r="N142" s="106">
        <f t="shared" si="94"/>
        <v>0</v>
      </c>
      <c r="O142" s="106">
        <f t="shared" si="94"/>
        <v>0</v>
      </c>
      <c r="P142" s="106">
        <f t="shared" si="94"/>
        <v>3465.8599999999997</v>
      </c>
      <c r="Q142" s="106">
        <f t="shared" si="94"/>
        <v>0</v>
      </c>
      <c r="R142" s="106">
        <f t="shared" si="94"/>
        <v>2010.8</v>
      </c>
      <c r="S142" s="106">
        <f t="shared" si="94"/>
        <v>0</v>
      </c>
      <c r="T142" s="106">
        <f t="shared" si="94"/>
        <v>0</v>
      </c>
      <c r="U142" s="106">
        <f t="shared" si="94"/>
        <v>0</v>
      </c>
      <c r="V142" s="106">
        <f t="shared" si="94"/>
        <v>0</v>
      </c>
      <c r="W142" s="106">
        <f t="shared" si="94"/>
        <v>0</v>
      </c>
      <c r="X142" s="106">
        <f t="shared" si="94"/>
        <v>0</v>
      </c>
      <c r="Y142" s="106">
        <f t="shared" si="94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5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40</v>
      </c>
      <c r="L145" s="87">
        <f>Verba_Diagnóstico!$G$15</f>
        <v>5</v>
      </c>
      <c r="M145" s="75">
        <f t="shared" si="95"/>
        <v>200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200</v>
      </c>
      <c r="Z145" s="69">
        <f>SUM(N148:Y148)</f>
        <v>7315.91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337"/>
      <c r="E146" s="70" t="s">
        <v>110</v>
      </c>
      <c r="F146" s="91" t="s">
        <v>11</v>
      </c>
      <c r="G146" s="24">
        <v>9</v>
      </c>
      <c r="H146" s="5" t="s">
        <v>114</v>
      </c>
      <c r="I146" s="92" t="s">
        <v>111</v>
      </c>
      <c r="J146" s="92">
        <v>2</v>
      </c>
      <c r="K146" s="93">
        <v>100</v>
      </c>
      <c r="L146" s="94">
        <f>'Planilha para vinculação'!F21</f>
        <v>10.119999999999999</v>
      </c>
      <c r="M146" s="75">
        <f t="shared" ref="M146:M147" si="96">TRUNC(L146*K146*J146,2)</f>
        <v>2024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7">M146</f>
        <v>2024</v>
      </c>
      <c r="Z146" s="69"/>
    </row>
    <row r="147" spans="1:27" ht="15.75" customHeight="1" x14ac:dyDescent="0.25">
      <c r="A147" s="18"/>
      <c r="B147" s="18"/>
      <c r="C147" s="18"/>
      <c r="D147" s="338"/>
      <c r="E147" s="92" t="s">
        <v>121</v>
      </c>
      <c r="F147" s="91" t="s">
        <v>11</v>
      </c>
      <c r="G147" s="24">
        <v>9</v>
      </c>
      <c r="H147" s="5" t="s">
        <v>114</v>
      </c>
      <c r="I147" s="92" t="s">
        <v>111</v>
      </c>
      <c r="J147" s="92">
        <v>2</v>
      </c>
      <c r="K147" s="93">
        <v>100</v>
      </c>
      <c r="L147" s="94">
        <f>'Planilha para vinculação'!F22</f>
        <v>25</v>
      </c>
      <c r="M147" s="75">
        <f t="shared" si="96"/>
        <v>5000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7"/>
        <v>5000</v>
      </c>
      <c r="Z147" s="69">
        <f>SUM(N149:Y150)</f>
        <v>378315.23526315793</v>
      </c>
      <c r="AA147" s="165">
        <f>M149-Z147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7315.91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7315.91</v>
      </c>
      <c r="Z148" s="69"/>
      <c r="AA148" s="165"/>
    </row>
    <row r="149" spans="1:27" ht="42" customHeight="1" x14ac:dyDescent="0.25">
      <c r="A149" s="18"/>
      <c r="B149" s="18"/>
      <c r="C149" s="18"/>
      <c r="D149" s="334" t="s">
        <v>145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378315.23526315799</v>
      </c>
      <c r="N149" s="310">
        <f>SUM(N148,N142,N124,N76,N151)</f>
        <v>37709.139605263161</v>
      </c>
      <c r="O149" s="310">
        <f>SUM(O148,O142,O124,O76,O151)</f>
        <v>34376.165605263159</v>
      </c>
      <c r="P149" s="310">
        <f>SUM(P148,P142,P124,P76,P151)</f>
        <v>36969.425605263161</v>
      </c>
      <c r="Q149" s="310">
        <f>SUM(Q148,Q142,Q124,Q76,Q151)</f>
        <v>26264.88560526316</v>
      </c>
      <c r="R149" s="310">
        <f>SUM(R148,R142,R124,R76,R151)</f>
        <v>32869.405605263157</v>
      </c>
      <c r="S149" s="310">
        <f>SUM(S148,S142,S124,S76,S151)</f>
        <v>26264.88560526316</v>
      </c>
      <c r="T149" s="310">
        <f>SUM(T148,T142,T124,T76,T151)</f>
        <v>31633.405605263157</v>
      </c>
      <c r="U149" s="310">
        <f>SUM(U148,U142,U124,U76,U151)</f>
        <v>29180.525605263159</v>
      </c>
      <c r="V149" s="310">
        <f>SUM(V148,V142,V124,V76,V151)</f>
        <v>33703.285605263161</v>
      </c>
      <c r="W149" s="310">
        <f>SUM(W148,W142,W124,W76,W151)</f>
        <v>28251.405605263157</v>
      </c>
      <c r="X149" s="310">
        <f>SUM(X148,X142,X124,X76,X151)</f>
        <v>28872.085605263157</v>
      </c>
      <c r="Y149" s="310">
        <f>SUM(Y148,Y142,Y124,Y76,Y151)</f>
        <v>32220.619605263157</v>
      </c>
      <c r="Z149" s="69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6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48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69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51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51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69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69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52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6" ht="15.75" customHeight="1" x14ac:dyDescent="0.25"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6" ht="15.75" customHeight="1" x14ac:dyDescent="0.25"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6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9"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95:D98"/>
    <mergeCell ref="D71:L71"/>
    <mergeCell ref="D75:L75"/>
    <mergeCell ref="D76:L76"/>
    <mergeCell ref="D77:Y77"/>
    <mergeCell ref="D59:D60"/>
    <mergeCell ref="D62:D70"/>
    <mergeCell ref="D72:D74"/>
    <mergeCell ref="D78:D87"/>
    <mergeCell ref="D88:L88"/>
    <mergeCell ref="D89:D93"/>
    <mergeCell ref="D94:L94"/>
    <mergeCell ref="D99:L99"/>
    <mergeCell ref="D100:D110"/>
    <mergeCell ref="D111:L111"/>
    <mergeCell ref="D123:L123"/>
    <mergeCell ref="D124:L124"/>
    <mergeCell ref="D125:Y125"/>
    <mergeCell ref="D143:Y143"/>
    <mergeCell ref="D112:D122"/>
    <mergeCell ref="D126:D135"/>
    <mergeCell ref="D136:L136"/>
    <mergeCell ref="D137:D140"/>
    <mergeCell ref="D141:L141"/>
    <mergeCell ref="D142:L142"/>
    <mergeCell ref="R149:R150"/>
    <mergeCell ref="S149:S150"/>
    <mergeCell ref="T149:T150"/>
    <mergeCell ref="U149:U150"/>
    <mergeCell ref="D148:L148"/>
    <mergeCell ref="D149:L150"/>
    <mergeCell ref="M149:M150"/>
    <mergeCell ref="N149:N150"/>
    <mergeCell ref="V149:V150"/>
    <mergeCell ref="W149:W150"/>
    <mergeCell ref="X149:X150"/>
    <mergeCell ref="Y149:Y150"/>
    <mergeCell ref="O149:O150"/>
    <mergeCell ref="P149:P150"/>
    <mergeCell ref="Q149:Q150"/>
    <mergeCell ref="D151:L151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</mergeCells>
  <conditionalFormatting sqref="E22">
    <cfRule type="cellIs" dxfId="259" priority="1" operator="equal">
      <formula>MIN($C$18:$T$18)</formula>
    </cfRule>
    <cfRule type="cellIs" dxfId="258" priority="2" operator="equal">
      <formula>MIN($C$17:$T$17)</formula>
    </cfRule>
  </conditionalFormatting>
  <conditionalFormatting sqref="E133">
    <cfRule type="cellIs" dxfId="257" priority="5" operator="equal">
      <formula>MIN($D$19:$AC$19)</formula>
    </cfRule>
    <cfRule type="cellIs" dxfId="256" priority="6" operator="equal">
      <formula>MIN($D$18:$AC$18)</formula>
    </cfRule>
  </conditionalFormatting>
  <conditionalFormatting sqref="E38:F38">
    <cfRule type="cellIs" dxfId="255" priority="15" operator="equal">
      <formula>MIN($D$19:$AC$19)</formula>
    </cfRule>
    <cfRule type="cellIs" dxfId="254" priority="16" operator="equal">
      <formula>MIN($D$18:$AC$18)</formula>
    </cfRule>
  </conditionalFormatting>
  <conditionalFormatting sqref="E43:F43">
    <cfRule type="cellIs" dxfId="253" priority="21" operator="equal">
      <formula>MIN($D$15:$Y$15)</formula>
    </cfRule>
    <cfRule type="cellIs" dxfId="252" priority="22" operator="equal">
      <formula>MIN($D$14:$Y$14)</formula>
    </cfRule>
  </conditionalFormatting>
  <conditionalFormatting sqref="E48:F48">
    <cfRule type="cellIs" dxfId="251" priority="13" operator="equal">
      <formula>MIN($D$19:$AC$19)</formula>
    </cfRule>
    <cfRule type="cellIs" dxfId="250" priority="14" operator="equal">
      <formula>MIN($D$18:$AC$18)</formula>
    </cfRule>
  </conditionalFormatting>
  <conditionalFormatting sqref="E53:F53 E86:F86 E93:F93 E108:F108 E120:F120">
    <cfRule type="cellIs" dxfId="249" priority="25" operator="equal">
      <formula>MIN($D$15:$Y$15)</formula>
    </cfRule>
    <cfRule type="cellIs" dxfId="248" priority="26" operator="equal">
      <formula>MIN($D$14:$Y$14)</formula>
    </cfRule>
  </conditionalFormatting>
  <conditionalFormatting sqref="E68:F68">
    <cfRule type="cellIs" dxfId="247" priority="11" operator="equal">
      <formula>MIN($D$19:$AC$19)</formula>
    </cfRule>
    <cfRule type="cellIs" dxfId="246" priority="12" operator="equal">
      <formula>MIN($D$18:$AC$18)</formula>
    </cfRule>
  </conditionalFormatting>
  <conditionalFormatting sqref="E109:F109">
    <cfRule type="cellIs" dxfId="245" priority="9" operator="equal">
      <formula>MIN($D$19:$AC$19)</formula>
    </cfRule>
    <cfRule type="cellIs" dxfId="244" priority="10" operator="equal">
      <formula>MIN($D$18:$AC$18)</formula>
    </cfRule>
  </conditionalFormatting>
  <conditionalFormatting sqref="E121:F121">
    <cfRule type="cellIs" dxfId="243" priority="7" operator="equal">
      <formula>MIN($D$19:$AC$19)</formula>
    </cfRule>
    <cfRule type="cellIs" dxfId="242" priority="8" operator="equal">
      <formula>MIN($D$18:$AC$18)</formula>
    </cfRule>
  </conditionalFormatting>
  <conditionalFormatting sqref="F133">
    <cfRule type="cellIs" dxfId="241" priority="27" operator="equal">
      <formula>MIN($C$11:$AB$11)</formula>
    </cfRule>
    <cfRule type="cellIs" dxfId="240" priority="28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A1000"/>
  <sheetViews>
    <sheetView showGridLines="0" topLeftCell="A124" zoomScale="50" zoomScaleNormal="50" workbookViewId="0">
      <selection activeCell="D144" sqref="D144:Y145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172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173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5" t="s">
        <v>114</v>
      </c>
      <c r="I18" s="72" t="s">
        <v>111</v>
      </c>
      <c r="J18" s="73">
        <v>4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31088.639999999999</v>
      </c>
      <c r="N18" s="76">
        <f>M18/12</f>
        <v>2590.7199999999998</v>
      </c>
      <c r="O18" s="77">
        <f t="shared" ref="O18:Y18" si="1">$M$18/12</f>
        <v>2590.7199999999998</v>
      </c>
      <c r="P18" s="77">
        <f t="shared" si="1"/>
        <v>2590.7199999999998</v>
      </c>
      <c r="Q18" s="77">
        <f t="shared" si="1"/>
        <v>2590.7199999999998</v>
      </c>
      <c r="R18" s="77">
        <f t="shared" si="1"/>
        <v>2590.7199999999998</v>
      </c>
      <c r="S18" s="77">
        <f t="shared" si="1"/>
        <v>2590.7199999999998</v>
      </c>
      <c r="T18" s="77">
        <f t="shared" si="1"/>
        <v>2590.7199999999998</v>
      </c>
      <c r="U18" s="77">
        <f t="shared" si="1"/>
        <v>2590.7199999999998</v>
      </c>
      <c r="V18" s="77">
        <f t="shared" si="1"/>
        <v>2590.7199999999998</v>
      </c>
      <c r="W18" s="77">
        <f t="shared" si="1"/>
        <v>2590.7199999999998</v>
      </c>
      <c r="X18" s="77">
        <f t="shared" si="1"/>
        <v>2590.7199999999998</v>
      </c>
      <c r="Y18" s="77">
        <f t="shared" si="1"/>
        <v>2590.7199999999998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5" t="s">
        <v>114</v>
      </c>
      <c r="I19" s="72" t="s">
        <v>111</v>
      </c>
      <c r="J19" s="73">
        <v>4</v>
      </c>
      <c r="K19" s="73">
        <v>768</v>
      </c>
      <c r="L19" s="74">
        <f>'Planilha para vinculação'!F22</f>
        <v>25</v>
      </c>
      <c r="M19" s="75">
        <f t="shared" si="0"/>
        <v>76800</v>
      </c>
      <c r="N19" s="76">
        <f t="shared" ref="N19:Y19" si="2">$M$19/12</f>
        <v>6400</v>
      </c>
      <c r="O19" s="77">
        <f t="shared" si="2"/>
        <v>6400</v>
      </c>
      <c r="P19" s="77">
        <f t="shared" si="2"/>
        <v>6400</v>
      </c>
      <c r="Q19" s="77">
        <f t="shared" si="2"/>
        <v>6400</v>
      </c>
      <c r="R19" s="77">
        <f t="shared" si="2"/>
        <v>6400</v>
      </c>
      <c r="S19" s="77">
        <f t="shared" si="2"/>
        <v>6400</v>
      </c>
      <c r="T19" s="77">
        <f t="shared" si="2"/>
        <v>6400</v>
      </c>
      <c r="U19" s="77">
        <f t="shared" si="2"/>
        <v>6400</v>
      </c>
      <c r="V19" s="77">
        <f t="shared" si="2"/>
        <v>6400</v>
      </c>
      <c r="W19" s="77">
        <f t="shared" si="2"/>
        <v>6400</v>
      </c>
      <c r="X19" s="77">
        <f t="shared" si="2"/>
        <v>6400</v>
      </c>
      <c r="Y19" s="77">
        <f t="shared" si="2"/>
        <v>6400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4</v>
      </c>
      <c r="K21" s="73">
        <v>1</v>
      </c>
      <c r="L21" s="74">
        <f>'Quadro de Preços Frete'!K19</f>
        <v>1500</v>
      </c>
      <c r="M21" s="75">
        <f t="shared" si="0"/>
        <v>6000</v>
      </c>
      <c r="N21" s="76">
        <f>$M$21/2</f>
        <v>3000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3000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2</v>
      </c>
      <c r="K22" s="73">
        <v>12</v>
      </c>
      <c r="L22" s="74">
        <f>'Planilha para vinculação'!F71</f>
        <v>1200</v>
      </c>
      <c r="M22" s="75">
        <f t="shared" ref="M22" si="4">TRUNC(J22*K22*L22,2)</f>
        <v>28800</v>
      </c>
      <c r="N22" s="76">
        <f t="shared" ref="N22:Y22" si="5">$M$22/12</f>
        <v>2400</v>
      </c>
      <c r="O22" s="76">
        <f t="shared" si="5"/>
        <v>2400</v>
      </c>
      <c r="P22" s="76">
        <f t="shared" si="5"/>
        <v>2400</v>
      </c>
      <c r="Q22" s="76">
        <f t="shared" si="5"/>
        <v>2400</v>
      </c>
      <c r="R22" s="76">
        <f t="shared" si="5"/>
        <v>2400</v>
      </c>
      <c r="S22" s="76">
        <f t="shared" si="5"/>
        <v>2400</v>
      </c>
      <c r="T22" s="76">
        <f t="shared" si="5"/>
        <v>2400</v>
      </c>
      <c r="U22" s="76">
        <f t="shared" si="5"/>
        <v>2400</v>
      </c>
      <c r="V22" s="76">
        <f t="shared" si="5"/>
        <v>2400</v>
      </c>
      <c r="W22" s="76">
        <f t="shared" si="5"/>
        <v>2400</v>
      </c>
      <c r="X22" s="76">
        <f t="shared" si="5"/>
        <v>2400</v>
      </c>
      <c r="Y22" s="76">
        <f t="shared" si="5"/>
        <v>2400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6">$M$23/12</f>
        <v>482.88749999999999</v>
      </c>
      <c r="O23" s="77">
        <f t="shared" si="6"/>
        <v>482.88749999999999</v>
      </c>
      <c r="P23" s="77">
        <f t="shared" si="6"/>
        <v>482.88749999999999</v>
      </c>
      <c r="Q23" s="77">
        <f t="shared" si="6"/>
        <v>482.88749999999999</v>
      </c>
      <c r="R23" s="77">
        <f t="shared" si="6"/>
        <v>482.88749999999999</v>
      </c>
      <c r="S23" s="77">
        <f t="shared" si="6"/>
        <v>482.88749999999999</v>
      </c>
      <c r="T23" s="77">
        <f t="shared" si="6"/>
        <v>482.88749999999999</v>
      </c>
      <c r="U23" s="77">
        <f t="shared" si="6"/>
        <v>482.88749999999999</v>
      </c>
      <c r="V23" s="77">
        <f t="shared" si="6"/>
        <v>482.88749999999999</v>
      </c>
      <c r="W23" s="77">
        <f t="shared" si="6"/>
        <v>482.88749999999999</v>
      </c>
      <c r="X23" s="77">
        <f t="shared" si="6"/>
        <v>482.88749999999999</v>
      </c>
      <c r="Y23" s="77">
        <f t="shared" si="6"/>
        <v>482.88749999999999</v>
      </c>
      <c r="Z23" s="69"/>
    </row>
    <row r="24" spans="1:27" ht="93.7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7">$M$24/12</f>
        <v>1117.49</v>
      </c>
      <c r="O24" s="76">
        <f t="shared" si="7"/>
        <v>1117.49</v>
      </c>
      <c r="P24" s="76">
        <f t="shared" si="7"/>
        <v>1117.49</v>
      </c>
      <c r="Q24" s="76">
        <f t="shared" si="7"/>
        <v>1117.49</v>
      </c>
      <c r="R24" s="76">
        <f t="shared" si="7"/>
        <v>1117.49</v>
      </c>
      <c r="S24" s="76">
        <f t="shared" si="7"/>
        <v>1117.49</v>
      </c>
      <c r="T24" s="76">
        <f t="shared" si="7"/>
        <v>1117.49</v>
      </c>
      <c r="U24" s="76">
        <f t="shared" si="7"/>
        <v>1117.49</v>
      </c>
      <c r="V24" s="76">
        <f t="shared" si="7"/>
        <v>1117.49</v>
      </c>
      <c r="W24" s="76">
        <f t="shared" si="7"/>
        <v>1117.49</v>
      </c>
      <c r="X24" s="76">
        <f t="shared" si="7"/>
        <v>1117.49</v>
      </c>
      <c r="Y24" s="76">
        <f t="shared" si="7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163091.97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8">SUM(M18:M25)</f>
        <v>163091.97</v>
      </c>
      <c r="N26" s="86">
        <f t="shared" si="8"/>
        <v>16200.997499999999</v>
      </c>
      <c r="O26" s="64">
        <f t="shared" si="8"/>
        <v>13080.997499999999</v>
      </c>
      <c r="P26" s="64">
        <f t="shared" si="8"/>
        <v>13080.997499999999</v>
      </c>
      <c r="Q26" s="64">
        <f t="shared" si="8"/>
        <v>13080.997499999999</v>
      </c>
      <c r="R26" s="64">
        <f t="shared" si="8"/>
        <v>13080.997499999999</v>
      </c>
      <c r="S26" s="64">
        <f t="shared" si="8"/>
        <v>13080.997499999999</v>
      </c>
      <c r="T26" s="64">
        <f t="shared" si="8"/>
        <v>13080.997499999999</v>
      </c>
      <c r="U26" s="64">
        <f t="shared" si="8"/>
        <v>13080.997499999999</v>
      </c>
      <c r="V26" s="64">
        <f t="shared" si="8"/>
        <v>13080.997499999999</v>
      </c>
      <c r="W26" s="64">
        <f t="shared" si="8"/>
        <v>13080.997499999999</v>
      </c>
      <c r="X26" s="64">
        <f t="shared" si="8"/>
        <v>13080.997499999999</v>
      </c>
      <c r="Y26" s="64">
        <f t="shared" si="8"/>
        <v>16080.997499999999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9">TRUNC(L27*K27*J27,2)</f>
        <v>91.91</v>
      </c>
      <c r="N27" s="88">
        <f t="shared" ref="N27:N28" si="10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350</v>
      </c>
      <c r="L28" s="87">
        <f>Verba_Diagnóstico!$G$15</f>
        <v>5</v>
      </c>
      <c r="M28" s="75">
        <f t="shared" si="9"/>
        <v>1750</v>
      </c>
      <c r="N28" s="88">
        <f t="shared" si="10"/>
        <v>1750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337"/>
      <c r="E29" s="70" t="s">
        <v>110</v>
      </c>
      <c r="F29" s="91" t="s">
        <v>11</v>
      </c>
      <c r="G29" s="24">
        <v>9</v>
      </c>
      <c r="H29" s="5" t="s">
        <v>114</v>
      </c>
      <c r="I29" s="92" t="s">
        <v>111</v>
      </c>
      <c r="J29" s="92">
        <v>4</v>
      </c>
      <c r="K29" s="93">
        <v>100</v>
      </c>
      <c r="L29" s="94">
        <f>'Planilha para vinculação'!F21</f>
        <v>10.119999999999999</v>
      </c>
      <c r="M29" s="75">
        <f t="shared" ref="M29:M30" si="11">TRUNC(L29*K29*J29,2)</f>
        <v>4048</v>
      </c>
      <c r="N29" s="88">
        <f t="shared" ref="N29:N31" si="12">M29</f>
        <v>4048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f>SUM(N31:Y31)</f>
        <v>15889.91</v>
      </c>
      <c r="AA29" t="b">
        <f>IF(Z29=M31,TRUE,FALSE)</f>
        <v>1</v>
      </c>
    </row>
    <row r="30" spans="1:27" ht="47.25" customHeight="1" x14ac:dyDescent="0.25">
      <c r="A30" s="18"/>
      <c r="B30" s="18"/>
      <c r="C30" s="18"/>
      <c r="D30" s="338"/>
      <c r="E30" s="92" t="s">
        <v>121</v>
      </c>
      <c r="F30" s="91" t="s">
        <v>11</v>
      </c>
      <c r="G30" s="24">
        <v>9</v>
      </c>
      <c r="H30" s="5" t="s">
        <v>114</v>
      </c>
      <c r="I30" s="92" t="s">
        <v>111</v>
      </c>
      <c r="J30" s="92">
        <v>4</v>
      </c>
      <c r="K30" s="93">
        <v>100</v>
      </c>
      <c r="L30" s="94">
        <f>'Planilha para vinculação'!F22</f>
        <v>25</v>
      </c>
      <c r="M30" s="75">
        <f t="shared" si="11"/>
        <v>10000</v>
      </c>
      <c r="N30" s="88">
        <f t="shared" si="12"/>
        <v>10000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SUM(M27:M30)</f>
        <v>15889.91</v>
      </c>
      <c r="N31" s="88">
        <f t="shared" si="12"/>
        <v>15889.91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v>0</v>
      </c>
      <c r="Z31" s="69"/>
    </row>
    <row r="32" spans="1:27" ht="15.75" customHeight="1" x14ac:dyDescent="0.25">
      <c r="A32" s="18"/>
      <c r="B32" s="18"/>
      <c r="C32" s="18"/>
      <c r="D32" s="307" t="s">
        <v>123</v>
      </c>
      <c r="E32" s="70" t="s">
        <v>110</v>
      </c>
      <c r="F32" s="91" t="s">
        <v>11</v>
      </c>
      <c r="G32" s="24">
        <v>9</v>
      </c>
      <c r="H32" s="5" t="s">
        <v>114</v>
      </c>
      <c r="I32" s="92" t="s">
        <v>111</v>
      </c>
      <c r="J32" s="92">
        <v>4</v>
      </c>
      <c r="K32" s="93">
        <v>240</v>
      </c>
      <c r="L32" s="94">
        <f>'Planilha para vinculação'!F21</f>
        <v>10.119999999999999</v>
      </c>
      <c r="M32" s="95">
        <f t="shared" ref="M32:M34" si="13">TRUNC(J32*K32*L32,2)</f>
        <v>9715.2000000000007</v>
      </c>
      <c r="N32" s="76">
        <f t="shared" ref="N32:Y32" si="14">$M$32/12</f>
        <v>809.6</v>
      </c>
      <c r="O32" s="77">
        <f t="shared" si="14"/>
        <v>809.6</v>
      </c>
      <c r="P32" s="77">
        <f t="shared" si="14"/>
        <v>809.6</v>
      </c>
      <c r="Q32" s="77">
        <f t="shared" si="14"/>
        <v>809.6</v>
      </c>
      <c r="R32" s="77">
        <f t="shared" si="14"/>
        <v>809.6</v>
      </c>
      <c r="S32" s="77">
        <f t="shared" si="14"/>
        <v>809.6</v>
      </c>
      <c r="T32" s="77">
        <f t="shared" si="14"/>
        <v>809.6</v>
      </c>
      <c r="U32" s="77">
        <f t="shared" si="14"/>
        <v>809.6</v>
      </c>
      <c r="V32" s="77">
        <f t="shared" si="14"/>
        <v>809.6</v>
      </c>
      <c r="W32" s="77">
        <f t="shared" si="14"/>
        <v>809.6</v>
      </c>
      <c r="X32" s="77">
        <f t="shared" si="14"/>
        <v>809.6</v>
      </c>
      <c r="Y32" s="77">
        <f t="shared" si="14"/>
        <v>809.6</v>
      </c>
      <c r="Z32" s="69"/>
    </row>
    <row r="33" spans="1:27" ht="15.75" customHeight="1" x14ac:dyDescent="0.25">
      <c r="A33" s="18"/>
      <c r="B33" s="18"/>
      <c r="C33" s="18"/>
      <c r="D33" s="309"/>
      <c r="E33" s="72" t="s">
        <v>112</v>
      </c>
      <c r="F33" s="91" t="s">
        <v>11</v>
      </c>
      <c r="G33" s="24">
        <v>10</v>
      </c>
      <c r="H33" s="5" t="s">
        <v>114</v>
      </c>
      <c r="I33" s="92" t="s">
        <v>111</v>
      </c>
      <c r="J33" s="92">
        <v>4</v>
      </c>
      <c r="K33" s="93">
        <v>240</v>
      </c>
      <c r="L33" s="94">
        <f>'Planilha para vinculação'!F22</f>
        <v>25</v>
      </c>
      <c r="M33" s="95">
        <f t="shared" si="13"/>
        <v>24000</v>
      </c>
      <c r="N33" s="76">
        <f t="shared" ref="N33:Y33" si="15">$M$33/12</f>
        <v>2000</v>
      </c>
      <c r="O33" s="77">
        <f t="shared" si="15"/>
        <v>2000</v>
      </c>
      <c r="P33" s="77">
        <f t="shared" si="15"/>
        <v>2000</v>
      </c>
      <c r="Q33" s="77">
        <f t="shared" si="15"/>
        <v>2000</v>
      </c>
      <c r="R33" s="77">
        <f t="shared" si="15"/>
        <v>2000</v>
      </c>
      <c r="S33" s="77">
        <f t="shared" si="15"/>
        <v>2000</v>
      </c>
      <c r="T33" s="77">
        <f t="shared" si="15"/>
        <v>2000</v>
      </c>
      <c r="U33" s="77">
        <f t="shared" si="15"/>
        <v>2000</v>
      </c>
      <c r="V33" s="77">
        <f t="shared" si="15"/>
        <v>2000</v>
      </c>
      <c r="W33" s="77">
        <f t="shared" si="15"/>
        <v>2000</v>
      </c>
      <c r="X33" s="77">
        <f t="shared" si="15"/>
        <v>2000</v>
      </c>
      <c r="Y33" s="77">
        <f t="shared" si="15"/>
        <v>2000</v>
      </c>
      <c r="Z33" s="69">
        <f>SUM(N35:Y35)</f>
        <v>34818.119999999988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308"/>
      <c r="E34" s="92" t="s">
        <v>124</v>
      </c>
      <c r="F34" s="81" t="s">
        <v>14</v>
      </c>
      <c r="G34" s="5" t="s">
        <v>116</v>
      </c>
      <c r="H34" s="7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3"/>
        <v>1102.92</v>
      </c>
      <c r="N34" s="76">
        <f t="shared" ref="N34:Y34" si="16">$M$34/12</f>
        <v>91.910000000000011</v>
      </c>
      <c r="O34" s="77">
        <f t="shared" si="16"/>
        <v>91.910000000000011</v>
      </c>
      <c r="P34" s="77">
        <f t="shared" si="16"/>
        <v>91.910000000000011</v>
      </c>
      <c r="Q34" s="77">
        <f t="shared" si="16"/>
        <v>91.910000000000011</v>
      </c>
      <c r="R34" s="77">
        <f t="shared" si="16"/>
        <v>91.910000000000011</v>
      </c>
      <c r="S34" s="77">
        <f t="shared" si="16"/>
        <v>91.910000000000011</v>
      </c>
      <c r="T34" s="77">
        <f t="shared" si="16"/>
        <v>91.910000000000011</v>
      </c>
      <c r="U34" s="77">
        <f t="shared" si="16"/>
        <v>91.910000000000011</v>
      </c>
      <c r="V34" s="77">
        <f t="shared" si="16"/>
        <v>91.910000000000011</v>
      </c>
      <c r="W34" s="77">
        <f t="shared" si="16"/>
        <v>91.910000000000011</v>
      </c>
      <c r="X34" s="77">
        <f t="shared" si="16"/>
        <v>91.910000000000011</v>
      </c>
      <c r="Y34" s="77">
        <f t="shared" si="16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7">SUM(M32:M34)</f>
        <v>34818.119999999995</v>
      </c>
      <c r="N35" s="86">
        <f t="shared" si="17"/>
        <v>2901.5099999999998</v>
      </c>
      <c r="O35" s="64">
        <f t="shared" si="17"/>
        <v>2901.5099999999998</v>
      </c>
      <c r="P35" s="64">
        <f t="shared" si="17"/>
        <v>2901.5099999999998</v>
      </c>
      <c r="Q35" s="64">
        <f t="shared" si="17"/>
        <v>2901.5099999999998</v>
      </c>
      <c r="R35" s="64">
        <f t="shared" si="17"/>
        <v>2901.5099999999998</v>
      </c>
      <c r="S35" s="64">
        <f t="shared" si="17"/>
        <v>2901.5099999999998</v>
      </c>
      <c r="T35" s="64">
        <f t="shared" si="17"/>
        <v>2901.5099999999998</v>
      </c>
      <c r="U35" s="64">
        <f t="shared" si="17"/>
        <v>2901.5099999999998</v>
      </c>
      <c r="V35" s="64">
        <f t="shared" si="17"/>
        <v>2901.5099999999998</v>
      </c>
      <c r="W35" s="64">
        <f t="shared" si="17"/>
        <v>2901.5099999999998</v>
      </c>
      <c r="X35" s="64">
        <f t="shared" si="17"/>
        <v>2901.5099999999998</v>
      </c>
      <c r="Y35" s="64">
        <f t="shared" si="17"/>
        <v>2901.5099999999998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5" t="s">
        <v>114</v>
      </c>
      <c r="I36" s="92" t="s">
        <v>111</v>
      </c>
      <c r="J36" s="73">
        <v>4</v>
      </c>
      <c r="K36" s="93">
        <v>17</v>
      </c>
      <c r="L36" s="94">
        <f>'Planilha para vinculação'!F21</f>
        <v>10.119999999999999</v>
      </c>
      <c r="M36" s="75">
        <f t="shared" ref="M36:M44" si="18">TRUNC(J36*K36*L36,2)</f>
        <v>688.16</v>
      </c>
      <c r="N36" s="96"/>
      <c r="O36" s="76">
        <f t="shared" ref="O36:O44" si="19">M36</f>
        <v>688.16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5" t="s">
        <v>114</v>
      </c>
      <c r="I37" s="92" t="s">
        <v>111</v>
      </c>
      <c r="J37" s="73">
        <v>4</v>
      </c>
      <c r="K37" s="93">
        <v>30</v>
      </c>
      <c r="L37" s="94">
        <f>'Planilha para vinculação'!F22</f>
        <v>25</v>
      </c>
      <c r="M37" s="75">
        <f t="shared" si="18"/>
        <v>3000</v>
      </c>
      <c r="N37" s="96"/>
      <c r="O37" s="76">
        <f t="shared" si="19"/>
        <v>3000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210</v>
      </c>
      <c r="L38" s="74">
        <f>'Planilha para vinculação'!F35</f>
        <v>0.61</v>
      </c>
      <c r="M38" s="75">
        <f t="shared" si="18"/>
        <v>128.1</v>
      </c>
      <c r="N38" s="96"/>
      <c r="O38" s="76">
        <f t="shared" si="19"/>
        <v>128.1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30</v>
      </c>
      <c r="L39" s="94">
        <f>'Planilha para vinculação'!F26</f>
        <v>5.8</v>
      </c>
      <c r="M39" s="75">
        <f t="shared" si="18"/>
        <v>174</v>
      </c>
      <c r="N39" s="96"/>
      <c r="O39" s="76">
        <f t="shared" si="19"/>
        <v>174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700</v>
      </c>
      <c r="L40" s="94">
        <f>'Planilha para vinculação'!F31</f>
        <v>1.2250000000000001</v>
      </c>
      <c r="M40" s="75">
        <f t="shared" si="18"/>
        <v>857.5</v>
      </c>
      <c r="N40" s="96"/>
      <c r="O40" s="76">
        <f t="shared" si="19"/>
        <v>857.5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8"/>
        <v>60</v>
      </c>
      <c r="N41" s="96"/>
      <c r="O41" s="76">
        <f t="shared" si="19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210</v>
      </c>
      <c r="L42" s="94">
        <f>'Planilha para vinculação'!F39</f>
        <v>4</v>
      </c>
      <c r="M42" s="75">
        <f t="shared" si="18"/>
        <v>840</v>
      </c>
      <c r="N42" s="96"/>
      <c r="O42" s="76">
        <f t="shared" si="19"/>
        <v>840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8"/>
        <v>18.88</v>
      </c>
      <c r="N43" s="96"/>
      <c r="O43" s="76">
        <f t="shared" si="19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7001.4400000000005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7" t="s">
        <v>114</v>
      </c>
      <c r="I44" s="72" t="s">
        <v>129</v>
      </c>
      <c r="J44" s="92">
        <v>1</v>
      </c>
      <c r="K44" s="92">
        <v>210</v>
      </c>
      <c r="L44" s="94">
        <f>'Kit lanche'!E15</f>
        <v>5.88</v>
      </c>
      <c r="M44" s="75">
        <f t="shared" si="18"/>
        <v>1234.8</v>
      </c>
      <c r="N44" s="96"/>
      <c r="O44" s="76">
        <f t="shared" si="19"/>
        <v>1234.8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 t="shared" ref="M45:P45" si="20">SUM(M36:M44)</f>
        <v>7001.4400000000005</v>
      </c>
      <c r="N45" s="99">
        <f t="shared" si="20"/>
        <v>0</v>
      </c>
      <c r="O45" s="100">
        <f t="shared" si="20"/>
        <v>7001.4400000000005</v>
      </c>
      <c r="P45" s="100">
        <f t="shared" si="20"/>
        <v>0</v>
      </c>
      <c r="Q45" s="100"/>
      <c r="R45" s="100">
        <f t="shared" ref="R45:Y45" si="21">SUM(R36:R44)</f>
        <v>0</v>
      </c>
      <c r="S45" s="100">
        <f t="shared" si="21"/>
        <v>0</v>
      </c>
      <c r="T45" s="100">
        <f t="shared" si="21"/>
        <v>0</v>
      </c>
      <c r="U45" s="100">
        <f t="shared" si="21"/>
        <v>0</v>
      </c>
      <c r="V45" s="100">
        <f t="shared" si="21"/>
        <v>0</v>
      </c>
      <c r="W45" s="100">
        <f t="shared" si="21"/>
        <v>0</v>
      </c>
      <c r="X45" s="100">
        <f t="shared" si="21"/>
        <v>0</v>
      </c>
      <c r="Y45" s="100">
        <f t="shared" si="21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5" t="s">
        <v>114</v>
      </c>
      <c r="I46" s="92" t="s">
        <v>111</v>
      </c>
      <c r="J46" s="73">
        <v>4</v>
      </c>
      <c r="K46" s="93">
        <v>204</v>
      </c>
      <c r="L46" s="94">
        <f>'Planilha para vinculação'!F21</f>
        <v>10.119999999999999</v>
      </c>
      <c r="M46" s="75">
        <f t="shared" ref="M46:M54" si="22">TRUNC(J46*K46*L46,2)</f>
        <v>8257.92</v>
      </c>
      <c r="N46" s="76">
        <f t="shared" ref="N46:N54" si="23">M46/12</f>
        <v>688.16</v>
      </c>
      <c r="O46" s="76">
        <f t="shared" ref="O46:O54" si="24">M46/12</f>
        <v>688.16</v>
      </c>
      <c r="P46" s="76">
        <f t="shared" ref="P46:P54" si="25">M46/12</f>
        <v>688.16</v>
      </c>
      <c r="Q46" s="76">
        <f t="shared" ref="Q46:Q55" si="26">M46/12</f>
        <v>688.16</v>
      </c>
      <c r="R46" s="76">
        <f t="shared" ref="R46:R54" si="27">M46/12</f>
        <v>688.16</v>
      </c>
      <c r="S46" s="76">
        <f t="shared" ref="S46:S54" si="28">M46/12</f>
        <v>688.16</v>
      </c>
      <c r="T46" s="76">
        <f t="shared" ref="T46:T54" si="29">M46/12</f>
        <v>688.16</v>
      </c>
      <c r="U46" s="76">
        <f t="shared" ref="U46:U54" si="30">M46/12</f>
        <v>688.16</v>
      </c>
      <c r="V46" s="76">
        <f t="shared" ref="V46:V54" si="31">M46/12</f>
        <v>688.16</v>
      </c>
      <c r="W46" s="76">
        <f t="shared" ref="W46:W54" si="32">M46/12</f>
        <v>688.16</v>
      </c>
      <c r="X46" s="76">
        <f t="shared" ref="X46:X54" si="33">M46/12</f>
        <v>688.16</v>
      </c>
      <c r="Y46" s="76">
        <f t="shared" ref="Y46:Y54" si="34">M46/12</f>
        <v>688.16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5" t="s">
        <v>114</v>
      </c>
      <c r="I47" s="92" t="s">
        <v>111</v>
      </c>
      <c r="J47" s="73">
        <v>4</v>
      </c>
      <c r="K47" s="93">
        <v>360</v>
      </c>
      <c r="L47" s="94">
        <f>'Planilha para vinculação'!F22</f>
        <v>25</v>
      </c>
      <c r="M47" s="75">
        <f t="shared" si="22"/>
        <v>36000</v>
      </c>
      <c r="N47" s="76">
        <f t="shared" si="23"/>
        <v>3000</v>
      </c>
      <c r="O47" s="76">
        <f t="shared" si="24"/>
        <v>3000</v>
      </c>
      <c r="P47" s="76">
        <f t="shared" si="25"/>
        <v>3000</v>
      </c>
      <c r="Q47" s="76">
        <f t="shared" si="26"/>
        <v>3000</v>
      </c>
      <c r="R47" s="76">
        <f t="shared" si="27"/>
        <v>3000</v>
      </c>
      <c r="S47" s="76">
        <f t="shared" si="28"/>
        <v>3000</v>
      </c>
      <c r="T47" s="76">
        <f t="shared" si="29"/>
        <v>3000</v>
      </c>
      <c r="U47" s="76">
        <f t="shared" si="30"/>
        <v>3000</v>
      </c>
      <c r="V47" s="76">
        <f t="shared" si="31"/>
        <v>3000</v>
      </c>
      <c r="W47" s="76">
        <f t="shared" si="32"/>
        <v>3000</v>
      </c>
      <c r="X47" s="76">
        <f t="shared" si="33"/>
        <v>3000</v>
      </c>
      <c r="Y47" s="76">
        <f t="shared" si="34"/>
        <v>3000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210</v>
      </c>
      <c r="L48" s="74">
        <f>'Planilha para vinculação'!F35</f>
        <v>0.61</v>
      </c>
      <c r="M48" s="75">
        <f t="shared" si="22"/>
        <v>1537.2</v>
      </c>
      <c r="N48" s="76">
        <f t="shared" si="23"/>
        <v>128.1</v>
      </c>
      <c r="O48" s="76">
        <f t="shared" si="24"/>
        <v>128.1</v>
      </c>
      <c r="P48" s="76">
        <f t="shared" si="25"/>
        <v>128.1</v>
      </c>
      <c r="Q48" s="76">
        <f t="shared" si="26"/>
        <v>128.1</v>
      </c>
      <c r="R48" s="76">
        <f t="shared" si="27"/>
        <v>128.1</v>
      </c>
      <c r="S48" s="76">
        <f t="shared" si="28"/>
        <v>128.1</v>
      </c>
      <c r="T48" s="76">
        <f t="shared" si="29"/>
        <v>128.1</v>
      </c>
      <c r="U48" s="76">
        <f t="shared" si="30"/>
        <v>128.1</v>
      </c>
      <c r="V48" s="76">
        <f t="shared" si="31"/>
        <v>128.1</v>
      </c>
      <c r="W48" s="76">
        <f t="shared" si="32"/>
        <v>128.1</v>
      </c>
      <c r="X48" s="76">
        <f t="shared" si="33"/>
        <v>128.1</v>
      </c>
      <c r="Y48" s="76">
        <f t="shared" si="34"/>
        <v>128.1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30</v>
      </c>
      <c r="L49" s="94">
        <f>'Planilha para vinculação'!F26</f>
        <v>5.8</v>
      </c>
      <c r="M49" s="75">
        <f t="shared" si="22"/>
        <v>2088</v>
      </c>
      <c r="N49" s="76">
        <f t="shared" si="23"/>
        <v>174</v>
      </c>
      <c r="O49" s="76">
        <f t="shared" si="24"/>
        <v>174</v>
      </c>
      <c r="P49" s="76">
        <f t="shared" si="25"/>
        <v>174</v>
      </c>
      <c r="Q49" s="76">
        <f t="shared" si="26"/>
        <v>174</v>
      </c>
      <c r="R49" s="76">
        <f t="shared" si="27"/>
        <v>174</v>
      </c>
      <c r="S49" s="76">
        <f t="shared" si="28"/>
        <v>174</v>
      </c>
      <c r="T49" s="76">
        <f t="shared" si="29"/>
        <v>174</v>
      </c>
      <c r="U49" s="76">
        <f t="shared" si="30"/>
        <v>174</v>
      </c>
      <c r="V49" s="76">
        <f t="shared" si="31"/>
        <v>174</v>
      </c>
      <c r="W49" s="76">
        <f t="shared" si="32"/>
        <v>174</v>
      </c>
      <c r="X49" s="76">
        <f t="shared" si="33"/>
        <v>174</v>
      </c>
      <c r="Y49" s="76">
        <f t="shared" si="34"/>
        <v>174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700</v>
      </c>
      <c r="L50" s="94">
        <f>'Planilha para vinculação'!F31</f>
        <v>1.2250000000000001</v>
      </c>
      <c r="M50" s="75">
        <f t="shared" si="22"/>
        <v>10290</v>
      </c>
      <c r="N50" s="76">
        <f t="shared" si="23"/>
        <v>857.5</v>
      </c>
      <c r="O50" s="76">
        <f t="shared" si="24"/>
        <v>857.5</v>
      </c>
      <c r="P50" s="76">
        <f t="shared" si="25"/>
        <v>857.5</v>
      </c>
      <c r="Q50" s="76">
        <f t="shared" si="26"/>
        <v>857.5</v>
      </c>
      <c r="R50" s="76">
        <f t="shared" si="27"/>
        <v>857.5</v>
      </c>
      <c r="S50" s="76">
        <f t="shared" si="28"/>
        <v>857.5</v>
      </c>
      <c r="T50" s="76">
        <f t="shared" si="29"/>
        <v>857.5</v>
      </c>
      <c r="U50" s="76">
        <f t="shared" si="30"/>
        <v>857.5</v>
      </c>
      <c r="V50" s="76">
        <f t="shared" si="31"/>
        <v>857.5</v>
      </c>
      <c r="W50" s="76">
        <f t="shared" si="32"/>
        <v>857.5</v>
      </c>
      <c r="X50" s="76">
        <f t="shared" si="33"/>
        <v>857.5</v>
      </c>
      <c r="Y50" s="76">
        <f t="shared" si="34"/>
        <v>857.5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2"/>
        <v>720</v>
      </c>
      <c r="N51" s="76">
        <f t="shared" si="23"/>
        <v>60</v>
      </c>
      <c r="O51" s="76">
        <f t="shared" si="24"/>
        <v>60</v>
      </c>
      <c r="P51" s="76">
        <f t="shared" si="25"/>
        <v>60</v>
      </c>
      <c r="Q51" s="76">
        <f t="shared" si="26"/>
        <v>60</v>
      </c>
      <c r="R51" s="76">
        <f t="shared" si="27"/>
        <v>60</v>
      </c>
      <c r="S51" s="76">
        <f t="shared" si="28"/>
        <v>60</v>
      </c>
      <c r="T51" s="76">
        <f t="shared" si="29"/>
        <v>60</v>
      </c>
      <c r="U51" s="76">
        <f t="shared" si="30"/>
        <v>60</v>
      </c>
      <c r="V51" s="76">
        <f t="shared" si="31"/>
        <v>60</v>
      </c>
      <c r="W51" s="76">
        <f t="shared" si="32"/>
        <v>60</v>
      </c>
      <c r="X51" s="76">
        <f t="shared" si="33"/>
        <v>60</v>
      </c>
      <c r="Y51" s="76">
        <f t="shared" si="34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210</v>
      </c>
      <c r="L52" s="94">
        <f>'Planilha para vinculação'!F39</f>
        <v>4</v>
      </c>
      <c r="M52" s="75">
        <f t="shared" si="22"/>
        <v>10080</v>
      </c>
      <c r="N52" s="76">
        <f t="shared" si="23"/>
        <v>840</v>
      </c>
      <c r="O52" s="76">
        <f t="shared" si="24"/>
        <v>840</v>
      </c>
      <c r="P52" s="76">
        <f t="shared" si="25"/>
        <v>840</v>
      </c>
      <c r="Q52" s="76">
        <f t="shared" si="26"/>
        <v>840</v>
      </c>
      <c r="R52" s="76">
        <f t="shared" si="27"/>
        <v>840</v>
      </c>
      <c r="S52" s="76">
        <f t="shared" si="28"/>
        <v>840</v>
      </c>
      <c r="T52" s="76">
        <f t="shared" si="29"/>
        <v>840</v>
      </c>
      <c r="U52" s="76">
        <f t="shared" si="30"/>
        <v>840</v>
      </c>
      <c r="V52" s="76">
        <f t="shared" si="31"/>
        <v>840</v>
      </c>
      <c r="W52" s="76">
        <f t="shared" si="32"/>
        <v>840</v>
      </c>
      <c r="X52" s="76">
        <f t="shared" si="33"/>
        <v>840</v>
      </c>
      <c r="Y52" s="76">
        <f t="shared" si="34"/>
        <v>840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2"/>
        <v>226.56</v>
      </c>
      <c r="N53" s="76">
        <f t="shared" si="23"/>
        <v>18.88</v>
      </c>
      <c r="O53" s="76">
        <f t="shared" si="24"/>
        <v>18.88</v>
      </c>
      <c r="P53" s="76">
        <f t="shared" si="25"/>
        <v>18.88</v>
      </c>
      <c r="Q53" s="76">
        <f t="shared" si="26"/>
        <v>18.88</v>
      </c>
      <c r="R53" s="76">
        <f t="shared" si="27"/>
        <v>18.88</v>
      </c>
      <c r="S53" s="76">
        <f t="shared" si="28"/>
        <v>18.88</v>
      </c>
      <c r="T53" s="76">
        <f t="shared" si="29"/>
        <v>18.88</v>
      </c>
      <c r="U53" s="76">
        <f t="shared" si="30"/>
        <v>18.88</v>
      </c>
      <c r="V53" s="76">
        <f t="shared" si="31"/>
        <v>18.88</v>
      </c>
      <c r="W53" s="76">
        <f t="shared" si="32"/>
        <v>18.88</v>
      </c>
      <c r="X53" s="76">
        <f t="shared" si="33"/>
        <v>18.88</v>
      </c>
      <c r="Y53" s="76">
        <f t="shared" si="34"/>
        <v>18.88</v>
      </c>
      <c r="Z53" s="69">
        <f>SUM(N55:Y55)</f>
        <v>84017.280000000013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5" t="s">
        <v>114</v>
      </c>
      <c r="I54" s="72" t="s">
        <v>129</v>
      </c>
      <c r="J54" s="92">
        <v>12</v>
      </c>
      <c r="K54" s="92">
        <v>210</v>
      </c>
      <c r="L54" s="94">
        <f>'Kit lanche'!E15</f>
        <v>5.88</v>
      </c>
      <c r="M54" s="75">
        <f t="shared" si="22"/>
        <v>14817.6</v>
      </c>
      <c r="N54" s="76">
        <f t="shared" si="23"/>
        <v>1234.8</v>
      </c>
      <c r="O54" s="76">
        <f t="shared" si="24"/>
        <v>1234.8</v>
      </c>
      <c r="P54" s="76">
        <f t="shared" si="25"/>
        <v>1234.8</v>
      </c>
      <c r="Q54" s="76">
        <f t="shared" si="26"/>
        <v>1234.8</v>
      </c>
      <c r="R54" s="76">
        <f t="shared" si="27"/>
        <v>1234.8</v>
      </c>
      <c r="S54" s="76">
        <f t="shared" si="28"/>
        <v>1234.8</v>
      </c>
      <c r="T54" s="76">
        <f t="shared" si="29"/>
        <v>1234.8</v>
      </c>
      <c r="U54" s="76">
        <f t="shared" si="30"/>
        <v>1234.8</v>
      </c>
      <c r="V54" s="76">
        <f t="shared" si="31"/>
        <v>1234.8</v>
      </c>
      <c r="W54" s="76">
        <f t="shared" si="32"/>
        <v>1234.8</v>
      </c>
      <c r="X54" s="76">
        <f t="shared" si="33"/>
        <v>1234.8</v>
      </c>
      <c r="Y54" s="76">
        <f t="shared" si="34"/>
        <v>1234.8</v>
      </c>
      <c r="Z54" s="69"/>
    </row>
    <row r="55" spans="1:27" ht="15.7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5">SUM(M46:M54)</f>
        <v>84017.279999999999</v>
      </c>
      <c r="N55" s="99">
        <f t="shared" si="35"/>
        <v>7001.4400000000005</v>
      </c>
      <c r="O55" s="100">
        <f t="shared" si="35"/>
        <v>7001.4400000000005</v>
      </c>
      <c r="P55" s="100">
        <f t="shared" si="35"/>
        <v>7001.4400000000005</v>
      </c>
      <c r="Q55" s="76">
        <f t="shared" si="26"/>
        <v>7001.44</v>
      </c>
      <c r="R55" s="100">
        <f t="shared" ref="R55:Y55" si="36">SUM(R46:R54)</f>
        <v>7001.4400000000005</v>
      </c>
      <c r="S55" s="100">
        <f t="shared" si="36"/>
        <v>7001.4400000000005</v>
      </c>
      <c r="T55" s="100">
        <f t="shared" si="36"/>
        <v>7001.4400000000005</v>
      </c>
      <c r="U55" s="100">
        <f t="shared" si="36"/>
        <v>7001.4400000000005</v>
      </c>
      <c r="V55" s="100">
        <f t="shared" si="36"/>
        <v>7001.4400000000005</v>
      </c>
      <c r="W55" s="100">
        <f t="shared" si="36"/>
        <v>7001.4400000000005</v>
      </c>
      <c r="X55" s="100">
        <f t="shared" si="36"/>
        <v>7001.4400000000005</v>
      </c>
      <c r="Y55" s="100">
        <f t="shared" si="36"/>
        <v>7001.4400000000005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5" t="s">
        <v>114</v>
      </c>
      <c r="I56" s="72" t="s">
        <v>111</v>
      </c>
      <c r="J56" s="92">
        <v>4</v>
      </c>
      <c r="K56" s="93">
        <v>180</v>
      </c>
      <c r="L56" s="94">
        <f>'Planilha para vinculação'!F21</f>
        <v>10.119999999999999</v>
      </c>
      <c r="M56" s="75">
        <f t="shared" ref="M56:M57" si="37">TRUNC(J56*K56*L56,2)</f>
        <v>7286.4</v>
      </c>
      <c r="N56" s="76">
        <f t="shared" ref="N56:N57" si="38">M56/6</f>
        <v>1214.3999999999999</v>
      </c>
      <c r="O56" s="76"/>
      <c r="P56" s="76">
        <f t="shared" ref="P56:P57" si="39">M56/6</f>
        <v>1214.3999999999999</v>
      </c>
      <c r="Q56" s="76"/>
      <c r="R56" s="76">
        <f t="shared" ref="R56:R57" si="40">M56/6</f>
        <v>1214.3999999999999</v>
      </c>
      <c r="S56" s="76"/>
      <c r="T56" s="76">
        <f t="shared" ref="T56:T57" si="41">M56/6</f>
        <v>1214.3999999999999</v>
      </c>
      <c r="U56" s="76"/>
      <c r="V56" s="76">
        <f t="shared" ref="V56:V57" si="42">M56/6</f>
        <v>1214.3999999999999</v>
      </c>
      <c r="W56" s="76"/>
      <c r="X56" s="76">
        <f t="shared" ref="X56:X57" si="43">M56/6</f>
        <v>1214.3999999999999</v>
      </c>
      <c r="Y56" s="76"/>
      <c r="Z56" s="69">
        <f>SUM(N58:Y58)</f>
        <v>31286.400000000001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5" t="s">
        <v>114</v>
      </c>
      <c r="I57" s="72" t="s">
        <v>111</v>
      </c>
      <c r="J57" s="92">
        <v>4</v>
      </c>
      <c r="K57" s="93">
        <v>240</v>
      </c>
      <c r="L57" s="94">
        <f>'Planilha para vinculação'!F22</f>
        <v>25</v>
      </c>
      <c r="M57" s="75">
        <f t="shared" si="37"/>
        <v>24000</v>
      </c>
      <c r="N57" s="76">
        <f t="shared" si="38"/>
        <v>4000</v>
      </c>
      <c r="O57" s="76"/>
      <c r="P57" s="76">
        <f t="shared" si="39"/>
        <v>4000</v>
      </c>
      <c r="Q57" s="76"/>
      <c r="R57" s="76">
        <f t="shared" si="40"/>
        <v>4000</v>
      </c>
      <c r="S57" s="76"/>
      <c r="T57" s="76">
        <f t="shared" si="41"/>
        <v>4000</v>
      </c>
      <c r="U57" s="76"/>
      <c r="V57" s="76">
        <f t="shared" si="42"/>
        <v>4000</v>
      </c>
      <c r="W57" s="76"/>
      <c r="X57" s="76">
        <f t="shared" si="43"/>
        <v>4000</v>
      </c>
      <c r="Y57" s="76"/>
      <c r="Z57" s="69"/>
    </row>
    <row r="58" spans="1:27" ht="12.7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4">SUM(M56:M57)</f>
        <v>31286.400000000001</v>
      </c>
      <c r="N58" s="86">
        <f t="shared" si="44"/>
        <v>5214.3999999999996</v>
      </c>
      <c r="O58" s="64">
        <f t="shared" si="44"/>
        <v>0</v>
      </c>
      <c r="P58" s="64">
        <f t="shared" si="44"/>
        <v>5214.3999999999996</v>
      </c>
      <c r="Q58" s="64">
        <f t="shared" si="44"/>
        <v>0</v>
      </c>
      <c r="R58" s="64">
        <f t="shared" si="44"/>
        <v>5214.3999999999996</v>
      </c>
      <c r="S58" s="64">
        <f t="shared" si="44"/>
        <v>0</v>
      </c>
      <c r="T58" s="64">
        <f t="shared" si="44"/>
        <v>5214.3999999999996</v>
      </c>
      <c r="U58" s="64">
        <f t="shared" si="44"/>
        <v>0</v>
      </c>
      <c r="V58" s="64">
        <f t="shared" si="44"/>
        <v>5214.3999999999996</v>
      </c>
      <c r="W58" s="64">
        <f t="shared" si="44"/>
        <v>0</v>
      </c>
      <c r="X58" s="64">
        <f t="shared" si="44"/>
        <v>5214.3999999999996</v>
      </c>
      <c r="Y58" s="64">
        <f t="shared" si="44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5" t="s">
        <v>114</v>
      </c>
      <c r="I59" s="92" t="s">
        <v>111</v>
      </c>
      <c r="J59" s="73">
        <v>4</v>
      </c>
      <c r="K59" s="93">
        <v>30</v>
      </c>
      <c r="L59" s="94">
        <f>'Planilha para vinculação'!F21</f>
        <v>10.119999999999999</v>
      </c>
      <c r="M59" s="75">
        <f t="shared" ref="M59:M60" si="45">TRUNC(J59*K59*L59,2)</f>
        <v>1214.4000000000001</v>
      </c>
      <c r="N59" s="89"/>
      <c r="O59" s="77"/>
      <c r="P59" s="89">
        <f t="shared" ref="P59:P60" si="46">M59</f>
        <v>1214.4000000000001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5214.3999999999996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5" t="s">
        <v>114</v>
      </c>
      <c r="I60" s="73" t="s">
        <v>111</v>
      </c>
      <c r="J60" s="73">
        <v>4</v>
      </c>
      <c r="K60" s="93">
        <v>40</v>
      </c>
      <c r="L60" s="94">
        <f>'Planilha para vinculação'!F22</f>
        <v>25</v>
      </c>
      <c r="M60" s="75">
        <f t="shared" si="45"/>
        <v>4000</v>
      </c>
      <c r="N60" s="89"/>
      <c r="O60" s="77"/>
      <c r="P60" s="89">
        <f t="shared" si="46"/>
        <v>4000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7">SUM(M59:M60)</f>
        <v>5214.3999999999996</v>
      </c>
      <c r="N61" s="86">
        <f t="shared" si="47"/>
        <v>0</v>
      </c>
      <c r="O61" s="64">
        <f t="shared" si="47"/>
        <v>0</v>
      </c>
      <c r="P61" s="64">
        <f t="shared" si="47"/>
        <v>5214.3999999999996</v>
      </c>
      <c r="Q61" s="64">
        <f t="shared" si="47"/>
        <v>0</v>
      </c>
      <c r="R61" s="64">
        <f t="shared" si="47"/>
        <v>0</v>
      </c>
      <c r="S61" s="64">
        <f t="shared" si="47"/>
        <v>0</v>
      </c>
      <c r="T61" s="64">
        <f t="shared" si="47"/>
        <v>0</v>
      </c>
      <c r="U61" s="64">
        <f t="shared" si="47"/>
        <v>0</v>
      </c>
      <c r="V61" s="64">
        <f t="shared" si="47"/>
        <v>0</v>
      </c>
      <c r="W61" s="64">
        <f t="shared" si="47"/>
        <v>0</v>
      </c>
      <c r="X61" s="64">
        <f t="shared" si="47"/>
        <v>0</v>
      </c>
      <c r="Y61" s="64">
        <f t="shared" si="47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5" t="s">
        <v>114</v>
      </c>
      <c r="I62" s="72" t="s">
        <v>111</v>
      </c>
      <c r="J62" s="92">
        <v>4</v>
      </c>
      <c r="K62" s="93">
        <v>204</v>
      </c>
      <c r="L62" s="94">
        <f>'Planilha para vinculação'!F21</f>
        <v>10.119999999999999</v>
      </c>
      <c r="M62" s="75">
        <f t="shared" ref="M62:M70" si="48">TRUNC(J62*K62*L62,2)</f>
        <v>8257.92</v>
      </c>
      <c r="N62" s="77"/>
      <c r="O62" s="77">
        <f t="shared" ref="O62:O71" si="49">M62/10</f>
        <v>825.79200000000003</v>
      </c>
      <c r="P62" s="77">
        <f t="shared" ref="P62:P71" si="50">M62/10</f>
        <v>825.79200000000003</v>
      </c>
      <c r="Q62" s="77">
        <f t="shared" ref="Q62:Q71" si="51">M62/10</f>
        <v>825.79200000000003</v>
      </c>
      <c r="R62" s="77">
        <f t="shared" ref="R62:R71" si="52">M62/10</f>
        <v>825.79200000000003</v>
      </c>
      <c r="S62" s="77">
        <f t="shared" ref="S62:S71" si="53">M62/10</f>
        <v>825.79200000000003</v>
      </c>
      <c r="T62" s="77">
        <f t="shared" ref="T62:T71" si="54">M62/10</f>
        <v>825.79200000000003</v>
      </c>
      <c r="U62" s="77">
        <f t="shared" ref="U62:U71" si="55">M62/10</f>
        <v>825.79200000000003</v>
      </c>
      <c r="V62" s="77">
        <f t="shared" ref="V62:V71" si="56">M62/10</f>
        <v>825.79200000000003</v>
      </c>
      <c r="W62" s="77">
        <f t="shared" ref="W62:W71" si="57">M62/10</f>
        <v>825.79200000000003</v>
      </c>
      <c r="X62" s="77">
        <f t="shared" ref="X62:X71" si="58">M62/10</f>
        <v>825.79200000000003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5" t="s">
        <v>114</v>
      </c>
      <c r="I63" s="72" t="s">
        <v>111</v>
      </c>
      <c r="J63" s="92">
        <v>4</v>
      </c>
      <c r="K63" s="93">
        <v>360</v>
      </c>
      <c r="L63" s="94">
        <f>'Planilha para vinculação'!F22</f>
        <v>25</v>
      </c>
      <c r="M63" s="75">
        <f t="shared" si="48"/>
        <v>36000</v>
      </c>
      <c r="N63" s="77"/>
      <c r="O63" s="77">
        <f t="shared" si="49"/>
        <v>3600</v>
      </c>
      <c r="P63" s="77">
        <f t="shared" si="50"/>
        <v>3600</v>
      </c>
      <c r="Q63" s="77">
        <f t="shared" si="51"/>
        <v>3600</v>
      </c>
      <c r="R63" s="77">
        <f t="shared" si="52"/>
        <v>3600</v>
      </c>
      <c r="S63" s="77">
        <f t="shared" si="53"/>
        <v>3600</v>
      </c>
      <c r="T63" s="77">
        <f t="shared" si="54"/>
        <v>3600</v>
      </c>
      <c r="U63" s="77">
        <f t="shared" si="55"/>
        <v>3600</v>
      </c>
      <c r="V63" s="77">
        <f t="shared" si="56"/>
        <v>3600</v>
      </c>
      <c r="W63" s="77">
        <f t="shared" si="57"/>
        <v>3600</v>
      </c>
      <c r="X63" s="77">
        <f t="shared" si="58"/>
        <v>3600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5" t="s">
        <v>114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8"/>
        <v>1610.4</v>
      </c>
      <c r="N64" s="77"/>
      <c r="O64" s="77">
        <f t="shared" si="49"/>
        <v>161.04000000000002</v>
      </c>
      <c r="P64" s="77">
        <f t="shared" si="50"/>
        <v>161.04000000000002</v>
      </c>
      <c r="Q64" s="77">
        <f t="shared" si="51"/>
        <v>161.04000000000002</v>
      </c>
      <c r="R64" s="77">
        <f t="shared" si="52"/>
        <v>161.04000000000002</v>
      </c>
      <c r="S64" s="77">
        <f t="shared" si="53"/>
        <v>161.04000000000002</v>
      </c>
      <c r="T64" s="77">
        <f t="shared" si="54"/>
        <v>161.04000000000002</v>
      </c>
      <c r="U64" s="77">
        <f t="shared" si="55"/>
        <v>161.04000000000002</v>
      </c>
      <c r="V64" s="77">
        <f t="shared" si="56"/>
        <v>161.04000000000002</v>
      </c>
      <c r="W64" s="77">
        <f t="shared" si="57"/>
        <v>161.04000000000002</v>
      </c>
      <c r="X64" s="77">
        <f t="shared" si="58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8"/>
        <v>1176</v>
      </c>
      <c r="N65" s="77"/>
      <c r="O65" s="77">
        <f t="shared" si="49"/>
        <v>117.6</v>
      </c>
      <c r="P65" s="77">
        <f t="shared" si="50"/>
        <v>117.6</v>
      </c>
      <c r="Q65" s="77">
        <f t="shared" si="51"/>
        <v>117.6</v>
      </c>
      <c r="R65" s="77">
        <f t="shared" si="52"/>
        <v>117.6</v>
      </c>
      <c r="S65" s="77">
        <f t="shared" si="53"/>
        <v>117.6</v>
      </c>
      <c r="T65" s="77">
        <f t="shared" si="54"/>
        <v>117.6</v>
      </c>
      <c r="U65" s="77">
        <f t="shared" si="55"/>
        <v>117.6</v>
      </c>
      <c r="V65" s="77">
        <f t="shared" si="56"/>
        <v>117.6</v>
      </c>
      <c r="W65" s="77">
        <f t="shared" si="57"/>
        <v>117.6</v>
      </c>
      <c r="X65" s="77">
        <f t="shared" si="58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8"/>
        <v>600</v>
      </c>
      <c r="N66" s="77"/>
      <c r="O66" s="77">
        <f t="shared" si="49"/>
        <v>60</v>
      </c>
      <c r="P66" s="77">
        <f t="shared" si="50"/>
        <v>60</v>
      </c>
      <c r="Q66" s="77">
        <f t="shared" si="51"/>
        <v>60</v>
      </c>
      <c r="R66" s="77">
        <f t="shared" si="52"/>
        <v>60</v>
      </c>
      <c r="S66" s="77">
        <f t="shared" si="53"/>
        <v>60</v>
      </c>
      <c r="T66" s="77">
        <f t="shared" si="54"/>
        <v>60</v>
      </c>
      <c r="U66" s="77">
        <f t="shared" si="55"/>
        <v>60</v>
      </c>
      <c r="V66" s="77">
        <f t="shared" si="56"/>
        <v>60</v>
      </c>
      <c r="W66" s="77">
        <f t="shared" si="57"/>
        <v>60</v>
      </c>
      <c r="X66" s="77">
        <f t="shared" si="58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8"/>
        <v>800</v>
      </c>
      <c r="N67" s="77"/>
      <c r="O67" s="77">
        <f t="shared" si="49"/>
        <v>80</v>
      </c>
      <c r="P67" s="77">
        <f t="shared" si="50"/>
        <v>80</v>
      </c>
      <c r="Q67" s="77">
        <f t="shared" si="51"/>
        <v>80</v>
      </c>
      <c r="R67" s="77">
        <f t="shared" si="52"/>
        <v>80</v>
      </c>
      <c r="S67" s="77">
        <f t="shared" si="53"/>
        <v>80</v>
      </c>
      <c r="T67" s="77">
        <f t="shared" si="54"/>
        <v>80</v>
      </c>
      <c r="U67" s="77">
        <f t="shared" si="55"/>
        <v>80</v>
      </c>
      <c r="V67" s="77">
        <f t="shared" si="56"/>
        <v>80</v>
      </c>
      <c r="W67" s="77">
        <f t="shared" si="57"/>
        <v>80</v>
      </c>
      <c r="X67" s="77">
        <f t="shared" si="58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24</v>
      </c>
      <c r="L68" s="94">
        <f>'Planilha para vinculação'!F35</f>
        <v>0.61</v>
      </c>
      <c r="M68" s="75">
        <f t="shared" si="48"/>
        <v>146.4</v>
      </c>
      <c r="N68" s="77"/>
      <c r="O68" s="77">
        <f t="shared" si="49"/>
        <v>14.64</v>
      </c>
      <c r="P68" s="77">
        <f t="shared" si="50"/>
        <v>14.64</v>
      </c>
      <c r="Q68" s="77">
        <f t="shared" si="51"/>
        <v>14.64</v>
      </c>
      <c r="R68" s="77">
        <f t="shared" si="52"/>
        <v>14.64</v>
      </c>
      <c r="S68" s="77">
        <f t="shared" si="53"/>
        <v>14.64</v>
      </c>
      <c r="T68" s="77">
        <f t="shared" si="54"/>
        <v>14.64</v>
      </c>
      <c r="U68" s="77">
        <f t="shared" si="55"/>
        <v>14.64</v>
      </c>
      <c r="V68" s="77">
        <f t="shared" si="56"/>
        <v>14.64</v>
      </c>
      <c r="W68" s="77">
        <f t="shared" si="57"/>
        <v>14.64</v>
      </c>
      <c r="X68" s="77">
        <f t="shared" si="58"/>
        <v>14.64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30</v>
      </c>
      <c r="L69" s="94">
        <f>'Planilha para vinculação'!F26</f>
        <v>5.8</v>
      </c>
      <c r="M69" s="75">
        <f t="shared" si="48"/>
        <v>1740</v>
      </c>
      <c r="N69" s="77"/>
      <c r="O69" s="77">
        <f t="shared" si="49"/>
        <v>174</v>
      </c>
      <c r="P69" s="77">
        <f t="shared" si="50"/>
        <v>174</v>
      </c>
      <c r="Q69" s="77">
        <f t="shared" si="51"/>
        <v>174</v>
      </c>
      <c r="R69" s="77">
        <f t="shared" si="52"/>
        <v>174</v>
      </c>
      <c r="S69" s="77">
        <f t="shared" si="53"/>
        <v>174</v>
      </c>
      <c r="T69" s="77">
        <f t="shared" si="54"/>
        <v>174</v>
      </c>
      <c r="U69" s="77">
        <f t="shared" si="55"/>
        <v>174</v>
      </c>
      <c r="V69" s="77">
        <f t="shared" si="56"/>
        <v>174</v>
      </c>
      <c r="W69" s="77">
        <f t="shared" si="57"/>
        <v>174</v>
      </c>
      <c r="X69" s="77">
        <f t="shared" si="58"/>
        <v>174</v>
      </c>
      <c r="Y69" s="77"/>
      <c r="Z69" s="69">
        <f>SUM(N71:Y71)</f>
        <v>58905.72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700</v>
      </c>
      <c r="L70" s="94">
        <f>'Planilha para vinculação'!F31</f>
        <v>1.2250000000000001</v>
      </c>
      <c r="M70" s="75">
        <f t="shared" si="48"/>
        <v>8575</v>
      </c>
      <c r="N70" s="77"/>
      <c r="O70" s="77">
        <f t="shared" si="49"/>
        <v>857.5</v>
      </c>
      <c r="P70" s="77">
        <f t="shared" si="50"/>
        <v>857.5</v>
      </c>
      <c r="Q70" s="77">
        <f t="shared" si="51"/>
        <v>857.5</v>
      </c>
      <c r="R70" s="77">
        <f t="shared" si="52"/>
        <v>857.5</v>
      </c>
      <c r="S70" s="77">
        <f t="shared" si="53"/>
        <v>857.5</v>
      </c>
      <c r="T70" s="77">
        <f t="shared" si="54"/>
        <v>857.5</v>
      </c>
      <c r="U70" s="77">
        <f t="shared" si="55"/>
        <v>857.5</v>
      </c>
      <c r="V70" s="77">
        <f t="shared" si="56"/>
        <v>857.5</v>
      </c>
      <c r="W70" s="77">
        <f t="shared" si="57"/>
        <v>857.5</v>
      </c>
      <c r="X70" s="77">
        <f t="shared" si="58"/>
        <v>857.5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58905.72</v>
      </c>
      <c r="N71" s="86"/>
      <c r="O71" s="64">
        <f t="shared" si="49"/>
        <v>5890.5720000000001</v>
      </c>
      <c r="P71" s="64">
        <f t="shared" si="50"/>
        <v>5890.5720000000001</v>
      </c>
      <c r="Q71" s="64">
        <f t="shared" si="51"/>
        <v>5890.5720000000001</v>
      </c>
      <c r="R71" s="64">
        <f t="shared" si="52"/>
        <v>5890.5720000000001</v>
      </c>
      <c r="S71" s="64">
        <f t="shared" si="53"/>
        <v>5890.5720000000001</v>
      </c>
      <c r="T71" s="64">
        <f t="shared" si="54"/>
        <v>5890.5720000000001</v>
      </c>
      <c r="U71" s="64">
        <f t="shared" si="55"/>
        <v>5890.5720000000001</v>
      </c>
      <c r="V71" s="64">
        <f t="shared" si="56"/>
        <v>5890.5720000000001</v>
      </c>
      <c r="W71" s="64">
        <f t="shared" si="57"/>
        <v>5890.5720000000001</v>
      </c>
      <c r="X71" s="64">
        <f t="shared" si="58"/>
        <v>5890.5720000000001</v>
      </c>
      <c r="Y71" s="64"/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5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59">TRUNC(L72*K72*J72,2)</f>
        <v>21576</v>
      </c>
      <c r="N72" s="105">
        <f>$M$72/12</f>
        <v>1798</v>
      </c>
      <c r="O72" s="105">
        <f t="shared" ref="O72:Y72" si="60">$M$72/12</f>
        <v>1798</v>
      </c>
      <c r="P72" s="105">
        <f t="shared" si="60"/>
        <v>1798</v>
      </c>
      <c r="Q72" s="105">
        <f t="shared" si="60"/>
        <v>1798</v>
      </c>
      <c r="R72" s="105">
        <f t="shared" si="60"/>
        <v>1798</v>
      </c>
      <c r="S72" s="105">
        <f t="shared" si="60"/>
        <v>1798</v>
      </c>
      <c r="T72" s="105">
        <f t="shared" si="60"/>
        <v>1798</v>
      </c>
      <c r="U72" s="105">
        <f t="shared" si="60"/>
        <v>1798</v>
      </c>
      <c r="V72" s="105">
        <f t="shared" si="60"/>
        <v>1798</v>
      </c>
      <c r="W72" s="105">
        <f t="shared" si="60"/>
        <v>1798</v>
      </c>
      <c r="X72" s="105">
        <f t="shared" si="60"/>
        <v>1798</v>
      </c>
      <c r="Y72" s="105">
        <f t="shared" si="60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5" t="s">
        <v>114</v>
      </c>
      <c r="I73" s="73" t="s">
        <v>111</v>
      </c>
      <c r="J73" s="73">
        <v>4</v>
      </c>
      <c r="K73" s="93">
        <v>240</v>
      </c>
      <c r="L73" s="94">
        <f>'Planilha para vinculação'!F21</f>
        <v>10.119999999999999</v>
      </c>
      <c r="M73" s="75">
        <f t="shared" si="59"/>
        <v>9715.2000000000007</v>
      </c>
      <c r="N73" s="76">
        <f t="shared" ref="N73:Y73" si="61">$M$73/12</f>
        <v>809.6</v>
      </c>
      <c r="O73" s="77">
        <f t="shared" si="61"/>
        <v>809.6</v>
      </c>
      <c r="P73" s="77">
        <f t="shared" si="61"/>
        <v>809.6</v>
      </c>
      <c r="Q73" s="77">
        <f t="shared" si="61"/>
        <v>809.6</v>
      </c>
      <c r="R73" s="77">
        <f t="shared" si="61"/>
        <v>809.6</v>
      </c>
      <c r="S73" s="77">
        <f t="shared" si="61"/>
        <v>809.6</v>
      </c>
      <c r="T73" s="77">
        <f t="shared" si="61"/>
        <v>809.6</v>
      </c>
      <c r="U73" s="77">
        <f t="shared" si="61"/>
        <v>809.6</v>
      </c>
      <c r="V73" s="77">
        <f t="shared" si="61"/>
        <v>809.6</v>
      </c>
      <c r="W73" s="77">
        <f t="shared" si="61"/>
        <v>809.6</v>
      </c>
      <c r="X73" s="77">
        <f t="shared" si="61"/>
        <v>809.6</v>
      </c>
      <c r="Y73" s="77">
        <f t="shared" si="61"/>
        <v>809.6</v>
      </c>
      <c r="Z73" s="69">
        <f>SUM(N75:Y75)</f>
        <v>55291.19999999999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5" t="s">
        <v>114</v>
      </c>
      <c r="I74" s="73" t="s">
        <v>111</v>
      </c>
      <c r="J74" s="73">
        <v>4</v>
      </c>
      <c r="K74" s="93">
        <v>240</v>
      </c>
      <c r="L74" s="94">
        <f>'Planilha para vinculação'!F22</f>
        <v>25</v>
      </c>
      <c r="M74" s="75">
        <f t="shared" si="59"/>
        <v>24000</v>
      </c>
      <c r="N74" s="76">
        <f t="shared" ref="N74:Y74" si="62">$M$74/12</f>
        <v>2000</v>
      </c>
      <c r="O74" s="77">
        <f t="shared" si="62"/>
        <v>2000</v>
      </c>
      <c r="P74" s="77">
        <f t="shared" si="62"/>
        <v>2000</v>
      </c>
      <c r="Q74" s="77">
        <f t="shared" si="62"/>
        <v>2000</v>
      </c>
      <c r="R74" s="77">
        <f t="shared" si="62"/>
        <v>2000</v>
      </c>
      <c r="S74" s="77">
        <f t="shared" si="62"/>
        <v>2000</v>
      </c>
      <c r="T74" s="77">
        <f t="shared" si="62"/>
        <v>2000</v>
      </c>
      <c r="U74" s="77">
        <f t="shared" si="62"/>
        <v>2000</v>
      </c>
      <c r="V74" s="77">
        <f t="shared" si="62"/>
        <v>2000</v>
      </c>
      <c r="W74" s="77">
        <f t="shared" si="62"/>
        <v>2000</v>
      </c>
      <c r="X74" s="77">
        <f t="shared" si="62"/>
        <v>2000</v>
      </c>
      <c r="Y74" s="77">
        <f t="shared" si="62"/>
        <v>2000</v>
      </c>
      <c r="Z74" s="69">
        <f>SUM(N76:Y76)</f>
        <v>455516.44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3">SUM(M72:M74)</f>
        <v>55291.199999999997</v>
      </c>
      <c r="N75" s="65">
        <f t="shared" si="63"/>
        <v>4607.6000000000004</v>
      </c>
      <c r="O75" s="65">
        <f t="shared" si="63"/>
        <v>4607.6000000000004</v>
      </c>
      <c r="P75" s="65">
        <f t="shared" si="63"/>
        <v>4607.6000000000004</v>
      </c>
      <c r="Q75" s="65">
        <f t="shared" si="63"/>
        <v>4607.6000000000004</v>
      </c>
      <c r="R75" s="65">
        <f t="shared" si="63"/>
        <v>4607.6000000000004</v>
      </c>
      <c r="S75" s="65">
        <f t="shared" si="63"/>
        <v>4607.6000000000004</v>
      </c>
      <c r="T75" s="65">
        <f t="shared" si="63"/>
        <v>4607.6000000000004</v>
      </c>
      <c r="U75" s="65">
        <f t="shared" si="63"/>
        <v>4607.6000000000004</v>
      </c>
      <c r="V75" s="65">
        <f t="shared" si="63"/>
        <v>4607.6000000000004</v>
      </c>
      <c r="W75" s="65">
        <f t="shared" si="63"/>
        <v>4607.6000000000004</v>
      </c>
      <c r="X75" s="65">
        <f t="shared" si="63"/>
        <v>4607.6000000000004</v>
      </c>
      <c r="Y75" s="65">
        <f t="shared" si="63"/>
        <v>4607.6000000000004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455516.44</v>
      </c>
      <c r="N76" s="106">
        <f>SUM(N26,N35,N55,N58,N61,N71,N75,N31,N45)</f>
        <v>51815.857499999998</v>
      </c>
      <c r="O76" s="106">
        <f>SUM(O26,O35,O55,O58,O61,O71,O75,O31,O45)</f>
        <v>40483.559500000003</v>
      </c>
      <c r="P76" s="106">
        <f>SUM(P26,P35,P55,P58,P61,P71,P75,P31,P45)</f>
        <v>43910.919500000004</v>
      </c>
      <c r="Q76" s="106">
        <f>SUM(Q26,Q35,Q55,Q58,Q61,Q71,Q75,Q31,Q45)</f>
        <v>33482.119500000001</v>
      </c>
      <c r="R76" s="106">
        <f>SUM(R26,R35,R55,R58,R61,R71,R75,R31,R45)</f>
        <v>38696.519500000002</v>
      </c>
      <c r="S76" s="106">
        <f>SUM(S26,S35,S55,S58,S61,S71,S75,S31,S45)</f>
        <v>33482.119500000001</v>
      </c>
      <c r="T76" s="106">
        <f>SUM(T26,T35,T55,T58,T61,T71,T75,T31,T45)</f>
        <v>38696.519500000002</v>
      </c>
      <c r="U76" s="106">
        <f>SUM(U26,U35,U55,U58,U61,U71,U75,U31,U45)</f>
        <v>33482.119500000001</v>
      </c>
      <c r="V76" s="106">
        <f>SUM(V26,V35,V55,V58,V61,V71,V75,V31,V45)</f>
        <v>38696.519500000002</v>
      </c>
      <c r="W76" s="106">
        <f>SUM(W26,W35,W55,W58,W61,W71,W75,W31,W45)</f>
        <v>33482.119500000001</v>
      </c>
      <c r="X76" s="106">
        <f>SUM(X26,X35,X55,X58,X61,X71,X75,X31,X45)</f>
        <v>38696.519500000002</v>
      </c>
      <c r="Y76" s="106">
        <f>SUM(Y26,Y35,Y55,Y58,Y61,Y71,Y75,Y31,Y45)</f>
        <v>30591.547500000001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5" t="s">
        <v>114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4">TRUNC(L78*K78*J78,2)</f>
        <v>455.28</v>
      </c>
      <c r="N78" s="108"/>
      <c r="O78" s="89">
        <f t="shared" ref="O78:O87" si="65">M78/2</f>
        <v>227.64</v>
      </c>
      <c r="P78" s="89"/>
      <c r="Q78" s="89"/>
      <c r="R78" s="102"/>
      <c r="S78" s="89"/>
      <c r="T78" s="89"/>
      <c r="U78" s="89">
        <f t="shared" ref="U78:U87" si="66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5" t="s">
        <v>114</v>
      </c>
      <c r="I79" s="92" t="s">
        <v>111</v>
      </c>
      <c r="J79" s="92">
        <v>4</v>
      </c>
      <c r="K79" s="93">
        <v>24</v>
      </c>
      <c r="L79" s="94">
        <f>'Planilha para vinculação'!F21</f>
        <v>10.119999999999999</v>
      </c>
      <c r="M79" s="75">
        <f t="shared" si="64"/>
        <v>971.52</v>
      </c>
      <c r="N79" s="109"/>
      <c r="O79" s="89">
        <f t="shared" si="65"/>
        <v>485.76</v>
      </c>
      <c r="P79" s="110"/>
      <c r="Q79" s="110"/>
      <c r="R79" s="111"/>
      <c r="S79" s="77"/>
      <c r="T79" s="77"/>
      <c r="U79" s="89">
        <f t="shared" si="66"/>
        <v>485.76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5" t="s">
        <v>114</v>
      </c>
      <c r="I80" s="92" t="s">
        <v>111</v>
      </c>
      <c r="J80" s="92">
        <v>4</v>
      </c>
      <c r="K80" s="93">
        <v>56</v>
      </c>
      <c r="L80" s="94">
        <f>'Planilha para vinculação'!F22</f>
        <v>25</v>
      </c>
      <c r="M80" s="75">
        <f t="shared" si="64"/>
        <v>5600</v>
      </c>
      <c r="N80" s="113"/>
      <c r="O80" s="89">
        <f t="shared" si="65"/>
        <v>2800</v>
      </c>
      <c r="P80" s="85"/>
      <c r="Q80" s="77"/>
      <c r="R80" s="111"/>
      <c r="S80" s="77"/>
      <c r="T80" s="77"/>
      <c r="U80" s="89">
        <f t="shared" si="66"/>
        <v>2800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700</v>
      </c>
      <c r="L81" s="94">
        <f>'Planilha para vinculação'!F28</f>
        <v>1.1399999999999999</v>
      </c>
      <c r="M81" s="75">
        <f t="shared" si="64"/>
        <v>1596</v>
      </c>
      <c r="N81" s="113"/>
      <c r="O81" s="89">
        <f t="shared" si="65"/>
        <v>798</v>
      </c>
      <c r="P81" s="85"/>
      <c r="Q81" s="77"/>
      <c r="R81" s="111"/>
      <c r="S81" s="77"/>
      <c r="T81" s="77"/>
      <c r="U81" s="89">
        <f t="shared" si="66"/>
        <v>798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210</v>
      </c>
      <c r="L82" s="94">
        <f>'Kit lanche'!E15</f>
        <v>5.88</v>
      </c>
      <c r="M82" s="75">
        <f t="shared" si="64"/>
        <v>2469.6</v>
      </c>
      <c r="N82" s="113"/>
      <c r="O82" s="89">
        <f t="shared" si="65"/>
        <v>1234.8</v>
      </c>
      <c r="P82" s="85"/>
      <c r="Q82" s="85"/>
      <c r="R82" s="111"/>
      <c r="S82" s="77"/>
      <c r="T82" s="77"/>
      <c r="U82" s="89">
        <f t="shared" si="66"/>
        <v>1234.8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4"/>
        <v>120</v>
      </c>
      <c r="N83" s="113"/>
      <c r="O83" s="89">
        <f t="shared" si="65"/>
        <v>60</v>
      </c>
      <c r="P83" s="85"/>
      <c r="Q83" s="77"/>
      <c r="R83" s="111"/>
      <c r="S83" s="77"/>
      <c r="T83" s="77"/>
      <c r="U83" s="89">
        <f t="shared" si="66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210</v>
      </c>
      <c r="L84" s="94">
        <f>'Planilha para vinculação'!F39</f>
        <v>4</v>
      </c>
      <c r="M84" s="75">
        <f t="shared" si="64"/>
        <v>1680</v>
      </c>
      <c r="N84" s="113"/>
      <c r="O84" s="89">
        <f t="shared" si="65"/>
        <v>840</v>
      </c>
      <c r="P84" s="85"/>
      <c r="Q84" s="77"/>
      <c r="R84" s="111"/>
      <c r="S84" s="77"/>
      <c r="T84" s="77"/>
      <c r="U84" s="89">
        <f t="shared" si="66"/>
        <v>840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210</v>
      </c>
      <c r="L85" s="94">
        <f>'Verba_Kit Pedagogico'!H20</f>
        <v>20.96</v>
      </c>
      <c r="M85" s="75">
        <f t="shared" si="64"/>
        <v>8803.2000000000007</v>
      </c>
      <c r="N85" s="113"/>
      <c r="O85" s="89">
        <f t="shared" si="65"/>
        <v>4401.6000000000004</v>
      </c>
      <c r="P85" s="85"/>
      <c r="Q85" s="85"/>
      <c r="R85" s="111"/>
      <c r="S85" s="77"/>
      <c r="T85" s="77"/>
      <c r="U85" s="89">
        <f t="shared" si="66"/>
        <v>4401.6000000000004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4"/>
        <v>75.52</v>
      </c>
      <c r="N86" s="113"/>
      <c r="O86" s="89">
        <f t="shared" si="65"/>
        <v>37.76</v>
      </c>
      <c r="P86" s="85"/>
      <c r="Q86" s="85"/>
      <c r="R86" s="111"/>
      <c r="S86" s="77"/>
      <c r="T86" s="77"/>
      <c r="U86" s="89">
        <f t="shared" si="66"/>
        <v>37.76</v>
      </c>
      <c r="V86" s="77"/>
      <c r="W86" s="77"/>
      <c r="X86" s="77"/>
      <c r="Y86" s="77"/>
      <c r="Z86" s="69">
        <f>SUM(N88:Y88)</f>
        <v>22119.119999999999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30</v>
      </c>
      <c r="L87" s="94">
        <f>'Planilha para vinculação'!F26</f>
        <v>5.8</v>
      </c>
      <c r="M87" s="75">
        <f t="shared" si="64"/>
        <v>348</v>
      </c>
      <c r="N87" s="113"/>
      <c r="O87" s="89">
        <f t="shared" si="65"/>
        <v>174</v>
      </c>
      <c r="P87" s="115"/>
      <c r="Q87" s="111"/>
      <c r="R87" s="85"/>
      <c r="S87" s="85"/>
      <c r="T87" s="89"/>
      <c r="U87" s="89">
        <f t="shared" si="66"/>
        <v>174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22119.119999999999</v>
      </c>
      <c r="N88" s="86">
        <f>SUM(N78:N86)</f>
        <v>0</v>
      </c>
      <c r="O88" s="64">
        <f>SUM(O78:O87)</f>
        <v>11059.56</v>
      </c>
      <c r="P88" s="64">
        <f t="shared" ref="P88:Y88" si="67">SUM(P78:P86)</f>
        <v>0</v>
      </c>
      <c r="Q88" s="64">
        <f t="shared" si="67"/>
        <v>0</v>
      </c>
      <c r="R88" s="64">
        <f t="shared" si="67"/>
        <v>0</v>
      </c>
      <c r="S88" s="64">
        <f t="shared" si="67"/>
        <v>0</v>
      </c>
      <c r="T88" s="64">
        <f t="shared" si="67"/>
        <v>0</v>
      </c>
      <c r="U88" s="64">
        <f>SUM(U78:U87)</f>
        <v>11059.56</v>
      </c>
      <c r="V88" s="64">
        <f t="shared" si="67"/>
        <v>0</v>
      </c>
      <c r="W88" s="64">
        <f t="shared" si="67"/>
        <v>0</v>
      </c>
      <c r="X88" s="64">
        <f t="shared" si="67"/>
        <v>0</v>
      </c>
      <c r="Y88" s="64">
        <f t="shared" si="67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5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8">TRUNC(L89*K89*J89,2)</f>
        <v>455.28</v>
      </c>
      <c r="N89" s="108"/>
      <c r="O89" s="89"/>
      <c r="P89" s="89">
        <f t="shared" ref="P89:P93" si="69">M89/2</f>
        <v>227.64</v>
      </c>
      <c r="Q89" s="102"/>
      <c r="R89" s="89"/>
      <c r="S89" s="89"/>
      <c r="T89" s="89"/>
      <c r="U89" s="89"/>
      <c r="V89" s="89">
        <f t="shared" ref="V89:V93" si="70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5" t="s">
        <v>114</v>
      </c>
      <c r="I90" s="73" t="s">
        <v>111</v>
      </c>
      <c r="J90" s="73">
        <v>4</v>
      </c>
      <c r="K90" s="93">
        <v>24</v>
      </c>
      <c r="L90" s="94">
        <f>'Planilha para vinculação'!F21</f>
        <v>10.119999999999999</v>
      </c>
      <c r="M90" s="75">
        <f t="shared" si="68"/>
        <v>971.52</v>
      </c>
      <c r="N90" s="109"/>
      <c r="O90" s="110"/>
      <c r="P90" s="89">
        <f t="shared" si="69"/>
        <v>485.76</v>
      </c>
      <c r="Q90" s="111"/>
      <c r="R90" s="110"/>
      <c r="S90" s="110"/>
      <c r="T90" s="89"/>
      <c r="U90" s="110"/>
      <c r="V90" s="89">
        <f t="shared" si="70"/>
        <v>485.76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5" t="s">
        <v>114</v>
      </c>
      <c r="I91" s="73" t="s">
        <v>111</v>
      </c>
      <c r="J91" s="73">
        <v>4</v>
      </c>
      <c r="K91" s="93">
        <v>56</v>
      </c>
      <c r="L91" s="94">
        <f>'Planilha para vinculação'!F22</f>
        <v>25</v>
      </c>
      <c r="M91" s="75">
        <f t="shared" si="68"/>
        <v>5600</v>
      </c>
      <c r="N91" s="113"/>
      <c r="O91" s="85"/>
      <c r="P91" s="89">
        <f t="shared" si="69"/>
        <v>2800</v>
      </c>
      <c r="Q91" s="111"/>
      <c r="R91" s="85"/>
      <c r="S91" s="85"/>
      <c r="T91" s="89"/>
      <c r="U91" s="85"/>
      <c r="V91" s="89">
        <f t="shared" si="70"/>
        <v>2800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30</v>
      </c>
      <c r="L92" s="94">
        <f>'Planilha para vinculação'!F26</f>
        <v>5.8</v>
      </c>
      <c r="M92" s="75">
        <f t="shared" si="68"/>
        <v>348</v>
      </c>
      <c r="N92" s="113"/>
      <c r="O92" s="85"/>
      <c r="P92" s="89">
        <f t="shared" si="69"/>
        <v>174</v>
      </c>
      <c r="Q92" s="111"/>
      <c r="R92" s="85"/>
      <c r="S92" s="85"/>
      <c r="T92" s="89"/>
      <c r="U92" s="85"/>
      <c r="V92" s="89">
        <f t="shared" si="70"/>
        <v>174</v>
      </c>
      <c r="W92" s="85"/>
      <c r="X92" s="85"/>
      <c r="Y92" s="85"/>
      <c r="Z92" s="69">
        <f>SUM(N94:Y94)</f>
        <v>7450.3200000000006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5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8"/>
        <v>75.52</v>
      </c>
      <c r="N93" s="113"/>
      <c r="O93" s="89"/>
      <c r="P93" s="89">
        <f t="shared" si="69"/>
        <v>37.76</v>
      </c>
      <c r="Q93" s="85"/>
      <c r="R93" s="85"/>
      <c r="S93" s="89"/>
      <c r="T93" s="85"/>
      <c r="U93" s="85"/>
      <c r="V93" s="89">
        <f t="shared" si="70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 t="shared" ref="M94:Y94" si="71">SUM(M89:M93)</f>
        <v>7450.3200000000006</v>
      </c>
      <c r="N94" s="86">
        <f t="shared" si="71"/>
        <v>0</v>
      </c>
      <c r="O94" s="64">
        <f t="shared" si="71"/>
        <v>0</v>
      </c>
      <c r="P94" s="64">
        <f t="shared" si="71"/>
        <v>3725.1600000000003</v>
      </c>
      <c r="Q94" s="64">
        <f t="shared" si="71"/>
        <v>0</v>
      </c>
      <c r="R94" s="64">
        <f t="shared" si="71"/>
        <v>0</v>
      </c>
      <c r="S94" s="64">
        <f t="shared" si="71"/>
        <v>0</v>
      </c>
      <c r="T94" s="64">
        <f t="shared" si="71"/>
        <v>0</v>
      </c>
      <c r="U94" s="64">
        <f t="shared" si="71"/>
        <v>0</v>
      </c>
      <c r="V94" s="64">
        <f t="shared" si="71"/>
        <v>3725.1600000000003</v>
      </c>
      <c r="W94" s="64">
        <f t="shared" si="71"/>
        <v>0</v>
      </c>
      <c r="X94" s="64">
        <f t="shared" si="71"/>
        <v>0</v>
      </c>
      <c r="Y94" s="64">
        <f t="shared" si="71"/>
        <v>0</v>
      </c>
      <c r="Z94" s="69"/>
    </row>
    <row r="95" spans="1:27" ht="12.75" customHeight="1" x14ac:dyDescent="0.25">
      <c r="A95" s="18"/>
      <c r="B95" s="18"/>
      <c r="C95" s="18"/>
      <c r="D95" s="307" t="s">
        <v>72</v>
      </c>
      <c r="E95" s="103" t="s">
        <v>512</v>
      </c>
      <c r="F95" s="104" t="s">
        <v>7</v>
      </c>
      <c r="G95" s="104">
        <v>2</v>
      </c>
      <c r="H95" s="5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2">L95*K95*J95</f>
        <v>455.28</v>
      </c>
      <c r="N95" s="118"/>
      <c r="O95" s="119"/>
      <c r="P95" s="89"/>
      <c r="Q95" s="89"/>
      <c r="R95" s="89">
        <f t="shared" ref="R95:R98" si="73">M95/2</f>
        <v>227.64</v>
      </c>
      <c r="S95" s="94"/>
      <c r="T95" s="120"/>
      <c r="U95" s="94"/>
      <c r="V95" s="94"/>
      <c r="W95" s="89">
        <f t="shared" ref="W95:W98" si="74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309"/>
      <c r="E96" s="121" t="s">
        <v>110</v>
      </c>
      <c r="F96" s="122" t="s">
        <v>11</v>
      </c>
      <c r="G96" s="104">
        <v>9</v>
      </c>
      <c r="H96" s="5" t="s">
        <v>114</v>
      </c>
      <c r="I96" s="73" t="s">
        <v>111</v>
      </c>
      <c r="J96" s="73">
        <v>4</v>
      </c>
      <c r="K96" s="93">
        <v>24</v>
      </c>
      <c r="L96" s="94">
        <f>'Planilha para vinculação'!F21</f>
        <v>10.119999999999999</v>
      </c>
      <c r="M96" s="117">
        <f t="shared" si="72"/>
        <v>971.52</v>
      </c>
      <c r="N96" s="123"/>
      <c r="O96" s="124"/>
      <c r="P96" s="125"/>
      <c r="Q96" s="125"/>
      <c r="R96" s="89">
        <f t="shared" si="73"/>
        <v>485.76</v>
      </c>
      <c r="S96" s="122"/>
      <c r="T96" s="104"/>
      <c r="U96" s="122"/>
      <c r="V96" s="122"/>
      <c r="W96" s="89">
        <f t="shared" si="74"/>
        <v>485.76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309"/>
      <c r="E97" s="126" t="s">
        <v>112</v>
      </c>
      <c r="F97" s="122" t="s">
        <v>11</v>
      </c>
      <c r="G97" s="104">
        <v>10</v>
      </c>
      <c r="H97" s="5" t="s">
        <v>114</v>
      </c>
      <c r="I97" s="73" t="s">
        <v>111</v>
      </c>
      <c r="J97" s="73">
        <v>4</v>
      </c>
      <c r="K97" s="93">
        <v>56</v>
      </c>
      <c r="L97" s="94">
        <f>'Planilha para vinculação'!F22</f>
        <v>25</v>
      </c>
      <c r="M97" s="117">
        <f t="shared" si="72"/>
        <v>5600</v>
      </c>
      <c r="N97" s="123"/>
      <c r="O97" s="124"/>
      <c r="P97" s="85"/>
      <c r="Q97" s="85"/>
      <c r="R97" s="89">
        <f t="shared" si="73"/>
        <v>2800</v>
      </c>
      <c r="S97" s="127"/>
      <c r="T97" s="104"/>
      <c r="U97" s="127"/>
      <c r="V97" s="127"/>
      <c r="W97" s="89">
        <f t="shared" si="74"/>
        <v>2800</v>
      </c>
      <c r="X97" s="85"/>
      <c r="Y97" s="85"/>
      <c r="Z97" s="69">
        <f>SUM(N99:Y99)</f>
        <v>7374.8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308"/>
      <c r="E98" s="98" t="s">
        <v>330</v>
      </c>
      <c r="F98" s="104" t="s">
        <v>14</v>
      </c>
      <c r="G98" s="104">
        <v>14</v>
      </c>
      <c r="H98" s="5" t="s">
        <v>114</v>
      </c>
      <c r="I98" s="73" t="s">
        <v>138</v>
      </c>
      <c r="J98" s="73">
        <v>2</v>
      </c>
      <c r="K98" s="73">
        <v>30</v>
      </c>
      <c r="L98" s="94">
        <f>'Planilha para vinculação'!F26</f>
        <v>5.8</v>
      </c>
      <c r="M98" s="117">
        <f t="shared" si="72"/>
        <v>348</v>
      </c>
      <c r="N98" s="123"/>
      <c r="O98" s="124"/>
      <c r="P98" s="85"/>
      <c r="Q98" s="85"/>
      <c r="R98" s="89">
        <f t="shared" si="73"/>
        <v>174</v>
      </c>
      <c r="S98" s="127"/>
      <c r="T98" s="104"/>
      <c r="U98" s="127"/>
      <c r="V98" s="127"/>
      <c r="W98" s="89">
        <f t="shared" si="74"/>
        <v>174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33" t="s">
        <v>120</v>
      </c>
      <c r="E99" s="281"/>
      <c r="F99" s="281"/>
      <c r="G99" s="281"/>
      <c r="H99" s="281"/>
      <c r="I99" s="281"/>
      <c r="J99" s="281"/>
      <c r="K99" s="281"/>
      <c r="L99" s="282"/>
      <c r="M99" s="153">
        <f t="shared" ref="M99:Y99" si="75">SUM(M95:M98)</f>
        <v>7374.8</v>
      </c>
      <c r="N99" s="153">
        <f t="shared" si="75"/>
        <v>0</v>
      </c>
      <c r="O99" s="154">
        <f t="shared" si="75"/>
        <v>0</v>
      </c>
      <c r="P99" s="155">
        <f t="shared" si="75"/>
        <v>0</v>
      </c>
      <c r="Q99" s="155">
        <f t="shared" si="75"/>
        <v>0</v>
      </c>
      <c r="R99" s="155">
        <f t="shared" si="75"/>
        <v>3687.4</v>
      </c>
      <c r="S99" s="155">
        <f t="shared" si="75"/>
        <v>0</v>
      </c>
      <c r="T99" s="155">
        <f t="shared" si="75"/>
        <v>0</v>
      </c>
      <c r="U99" s="154">
        <f t="shared" si="75"/>
        <v>0</v>
      </c>
      <c r="V99" s="154">
        <f t="shared" si="75"/>
        <v>0</v>
      </c>
      <c r="W99" s="155">
        <f t="shared" si="75"/>
        <v>3687.4</v>
      </c>
      <c r="X99" s="156">
        <f t="shared" si="75"/>
        <v>0</v>
      </c>
      <c r="Y99" s="156">
        <f t="shared" si="75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5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6">TRUNC(L100*K100*J100,2)</f>
        <v>455.28</v>
      </c>
      <c r="N100" s="89">
        <f t="shared" ref="N100:N110" si="77">M100/2</f>
        <v>227.64</v>
      </c>
      <c r="O100" s="89"/>
      <c r="P100" s="89"/>
      <c r="Q100" s="111"/>
      <c r="R100" s="89"/>
      <c r="S100" s="89"/>
      <c r="T100" s="89">
        <f t="shared" ref="T100:T110" si="78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5" t="s">
        <v>114</v>
      </c>
      <c r="I101" s="73" t="s">
        <v>111</v>
      </c>
      <c r="J101" s="73">
        <v>4</v>
      </c>
      <c r="K101" s="93">
        <v>24</v>
      </c>
      <c r="L101" s="94">
        <f>'Planilha para vinculação'!F21</f>
        <v>10.119999999999999</v>
      </c>
      <c r="M101" s="75">
        <f t="shared" si="76"/>
        <v>971.52</v>
      </c>
      <c r="N101" s="89">
        <f t="shared" si="77"/>
        <v>485.76</v>
      </c>
      <c r="O101" s="77"/>
      <c r="P101" s="77"/>
      <c r="Q101" s="111"/>
      <c r="R101" s="77"/>
      <c r="S101" s="77"/>
      <c r="T101" s="89">
        <f t="shared" si="78"/>
        <v>485.76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5" t="s">
        <v>114</v>
      </c>
      <c r="I102" s="73" t="s">
        <v>111</v>
      </c>
      <c r="J102" s="73">
        <v>4</v>
      </c>
      <c r="K102" s="93">
        <v>56</v>
      </c>
      <c r="L102" s="94">
        <f>'Planilha para vinculação'!F22</f>
        <v>25</v>
      </c>
      <c r="M102" s="75">
        <f t="shared" si="76"/>
        <v>5600</v>
      </c>
      <c r="N102" s="89">
        <f t="shared" si="77"/>
        <v>2800</v>
      </c>
      <c r="O102" s="77"/>
      <c r="P102" s="77"/>
      <c r="Q102" s="111"/>
      <c r="R102" s="77"/>
      <c r="S102" s="77"/>
      <c r="T102" s="89">
        <f t="shared" si="78"/>
        <v>2800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2</v>
      </c>
      <c r="K103" s="73">
        <v>700</v>
      </c>
      <c r="L103" s="94">
        <f>'Planilha para vinculação'!F28</f>
        <v>1.1399999999999999</v>
      </c>
      <c r="M103" s="75">
        <f t="shared" si="76"/>
        <v>1596</v>
      </c>
      <c r="N103" s="89">
        <f t="shared" si="77"/>
        <v>798</v>
      </c>
      <c r="O103" s="77"/>
      <c r="P103" s="77"/>
      <c r="Q103" s="111"/>
      <c r="R103" s="77"/>
      <c r="S103" s="77"/>
      <c r="T103" s="89">
        <f t="shared" si="78"/>
        <v>798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6"/>
        <v>235.2</v>
      </c>
      <c r="N104" s="89">
        <f t="shared" si="77"/>
        <v>117.6</v>
      </c>
      <c r="O104" s="77"/>
      <c r="P104" s="77"/>
      <c r="Q104" s="111"/>
      <c r="R104" s="77"/>
      <c r="S104" s="77"/>
      <c r="T104" s="89">
        <f t="shared" si="78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6"/>
        <v>838.4</v>
      </c>
      <c r="N105" s="89">
        <f t="shared" si="77"/>
        <v>419.2</v>
      </c>
      <c r="O105" s="77"/>
      <c r="P105" s="77"/>
      <c r="Q105" s="111"/>
      <c r="R105" s="77"/>
      <c r="S105" s="77"/>
      <c r="T105" s="89">
        <f t="shared" si="78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6"/>
        <v>120</v>
      </c>
      <c r="N106" s="89">
        <f t="shared" si="77"/>
        <v>60</v>
      </c>
      <c r="O106" s="77"/>
      <c r="P106" s="77"/>
      <c r="Q106" s="111"/>
      <c r="R106" s="77"/>
      <c r="S106" s="77"/>
      <c r="T106" s="89">
        <f t="shared" si="78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6"/>
        <v>160</v>
      </c>
      <c r="N107" s="89">
        <f t="shared" si="77"/>
        <v>80</v>
      </c>
      <c r="O107" s="85"/>
      <c r="P107" s="85"/>
      <c r="Q107" s="111"/>
      <c r="R107" s="85"/>
      <c r="S107" s="85"/>
      <c r="T107" s="89">
        <f t="shared" si="78"/>
        <v>80</v>
      </c>
      <c r="U107" s="111"/>
      <c r="V107" s="111"/>
      <c r="W107" s="77"/>
      <c r="X107" s="111"/>
      <c r="Y107" s="77"/>
      <c r="Z107" s="69"/>
    </row>
    <row r="108" spans="1:27" ht="72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6"/>
        <v>75.52</v>
      </c>
      <c r="N108" s="89">
        <f t="shared" si="77"/>
        <v>37.76</v>
      </c>
      <c r="O108" s="85"/>
      <c r="P108" s="85"/>
      <c r="Q108" s="111"/>
      <c r="R108" s="85"/>
      <c r="S108" s="85"/>
      <c r="T108" s="89">
        <f t="shared" si="78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328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24</v>
      </c>
      <c r="L109" s="94">
        <f>'Planilha para vinculação'!F35</f>
        <v>0.61</v>
      </c>
      <c r="M109" s="75">
        <f t="shared" si="76"/>
        <v>29.28</v>
      </c>
      <c r="N109" s="89">
        <f t="shared" si="77"/>
        <v>14.64</v>
      </c>
      <c r="O109" s="85"/>
      <c r="P109" s="85"/>
      <c r="Q109" s="111"/>
      <c r="R109" s="85"/>
      <c r="S109" s="85"/>
      <c r="T109" s="89">
        <f t="shared" si="78"/>
        <v>14.64</v>
      </c>
      <c r="U109" s="111"/>
      <c r="V109" s="111"/>
      <c r="W109" s="77"/>
      <c r="X109" s="111"/>
      <c r="Y109" s="77"/>
      <c r="Z109" s="69">
        <f>SUM(N111:Y111)</f>
        <v>10429.200000000001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24" t="s">
        <v>114</v>
      </c>
      <c r="I110" s="73" t="s">
        <v>119</v>
      </c>
      <c r="J110" s="73">
        <v>2</v>
      </c>
      <c r="K110" s="73">
        <v>30</v>
      </c>
      <c r="L110" s="94">
        <f>'Planilha para vinculação'!F26</f>
        <v>5.8</v>
      </c>
      <c r="M110" s="75">
        <f t="shared" si="76"/>
        <v>348</v>
      </c>
      <c r="N110" s="89">
        <f t="shared" si="77"/>
        <v>174</v>
      </c>
      <c r="O110" s="85"/>
      <c r="P110" s="115"/>
      <c r="Q110" s="111"/>
      <c r="R110" s="85"/>
      <c r="S110" s="85"/>
      <c r="T110" s="89">
        <f t="shared" si="78"/>
        <v>174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10429.200000000001</v>
      </c>
      <c r="N111" s="86">
        <f>SUM(N100:N110)</f>
        <v>5214.6000000000004</v>
      </c>
      <c r="O111" s="64">
        <f t="shared" ref="O111:S111" si="79">SUM(O100:O109)</f>
        <v>0</v>
      </c>
      <c r="P111" s="64">
        <f t="shared" si="79"/>
        <v>0</v>
      </c>
      <c r="Q111" s="64">
        <f t="shared" si="79"/>
        <v>0</v>
      </c>
      <c r="R111" s="64">
        <f t="shared" si="79"/>
        <v>0</v>
      </c>
      <c r="S111" s="64">
        <f t="shared" si="79"/>
        <v>0</v>
      </c>
      <c r="T111" s="64">
        <f>SUM(T100:T110)</f>
        <v>5214.6000000000004</v>
      </c>
      <c r="U111" s="64">
        <f t="shared" ref="U111:Y111" si="80">SUM(U100:U109)</f>
        <v>0</v>
      </c>
      <c r="V111" s="64">
        <f t="shared" si="80"/>
        <v>0</v>
      </c>
      <c r="W111" s="64">
        <f t="shared" si="80"/>
        <v>0</v>
      </c>
      <c r="X111" s="64">
        <f t="shared" si="80"/>
        <v>0</v>
      </c>
      <c r="Y111" s="64">
        <f t="shared" si="80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5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1">TRUNC(L112*K112*J112,2)</f>
        <v>455.28</v>
      </c>
      <c r="N112" s="108"/>
      <c r="O112" s="89">
        <f t="shared" ref="O112:O122" si="82">M112/2</f>
        <v>227.64</v>
      </c>
      <c r="P112" s="89"/>
      <c r="Q112" s="89"/>
      <c r="R112" s="89"/>
      <c r="S112" s="89"/>
      <c r="T112" s="89"/>
      <c r="U112" s="89"/>
      <c r="V112" s="89">
        <f t="shared" ref="V112:V122" si="83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5" t="s">
        <v>114</v>
      </c>
      <c r="I113" s="73" t="s">
        <v>111</v>
      </c>
      <c r="J113" s="73">
        <v>4</v>
      </c>
      <c r="K113" s="93">
        <v>24</v>
      </c>
      <c r="L113" s="94">
        <f>'Planilha para vinculação'!F21</f>
        <v>10.119999999999999</v>
      </c>
      <c r="M113" s="75">
        <f t="shared" si="81"/>
        <v>971.52</v>
      </c>
      <c r="N113" s="76"/>
      <c r="O113" s="89">
        <f t="shared" si="82"/>
        <v>485.76</v>
      </c>
      <c r="P113" s="77"/>
      <c r="Q113" s="77"/>
      <c r="R113" s="77"/>
      <c r="S113" s="89"/>
      <c r="T113" s="77"/>
      <c r="U113" s="77"/>
      <c r="V113" s="89">
        <f t="shared" si="83"/>
        <v>485.76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5" t="s">
        <v>114</v>
      </c>
      <c r="I114" s="73" t="s">
        <v>111</v>
      </c>
      <c r="J114" s="73">
        <v>4</v>
      </c>
      <c r="K114" s="93">
        <v>56</v>
      </c>
      <c r="L114" s="94">
        <f>'Planilha para vinculação'!F22</f>
        <v>25</v>
      </c>
      <c r="M114" s="75">
        <f t="shared" si="81"/>
        <v>5600</v>
      </c>
      <c r="N114" s="76"/>
      <c r="O114" s="89">
        <f t="shared" si="82"/>
        <v>2800</v>
      </c>
      <c r="P114" s="77"/>
      <c r="Q114" s="77"/>
      <c r="R114" s="77"/>
      <c r="S114" s="89"/>
      <c r="T114" s="77"/>
      <c r="U114" s="77"/>
      <c r="V114" s="89">
        <f t="shared" si="83"/>
        <v>2800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700</v>
      </c>
      <c r="L115" s="94">
        <f>'Planilha para vinculação'!F28</f>
        <v>1.1399999999999999</v>
      </c>
      <c r="M115" s="75">
        <f t="shared" si="81"/>
        <v>1596</v>
      </c>
      <c r="N115" s="76"/>
      <c r="O115" s="89">
        <f t="shared" si="82"/>
        <v>798</v>
      </c>
      <c r="P115" s="77"/>
      <c r="Q115" s="77"/>
      <c r="R115" s="77"/>
      <c r="S115" s="89"/>
      <c r="T115" s="77"/>
      <c r="U115" s="77"/>
      <c r="V115" s="89">
        <f t="shared" si="83"/>
        <v>798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1"/>
        <v>838.4</v>
      </c>
      <c r="N116" s="76"/>
      <c r="O116" s="89">
        <f t="shared" si="82"/>
        <v>419.2</v>
      </c>
      <c r="P116" s="77"/>
      <c r="Q116" s="77"/>
      <c r="R116" s="77"/>
      <c r="S116" s="89"/>
      <c r="T116" s="77"/>
      <c r="U116" s="77"/>
      <c r="V116" s="89">
        <f t="shared" si="83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1"/>
        <v>235.2</v>
      </c>
      <c r="N117" s="76"/>
      <c r="O117" s="89">
        <f t="shared" si="82"/>
        <v>117.6</v>
      </c>
      <c r="P117" s="77"/>
      <c r="Q117" s="77"/>
      <c r="R117" s="77"/>
      <c r="S117" s="89"/>
      <c r="T117" s="77"/>
      <c r="U117" s="77"/>
      <c r="V117" s="89">
        <f t="shared" si="83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1"/>
        <v>120</v>
      </c>
      <c r="N118" s="76"/>
      <c r="O118" s="89">
        <f t="shared" si="82"/>
        <v>60</v>
      </c>
      <c r="P118" s="77"/>
      <c r="Q118" s="77"/>
      <c r="R118" s="77"/>
      <c r="S118" s="89"/>
      <c r="T118" s="77"/>
      <c r="U118" s="77"/>
      <c r="V118" s="89">
        <f t="shared" si="83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1"/>
        <v>160</v>
      </c>
      <c r="N119" s="113"/>
      <c r="O119" s="89">
        <f t="shared" si="82"/>
        <v>80</v>
      </c>
      <c r="P119" s="85"/>
      <c r="Q119" s="85"/>
      <c r="R119" s="85"/>
      <c r="S119" s="89"/>
      <c r="T119" s="85"/>
      <c r="U119" s="85"/>
      <c r="V119" s="89">
        <f t="shared" si="83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1"/>
        <v>75.52</v>
      </c>
      <c r="N120" s="113"/>
      <c r="O120" s="89">
        <f t="shared" si="82"/>
        <v>37.76</v>
      </c>
      <c r="P120" s="85"/>
      <c r="Q120" s="85"/>
      <c r="R120" s="85"/>
      <c r="S120" s="89"/>
      <c r="T120" s="85"/>
      <c r="U120" s="85"/>
      <c r="V120" s="89">
        <f t="shared" si="83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24</v>
      </c>
      <c r="L121" s="94">
        <f>'Planilha para vinculação'!F35</f>
        <v>0.61</v>
      </c>
      <c r="M121" s="75">
        <f t="shared" si="81"/>
        <v>29.28</v>
      </c>
      <c r="N121" s="113"/>
      <c r="O121" s="89">
        <f t="shared" si="82"/>
        <v>14.64</v>
      </c>
      <c r="P121" s="85"/>
      <c r="Q121" s="85"/>
      <c r="R121" s="85"/>
      <c r="S121" s="89"/>
      <c r="T121" s="85"/>
      <c r="U121" s="85"/>
      <c r="V121" s="89">
        <f t="shared" si="83"/>
        <v>14.64</v>
      </c>
      <c r="W121" s="77"/>
      <c r="X121" s="77"/>
      <c r="Y121" s="77"/>
      <c r="Z121" s="69">
        <f>SUM(N123:Y123)</f>
        <v>10429.200000000001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5" t="s">
        <v>114</v>
      </c>
      <c r="I122" s="73" t="s">
        <v>119</v>
      </c>
      <c r="J122" s="73">
        <v>2</v>
      </c>
      <c r="K122" s="73">
        <v>30</v>
      </c>
      <c r="L122" s="94">
        <f>'Planilha para vinculação'!F26</f>
        <v>5.8</v>
      </c>
      <c r="M122" s="75">
        <f t="shared" si="81"/>
        <v>348</v>
      </c>
      <c r="N122" s="113"/>
      <c r="O122" s="89">
        <f t="shared" si="82"/>
        <v>174</v>
      </c>
      <c r="P122" s="115"/>
      <c r="Q122" s="111"/>
      <c r="R122" s="85"/>
      <c r="S122" s="85"/>
      <c r="T122" s="89"/>
      <c r="U122" s="85"/>
      <c r="V122" s="89">
        <f t="shared" si="83"/>
        <v>174</v>
      </c>
      <c r="W122" s="85"/>
      <c r="X122" s="85"/>
      <c r="Y122" s="85"/>
      <c r="Z122" s="69">
        <f>SUM(N124:Y124)</f>
        <v>57802.640000000007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10429.200000000001</v>
      </c>
      <c r="N123" s="86">
        <f t="shared" ref="N123:U123" si="84">SUM(N112:N121)</f>
        <v>0</v>
      </c>
      <c r="O123" s="64">
        <f>SUM(O112:O122)</f>
        <v>5214.6000000000004</v>
      </c>
      <c r="P123" s="64">
        <f t="shared" si="84"/>
        <v>0</v>
      </c>
      <c r="Q123" s="64">
        <f t="shared" si="84"/>
        <v>0</v>
      </c>
      <c r="R123" s="64">
        <f t="shared" si="84"/>
        <v>0</v>
      </c>
      <c r="S123" s="64">
        <f t="shared" si="84"/>
        <v>0</v>
      </c>
      <c r="T123" s="64">
        <f t="shared" si="84"/>
        <v>0</v>
      </c>
      <c r="U123" s="64">
        <f t="shared" si="84"/>
        <v>0</v>
      </c>
      <c r="V123" s="64">
        <f>SUM(V112:V122)</f>
        <v>5214.6000000000004</v>
      </c>
      <c r="W123" s="64">
        <f t="shared" ref="W123:Y123" si="85">SUM(W112:W121)</f>
        <v>0</v>
      </c>
      <c r="X123" s="64">
        <f t="shared" si="85"/>
        <v>0</v>
      </c>
      <c r="Y123" s="64">
        <f t="shared" si="85"/>
        <v>0</v>
      </c>
      <c r="Z123" s="69"/>
    </row>
    <row r="124" spans="1:27" ht="42.75" customHeight="1" x14ac:dyDescent="0.25">
      <c r="A124" s="107"/>
      <c r="B124" s="107"/>
      <c r="C124" s="107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 t="shared" ref="M124:Y124" si="86">M123+M94+M111+M99+M88</f>
        <v>57802.64</v>
      </c>
      <c r="N124" s="106">
        <f t="shared" si="86"/>
        <v>5214.6000000000004</v>
      </c>
      <c r="O124" s="106">
        <f t="shared" si="86"/>
        <v>16274.16</v>
      </c>
      <c r="P124" s="106">
        <f t="shared" si="86"/>
        <v>3725.1600000000003</v>
      </c>
      <c r="Q124" s="106">
        <f t="shared" si="86"/>
        <v>0</v>
      </c>
      <c r="R124" s="106">
        <f t="shared" si="86"/>
        <v>3687.4</v>
      </c>
      <c r="S124" s="106">
        <f t="shared" si="86"/>
        <v>0</v>
      </c>
      <c r="T124" s="106">
        <f t="shared" si="86"/>
        <v>5214.6000000000004</v>
      </c>
      <c r="U124" s="106">
        <f t="shared" si="86"/>
        <v>11059.56</v>
      </c>
      <c r="V124" s="106">
        <f t="shared" si="86"/>
        <v>8939.76</v>
      </c>
      <c r="W124" s="106">
        <f t="shared" si="86"/>
        <v>3687.4</v>
      </c>
      <c r="X124" s="106">
        <f t="shared" si="86"/>
        <v>0</v>
      </c>
      <c r="Y124" s="106">
        <f t="shared" si="86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07" t="s">
        <v>141</v>
      </c>
      <c r="E126" s="70" t="s">
        <v>110</v>
      </c>
      <c r="F126" s="132" t="s">
        <v>11</v>
      </c>
      <c r="G126" s="24">
        <v>9</v>
      </c>
      <c r="H126" s="5" t="s">
        <v>114</v>
      </c>
      <c r="I126" s="72" t="s">
        <v>111</v>
      </c>
      <c r="J126" s="72">
        <v>4</v>
      </c>
      <c r="K126" s="93">
        <v>15</v>
      </c>
      <c r="L126" s="94">
        <f>'Planilha para vinculação'!F21</f>
        <v>10.119999999999999</v>
      </c>
      <c r="M126" s="133">
        <f t="shared" ref="M126:M135" si="87">TRUNC(J126*K126*L126,2)</f>
        <v>607.20000000000005</v>
      </c>
      <c r="N126" s="134"/>
      <c r="O126" s="135"/>
      <c r="P126" s="77">
        <f t="shared" ref="P126:P135" si="88">M126</f>
        <v>607.20000000000005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09"/>
      <c r="E127" s="78" t="s">
        <v>112</v>
      </c>
      <c r="F127" s="132" t="s">
        <v>11</v>
      </c>
      <c r="G127" s="24">
        <v>10</v>
      </c>
      <c r="H127" s="5" t="s">
        <v>114</v>
      </c>
      <c r="I127" s="72" t="s">
        <v>111</v>
      </c>
      <c r="J127" s="72">
        <v>4</v>
      </c>
      <c r="K127" s="93">
        <v>30</v>
      </c>
      <c r="L127" s="94">
        <f>'Planilha para vinculação'!F22</f>
        <v>25</v>
      </c>
      <c r="M127" s="133">
        <f t="shared" si="87"/>
        <v>3000</v>
      </c>
      <c r="N127" s="123"/>
      <c r="O127" s="135"/>
      <c r="P127" s="77">
        <f t="shared" si="88"/>
        <v>3000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09"/>
      <c r="E128" s="6" t="s">
        <v>513</v>
      </c>
      <c r="F128" s="24" t="s">
        <v>7</v>
      </c>
      <c r="G128" s="24">
        <v>3</v>
      </c>
      <c r="H128" s="5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7"/>
        <v>130.26</v>
      </c>
      <c r="N128" s="123"/>
      <c r="O128" s="135"/>
      <c r="P128" s="77">
        <f t="shared" si="88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09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30</v>
      </c>
      <c r="L129" s="94">
        <f>'Planilha para vinculação'!F26</f>
        <v>5.8</v>
      </c>
      <c r="M129" s="133">
        <f t="shared" si="87"/>
        <v>174</v>
      </c>
      <c r="N129" s="123"/>
      <c r="O129" s="135"/>
      <c r="P129" s="77">
        <f t="shared" si="88"/>
        <v>174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09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700</v>
      </c>
      <c r="L130" s="94">
        <f>'Planilha para vinculação'!F31</f>
        <v>1.2250000000000001</v>
      </c>
      <c r="M130" s="133">
        <f t="shared" si="87"/>
        <v>857.5</v>
      </c>
      <c r="N130" s="123"/>
      <c r="O130" s="135"/>
      <c r="P130" s="77">
        <f t="shared" si="88"/>
        <v>857.5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09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7"/>
        <v>60</v>
      </c>
      <c r="N131" s="123"/>
      <c r="O131" s="135"/>
      <c r="P131" s="77">
        <f t="shared" si="88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09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7"/>
        <v>160</v>
      </c>
      <c r="N132" s="123"/>
      <c r="O132" s="135"/>
      <c r="P132" s="77">
        <f t="shared" si="88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09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40</v>
      </c>
      <c r="L133" s="138">
        <f>'Planilha para vinculação'!F35</f>
        <v>0.61</v>
      </c>
      <c r="M133" s="133">
        <f t="shared" si="87"/>
        <v>24.4</v>
      </c>
      <c r="N133" s="123"/>
      <c r="O133" s="135"/>
      <c r="P133" s="77">
        <f t="shared" si="88"/>
        <v>24.4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09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7"/>
        <v>838.4</v>
      </c>
      <c r="N134" s="123"/>
      <c r="O134" s="135"/>
      <c r="P134" s="77">
        <f t="shared" si="88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6086.9599999999991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08"/>
      <c r="E135" s="70" t="s">
        <v>132</v>
      </c>
      <c r="F135" s="24" t="s">
        <v>14</v>
      </c>
      <c r="G135" s="24">
        <v>26</v>
      </c>
      <c r="H135" s="5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7"/>
        <v>235.2</v>
      </c>
      <c r="N135" s="123"/>
      <c r="O135" s="135"/>
      <c r="P135" s="77">
        <f t="shared" si="88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8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89">SUM(M126:M135)</f>
        <v>6086.9599999999991</v>
      </c>
      <c r="N136" s="139">
        <f t="shared" si="89"/>
        <v>0</v>
      </c>
      <c r="O136" s="139">
        <f t="shared" si="89"/>
        <v>0</v>
      </c>
      <c r="P136" s="139">
        <f t="shared" si="89"/>
        <v>6086.9599999999991</v>
      </c>
      <c r="Q136" s="139">
        <f t="shared" si="89"/>
        <v>0</v>
      </c>
      <c r="R136" s="139">
        <f t="shared" si="89"/>
        <v>0</v>
      </c>
      <c r="S136" s="139">
        <f t="shared" si="89"/>
        <v>0</v>
      </c>
      <c r="T136" s="139">
        <f t="shared" si="89"/>
        <v>0</v>
      </c>
      <c r="U136" s="139">
        <f t="shared" si="89"/>
        <v>0</v>
      </c>
      <c r="V136" s="139">
        <f t="shared" si="89"/>
        <v>0</v>
      </c>
      <c r="W136" s="139">
        <f t="shared" si="89"/>
        <v>0</v>
      </c>
      <c r="X136" s="139">
        <f t="shared" si="89"/>
        <v>0</v>
      </c>
      <c r="Y136" s="139">
        <f t="shared" si="89"/>
        <v>0</v>
      </c>
      <c r="Z136" s="69"/>
    </row>
    <row r="137" spans="1:27" ht="40.5" customHeight="1" x14ac:dyDescent="0.3">
      <c r="A137" s="107"/>
      <c r="B137" s="107"/>
      <c r="C137" s="107"/>
      <c r="D137" s="307" t="s">
        <v>78</v>
      </c>
      <c r="E137" s="70" t="s">
        <v>110</v>
      </c>
      <c r="F137" s="91" t="s">
        <v>11</v>
      </c>
      <c r="G137" s="24">
        <v>9</v>
      </c>
      <c r="H137" s="5" t="s">
        <v>114</v>
      </c>
      <c r="I137" s="92" t="s">
        <v>111</v>
      </c>
      <c r="J137" s="92">
        <v>4</v>
      </c>
      <c r="K137" s="93">
        <v>15</v>
      </c>
      <c r="L137" s="94">
        <f>'Planilha para vinculação'!F21</f>
        <v>10.119999999999999</v>
      </c>
      <c r="M137" s="75">
        <f t="shared" ref="M137:M139" si="90">TRUNC(J137*K137*L137,2)</f>
        <v>607.20000000000005</v>
      </c>
      <c r="N137" s="109"/>
      <c r="O137" s="110"/>
      <c r="P137" s="110"/>
      <c r="Q137" s="140"/>
      <c r="R137" s="141">
        <f t="shared" ref="R137:R140" si="91">M137</f>
        <v>607.20000000000005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5" t="s">
        <v>114</v>
      </c>
      <c r="I138" s="92" t="s">
        <v>111</v>
      </c>
      <c r="J138" s="92">
        <v>4</v>
      </c>
      <c r="K138" s="93">
        <v>30</v>
      </c>
      <c r="L138" s="94">
        <f>'Planilha para vinculação'!F22</f>
        <v>25</v>
      </c>
      <c r="M138" s="75">
        <f t="shared" si="90"/>
        <v>3000</v>
      </c>
      <c r="N138" s="113"/>
      <c r="O138" s="85"/>
      <c r="P138" s="85"/>
      <c r="Q138" s="140"/>
      <c r="R138" s="141">
        <f t="shared" si="91"/>
        <v>3000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700</v>
      </c>
      <c r="L139" s="94">
        <f>'Planilha para vinculação'!F28</f>
        <v>1.1399999999999999</v>
      </c>
      <c r="M139" s="75">
        <f t="shared" si="90"/>
        <v>798</v>
      </c>
      <c r="N139" s="113"/>
      <c r="O139" s="85"/>
      <c r="P139" s="85"/>
      <c r="Q139" s="140"/>
      <c r="R139" s="141">
        <f t="shared" si="91"/>
        <v>798</v>
      </c>
      <c r="S139" s="111"/>
      <c r="T139" s="85"/>
      <c r="U139" s="85"/>
      <c r="V139" s="142"/>
      <c r="W139" s="77"/>
      <c r="X139" s="77"/>
      <c r="Y139" s="77"/>
      <c r="Z139" s="69">
        <f>SUM(N141:Y141)</f>
        <v>4579.2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24" t="s">
        <v>114</v>
      </c>
      <c r="I140" s="73" t="s">
        <v>119</v>
      </c>
      <c r="J140" s="73">
        <v>1</v>
      </c>
      <c r="K140" s="92">
        <v>30</v>
      </c>
      <c r="L140" s="94">
        <f>'Planilha para vinculação'!F26</f>
        <v>5.8</v>
      </c>
      <c r="M140" s="75">
        <f>TRUNC(L140*K140*J140,2)</f>
        <v>174</v>
      </c>
      <c r="N140" s="113"/>
      <c r="O140" s="85"/>
      <c r="P140" s="115"/>
      <c r="Q140" s="111"/>
      <c r="R140" s="141">
        <f t="shared" si="91"/>
        <v>174</v>
      </c>
      <c r="S140" s="85"/>
      <c r="T140" s="89"/>
      <c r="U140" s="85"/>
      <c r="V140" s="111"/>
      <c r="W140" s="85"/>
      <c r="X140" s="85"/>
      <c r="Y140" s="85"/>
      <c r="Z140" s="69">
        <f>SUM(N142:Y142)</f>
        <v>10666.16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2">SUM(M137:M140)</f>
        <v>4579.2</v>
      </c>
      <c r="N141" s="86">
        <f t="shared" si="92"/>
        <v>0</v>
      </c>
      <c r="O141" s="64">
        <f t="shared" si="92"/>
        <v>0</v>
      </c>
      <c r="P141" s="64">
        <f t="shared" si="92"/>
        <v>0</v>
      </c>
      <c r="Q141" s="64">
        <f t="shared" si="92"/>
        <v>0</v>
      </c>
      <c r="R141" s="64">
        <f t="shared" si="92"/>
        <v>4579.2</v>
      </c>
      <c r="S141" s="64">
        <f t="shared" si="92"/>
        <v>0</v>
      </c>
      <c r="T141" s="64">
        <f t="shared" si="92"/>
        <v>0</v>
      </c>
      <c r="U141" s="64">
        <f t="shared" si="92"/>
        <v>0</v>
      </c>
      <c r="V141" s="64">
        <f t="shared" si="92"/>
        <v>0</v>
      </c>
      <c r="W141" s="64">
        <f t="shared" si="92"/>
        <v>0</v>
      </c>
      <c r="X141" s="64">
        <f t="shared" si="92"/>
        <v>0</v>
      </c>
      <c r="Y141" s="64">
        <f t="shared" si="92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 t="shared" ref="M142:Y142" si="93">M141+M136</f>
        <v>10666.16</v>
      </c>
      <c r="N142" s="106">
        <f t="shared" si="93"/>
        <v>0</v>
      </c>
      <c r="O142" s="106">
        <f t="shared" si="93"/>
        <v>0</v>
      </c>
      <c r="P142" s="106">
        <f t="shared" si="93"/>
        <v>6086.9599999999991</v>
      </c>
      <c r="Q142" s="106">
        <f t="shared" si="93"/>
        <v>0</v>
      </c>
      <c r="R142" s="106">
        <f t="shared" si="93"/>
        <v>4579.2</v>
      </c>
      <c r="S142" s="106">
        <f t="shared" si="93"/>
        <v>0</v>
      </c>
      <c r="T142" s="106">
        <f t="shared" si="93"/>
        <v>0</v>
      </c>
      <c r="U142" s="106">
        <f t="shared" si="93"/>
        <v>0</v>
      </c>
      <c r="V142" s="106">
        <f t="shared" si="93"/>
        <v>0</v>
      </c>
      <c r="W142" s="106">
        <f t="shared" si="93"/>
        <v>0</v>
      </c>
      <c r="X142" s="106">
        <f t="shared" si="93"/>
        <v>0</v>
      </c>
      <c r="Y142" s="106">
        <f t="shared" si="93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4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350</v>
      </c>
      <c r="L145" s="87">
        <f>Verba_Diagnóstico!$G$15</f>
        <v>5</v>
      </c>
      <c r="M145" s="75">
        <f t="shared" si="94"/>
        <v>1750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1750</v>
      </c>
      <c r="Z145" s="69">
        <f>SUM(N148:Y148)</f>
        <v>15889.91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337"/>
      <c r="E146" s="70" t="s">
        <v>110</v>
      </c>
      <c r="F146" s="91" t="s">
        <v>11</v>
      </c>
      <c r="G146" s="24">
        <v>9</v>
      </c>
      <c r="H146" s="5" t="s">
        <v>114</v>
      </c>
      <c r="I146" s="92" t="s">
        <v>111</v>
      </c>
      <c r="J146" s="92">
        <v>4</v>
      </c>
      <c r="K146" s="93">
        <v>100</v>
      </c>
      <c r="L146" s="94">
        <f>'Planilha para vinculação'!F21</f>
        <v>10.119999999999999</v>
      </c>
      <c r="M146" s="75">
        <f t="shared" ref="M146:M147" si="95">TRUNC(L146*K146*J146,2)</f>
        <v>4048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6">M146</f>
        <v>4048</v>
      </c>
      <c r="Z146" s="69"/>
    </row>
    <row r="147" spans="1:27" ht="15.75" customHeight="1" x14ac:dyDescent="0.25">
      <c r="A147" s="18"/>
      <c r="B147" s="18"/>
      <c r="C147" s="18"/>
      <c r="D147" s="338"/>
      <c r="E147" s="92" t="s">
        <v>121</v>
      </c>
      <c r="F147" s="91" t="s">
        <v>11</v>
      </c>
      <c r="G147" s="24">
        <v>9</v>
      </c>
      <c r="H147" s="5" t="s">
        <v>114</v>
      </c>
      <c r="I147" s="92" t="s">
        <v>111</v>
      </c>
      <c r="J147" s="92">
        <v>4</v>
      </c>
      <c r="K147" s="93">
        <v>100</v>
      </c>
      <c r="L147" s="94">
        <f>'Planilha para vinculação'!F22</f>
        <v>25</v>
      </c>
      <c r="M147" s="75">
        <f t="shared" si="95"/>
        <v>10000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6"/>
        <v>10000</v>
      </c>
      <c r="Z147" s="69">
        <f>SUM(N149:Y150)</f>
        <v>647045.255263158</v>
      </c>
      <c r="AA147" s="165">
        <f>M149-Z147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15889.91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15889.91</v>
      </c>
      <c r="Z148" s="69"/>
      <c r="AA148" s="165"/>
    </row>
    <row r="149" spans="1:27" ht="42" customHeight="1" x14ac:dyDescent="0.25">
      <c r="A149" s="18"/>
      <c r="B149" s="18"/>
      <c r="C149" s="18"/>
      <c r="D149" s="334" t="s">
        <v>145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647045.25526315789</v>
      </c>
      <c r="N149" s="310">
        <f>SUM(N148,N142,N124,N76,N151)</f>
        <v>65961.29960526315</v>
      </c>
      <c r="O149" s="310">
        <f>SUM(O148,O142,O124,O76,O151)</f>
        <v>65688.561605263167</v>
      </c>
      <c r="P149" s="310">
        <f>SUM(P148,P142,P124,P76,P151)</f>
        <v>62653.881605263159</v>
      </c>
      <c r="Q149" s="310">
        <f>SUM(Q148,Q142,Q124,Q76,Q151)</f>
        <v>42412.961605263161</v>
      </c>
      <c r="R149" s="310">
        <f>SUM(R148,R142,R124,R76,R151)</f>
        <v>55893.961605263161</v>
      </c>
      <c r="S149" s="310">
        <f>SUM(S148,S142,S124,S76,S151)</f>
        <v>42412.961605263161</v>
      </c>
      <c r="T149" s="310">
        <f>SUM(T148,T142,T124,T76,T151)</f>
        <v>52841.961605263161</v>
      </c>
      <c r="U149" s="310">
        <f>SUM(U148,U142,U124,U76,U151)</f>
        <v>53472.521605263159</v>
      </c>
      <c r="V149" s="310">
        <f>SUM(V148,V142,V124,V76,V151)</f>
        <v>56567.121605263164</v>
      </c>
      <c r="W149" s="310">
        <f>SUM(W148,W142,W124,W76,W151)</f>
        <v>46100.361605263162</v>
      </c>
      <c r="X149" s="310">
        <f>SUM(X148,X142,X124,X76,X151)</f>
        <v>47627.361605263162</v>
      </c>
      <c r="Y149" s="310">
        <f>SUM(Y148,Y142,Y124,Y76,Y151)</f>
        <v>55412.299605263164</v>
      </c>
      <c r="Z149" s="69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6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48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69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51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51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69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69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52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6" ht="15.75" customHeight="1" x14ac:dyDescent="0.25"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6" ht="15.75" customHeight="1" x14ac:dyDescent="0.25"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6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9"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95:D98"/>
    <mergeCell ref="D71:L71"/>
    <mergeCell ref="D75:L75"/>
    <mergeCell ref="D76:L76"/>
    <mergeCell ref="D77:Y77"/>
    <mergeCell ref="D59:D60"/>
    <mergeCell ref="D62:D70"/>
    <mergeCell ref="D72:D74"/>
    <mergeCell ref="D78:D87"/>
    <mergeCell ref="D88:L88"/>
    <mergeCell ref="D89:D93"/>
    <mergeCell ref="D94:L94"/>
    <mergeCell ref="D99:L99"/>
    <mergeCell ref="D100:D110"/>
    <mergeCell ref="D111:L111"/>
    <mergeCell ref="D123:L123"/>
    <mergeCell ref="D124:L124"/>
    <mergeCell ref="D125:Y125"/>
    <mergeCell ref="D143:Y143"/>
    <mergeCell ref="D112:D122"/>
    <mergeCell ref="D126:D135"/>
    <mergeCell ref="D136:L136"/>
    <mergeCell ref="D137:D140"/>
    <mergeCell ref="D141:L141"/>
    <mergeCell ref="D142:L142"/>
    <mergeCell ref="R149:R150"/>
    <mergeCell ref="S149:S150"/>
    <mergeCell ref="T149:T150"/>
    <mergeCell ref="U149:U150"/>
    <mergeCell ref="D148:L148"/>
    <mergeCell ref="D149:L150"/>
    <mergeCell ref="M149:M150"/>
    <mergeCell ref="N149:N150"/>
    <mergeCell ref="V149:V150"/>
    <mergeCell ref="W149:W150"/>
    <mergeCell ref="X149:X150"/>
    <mergeCell ref="Y149:Y150"/>
    <mergeCell ref="O149:O150"/>
    <mergeCell ref="P149:P150"/>
    <mergeCell ref="Q149:Q150"/>
    <mergeCell ref="D151:L151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</mergeCells>
  <conditionalFormatting sqref="E22">
    <cfRule type="cellIs" dxfId="239" priority="1" operator="equal">
      <formula>MIN($C$18:$T$18)</formula>
    </cfRule>
    <cfRule type="cellIs" dxfId="238" priority="2" operator="equal">
      <formula>MIN($C$17:$T$17)</formula>
    </cfRule>
  </conditionalFormatting>
  <conditionalFormatting sqref="E133">
    <cfRule type="cellIs" dxfId="237" priority="5" operator="equal">
      <formula>MIN($D$19:$AC$19)</formula>
    </cfRule>
    <cfRule type="cellIs" dxfId="236" priority="6" operator="equal">
      <formula>MIN($D$18:$AC$18)</formula>
    </cfRule>
  </conditionalFormatting>
  <conditionalFormatting sqref="E38:F38">
    <cfRule type="cellIs" dxfId="235" priority="15" operator="equal">
      <formula>MIN($D$19:$AC$19)</formula>
    </cfRule>
    <cfRule type="cellIs" dxfId="234" priority="16" operator="equal">
      <formula>MIN($D$18:$AC$18)</formula>
    </cfRule>
  </conditionalFormatting>
  <conditionalFormatting sqref="E43:F43">
    <cfRule type="cellIs" dxfId="233" priority="21" operator="equal">
      <formula>MIN($D$15:$Y$15)</formula>
    </cfRule>
    <cfRule type="cellIs" dxfId="232" priority="22" operator="equal">
      <formula>MIN($D$14:$Y$14)</formula>
    </cfRule>
  </conditionalFormatting>
  <conditionalFormatting sqref="E48:F48">
    <cfRule type="cellIs" dxfId="231" priority="13" operator="equal">
      <formula>MIN($D$19:$AC$19)</formula>
    </cfRule>
    <cfRule type="cellIs" dxfId="230" priority="14" operator="equal">
      <formula>MIN($D$18:$AC$18)</formula>
    </cfRule>
  </conditionalFormatting>
  <conditionalFormatting sqref="E53:F53 E86:F86 E93:F93 E108:F108 E120:F120">
    <cfRule type="cellIs" dxfId="229" priority="25" operator="equal">
      <formula>MIN($D$15:$Y$15)</formula>
    </cfRule>
    <cfRule type="cellIs" dxfId="228" priority="26" operator="equal">
      <formula>MIN($D$14:$Y$14)</formula>
    </cfRule>
  </conditionalFormatting>
  <conditionalFormatting sqref="E68:F68">
    <cfRule type="cellIs" dxfId="227" priority="11" operator="equal">
      <formula>MIN($D$19:$AC$19)</formula>
    </cfRule>
    <cfRule type="cellIs" dxfId="226" priority="12" operator="equal">
      <formula>MIN($D$18:$AC$18)</formula>
    </cfRule>
  </conditionalFormatting>
  <conditionalFormatting sqref="E109:F109">
    <cfRule type="cellIs" dxfId="225" priority="9" operator="equal">
      <formula>MIN($D$19:$AC$19)</formula>
    </cfRule>
    <cfRule type="cellIs" dxfId="224" priority="10" operator="equal">
      <formula>MIN($D$18:$AC$18)</formula>
    </cfRule>
  </conditionalFormatting>
  <conditionalFormatting sqref="E121:F121">
    <cfRule type="cellIs" dxfId="223" priority="7" operator="equal">
      <formula>MIN($D$19:$AC$19)</formula>
    </cfRule>
    <cfRule type="cellIs" dxfId="222" priority="8" operator="equal">
      <formula>MIN($D$18:$AC$18)</formula>
    </cfRule>
  </conditionalFormatting>
  <conditionalFormatting sqref="F133">
    <cfRule type="cellIs" dxfId="221" priority="27" operator="equal">
      <formula>MIN($C$11:$AB$11)</formula>
    </cfRule>
    <cfRule type="cellIs" dxfId="220" priority="28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A1000"/>
  <sheetViews>
    <sheetView showGridLines="0" topLeftCell="F112" zoomScale="50" zoomScaleNormal="50" workbookViewId="0">
      <selection activeCell="D144" sqref="D144:Y145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174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175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5" t="s">
        <v>114</v>
      </c>
      <c r="I18" s="72" t="s">
        <v>111</v>
      </c>
      <c r="J18" s="73">
        <v>3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23316.48</v>
      </c>
      <c r="N18" s="76">
        <f>M18/12</f>
        <v>1943.04</v>
      </c>
      <c r="O18" s="77">
        <f t="shared" ref="O18:Y18" si="1">$M$18/12</f>
        <v>1943.04</v>
      </c>
      <c r="P18" s="77">
        <f t="shared" si="1"/>
        <v>1943.04</v>
      </c>
      <c r="Q18" s="77">
        <f t="shared" si="1"/>
        <v>1943.04</v>
      </c>
      <c r="R18" s="77">
        <f t="shared" si="1"/>
        <v>1943.04</v>
      </c>
      <c r="S18" s="77">
        <f t="shared" si="1"/>
        <v>1943.04</v>
      </c>
      <c r="T18" s="77">
        <f t="shared" si="1"/>
        <v>1943.04</v>
      </c>
      <c r="U18" s="77">
        <f t="shared" si="1"/>
        <v>1943.04</v>
      </c>
      <c r="V18" s="77">
        <f t="shared" si="1"/>
        <v>1943.04</v>
      </c>
      <c r="W18" s="77">
        <f t="shared" si="1"/>
        <v>1943.04</v>
      </c>
      <c r="X18" s="77">
        <f t="shared" si="1"/>
        <v>1943.04</v>
      </c>
      <c r="Y18" s="77">
        <f t="shared" si="1"/>
        <v>1943.04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5" t="s">
        <v>114</v>
      </c>
      <c r="I19" s="72" t="s">
        <v>111</v>
      </c>
      <c r="J19" s="73">
        <v>3</v>
      </c>
      <c r="K19" s="73">
        <v>768</v>
      </c>
      <c r="L19" s="74">
        <f>'Planilha para vinculação'!F22</f>
        <v>25</v>
      </c>
      <c r="M19" s="75">
        <f t="shared" si="0"/>
        <v>57600</v>
      </c>
      <c r="N19" s="76">
        <f t="shared" ref="N19:Y19" si="2">$M$19/12</f>
        <v>4800</v>
      </c>
      <c r="O19" s="77">
        <f t="shared" si="2"/>
        <v>4800</v>
      </c>
      <c r="P19" s="77">
        <f t="shared" si="2"/>
        <v>4800</v>
      </c>
      <c r="Q19" s="77">
        <f t="shared" si="2"/>
        <v>4800</v>
      </c>
      <c r="R19" s="77">
        <f t="shared" si="2"/>
        <v>4800</v>
      </c>
      <c r="S19" s="77">
        <f t="shared" si="2"/>
        <v>4800</v>
      </c>
      <c r="T19" s="77">
        <f t="shared" si="2"/>
        <v>4800</v>
      </c>
      <c r="U19" s="77">
        <f t="shared" si="2"/>
        <v>4800</v>
      </c>
      <c r="V19" s="77">
        <f t="shared" si="2"/>
        <v>4800</v>
      </c>
      <c r="W19" s="77">
        <f t="shared" si="2"/>
        <v>4800</v>
      </c>
      <c r="X19" s="77">
        <f t="shared" si="2"/>
        <v>4800</v>
      </c>
      <c r="Y19" s="77">
        <f t="shared" si="2"/>
        <v>4800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2</v>
      </c>
      <c r="K21" s="73">
        <v>1</v>
      </c>
      <c r="L21" s="74">
        <f>'Quadro de Preços Frete'!K20</f>
        <v>1500</v>
      </c>
      <c r="M21" s="75">
        <f t="shared" si="0"/>
        <v>3000</v>
      </c>
      <c r="N21" s="76">
        <f>$M$21/2</f>
        <v>1500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1500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1</v>
      </c>
      <c r="K22" s="73">
        <v>12</v>
      </c>
      <c r="L22" s="74">
        <f>'Planilha para vinculação'!F71</f>
        <v>1200</v>
      </c>
      <c r="M22" s="75">
        <f t="shared" ref="M22" si="4">TRUNC(J22*K22*L22,2)</f>
        <v>14400</v>
      </c>
      <c r="N22" s="76">
        <f t="shared" ref="N22:Y22" si="5">$M$22/12</f>
        <v>1200</v>
      </c>
      <c r="O22" s="76">
        <f t="shared" si="5"/>
        <v>1200</v>
      </c>
      <c r="P22" s="76">
        <f t="shared" si="5"/>
        <v>1200</v>
      </c>
      <c r="Q22" s="76">
        <f t="shared" si="5"/>
        <v>1200</v>
      </c>
      <c r="R22" s="76">
        <f t="shared" si="5"/>
        <v>1200</v>
      </c>
      <c r="S22" s="76">
        <f t="shared" si="5"/>
        <v>1200</v>
      </c>
      <c r="T22" s="76">
        <f t="shared" si="5"/>
        <v>1200</v>
      </c>
      <c r="U22" s="76">
        <f t="shared" si="5"/>
        <v>1200</v>
      </c>
      <c r="V22" s="76">
        <f t="shared" si="5"/>
        <v>1200</v>
      </c>
      <c r="W22" s="76">
        <f t="shared" si="5"/>
        <v>1200</v>
      </c>
      <c r="X22" s="76">
        <f t="shared" si="5"/>
        <v>1200</v>
      </c>
      <c r="Y22" s="76">
        <f t="shared" si="5"/>
        <v>1200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6">$M$23/12</f>
        <v>482.88749999999999</v>
      </c>
      <c r="O23" s="77">
        <f t="shared" si="6"/>
        <v>482.88749999999999</v>
      </c>
      <c r="P23" s="77">
        <f t="shared" si="6"/>
        <v>482.88749999999999</v>
      </c>
      <c r="Q23" s="77">
        <f t="shared" si="6"/>
        <v>482.88749999999999</v>
      </c>
      <c r="R23" s="77">
        <f t="shared" si="6"/>
        <v>482.88749999999999</v>
      </c>
      <c r="S23" s="77">
        <f t="shared" si="6"/>
        <v>482.88749999999999</v>
      </c>
      <c r="T23" s="77">
        <f t="shared" si="6"/>
        <v>482.88749999999999</v>
      </c>
      <c r="U23" s="77">
        <f t="shared" si="6"/>
        <v>482.88749999999999</v>
      </c>
      <c r="V23" s="77">
        <f t="shared" si="6"/>
        <v>482.88749999999999</v>
      </c>
      <c r="W23" s="77">
        <f t="shared" si="6"/>
        <v>482.88749999999999</v>
      </c>
      <c r="X23" s="77">
        <f t="shared" si="6"/>
        <v>482.88749999999999</v>
      </c>
      <c r="Y23" s="77">
        <f t="shared" si="6"/>
        <v>482.88749999999999</v>
      </c>
      <c r="Z23" s="69"/>
    </row>
    <row r="24" spans="1:27" ht="93.7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7">$M$24/12</f>
        <v>1117.49</v>
      </c>
      <c r="O24" s="76">
        <f t="shared" si="7"/>
        <v>1117.49</v>
      </c>
      <c r="P24" s="76">
        <f t="shared" si="7"/>
        <v>1117.49</v>
      </c>
      <c r="Q24" s="76">
        <f t="shared" si="7"/>
        <v>1117.49</v>
      </c>
      <c r="R24" s="76">
        <f t="shared" si="7"/>
        <v>1117.49</v>
      </c>
      <c r="S24" s="76">
        <f t="shared" si="7"/>
        <v>1117.49</v>
      </c>
      <c r="T24" s="76">
        <f t="shared" si="7"/>
        <v>1117.49</v>
      </c>
      <c r="U24" s="76">
        <f t="shared" si="7"/>
        <v>1117.49</v>
      </c>
      <c r="V24" s="76">
        <f t="shared" si="7"/>
        <v>1117.49</v>
      </c>
      <c r="W24" s="76">
        <f t="shared" si="7"/>
        <v>1117.49</v>
      </c>
      <c r="X24" s="76">
        <f t="shared" si="7"/>
        <v>1117.49</v>
      </c>
      <c r="Y24" s="76">
        <f t="shared" si="7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118719.81000000001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8">SUM(M18:M25)</f>
        <v>118719.81</v>
      </c>
      <c r="N26" s="86">
        <f t="shared" si="8"/>
        <v>11253.317499999999</v>
      </c>
      <c r="O26" s="64">
        <f t="shared" si="8"/>
        <v>9633.3174999999992</v>
      </c>
      <c r="P26" s="64">
        <f t="shared" si="8"/>
        <v>9633.3174999999992</v>
      </c>
      <c r="Q26" s="64">
        <f t="shared" si="8"/>
        <v>9633.3174999999992</v>
      </c>
      <c r="R26" s="64">
        <f t="shared" si="8"/>
        <v>9633.3174999999992</v>
      </c>
      <c r="S26" s="64">
        <f t="shared" si="8"/>
        <v>9633.3174999999992</v>
      </c>
      <c r="T26" s="64">
        <f t="shared" si="8"/>
        <v>9633.3174999999992</v>
      </c>
      <c r="U26" s="64">
        <f t="shared" si="8"/>
        <v>9633.3174999999992</v>
      </c>
      <c r="V26" s="64">
        <f t="shared" si="8"/>
        <v>9633.3174999999992</v>
      </c>
      <c r="W26" s="64">
        <f t="shared" si="8"/>
        <v>9633.3174999999992</v>
      </c>
      <c r="X26" s="64">
        <f t="shared" si="8"/>
        <v>9633.3174999999992</v>
      </c>
      <c r="Y26" s="64">
        <f t="shared" si="8"/>
        <v>11133.317499999999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9">TRUNC(L27*K27*J27,2)</f>
        <v>91.91</v>
      </c>
      <c r="N27" s="88">
        <f t="shared" ref="N27:N28" si="10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146</v>
      </c>
      <c r="L28" s="87">
        <f>Verba_Diagnóstico!$G$15</f>
        <v>5</v>
      </c>
      <c r="M28" s="75">
        <f t="shared" si="9"/>
        <v>730</v>
      </c>
      <c r="N28" s="88">
        <f t="shared" si="10"/>
        <v>730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337"/>
      <c r="E29" s="70" t="s">
        <v>110</v>
      </c>
      <c r="F29" s="91" t="s">
        <v>11</v>
      </c>
      <c r="G29" s="24">
        <v>9</v>
      </c>
      <c r="H29" s="5" t="s">
        <v>114</v>
      </c>
      <c r="I29" s="92" t="s">
        <v>111</v>
      </c>
      <c r="J29" s="92">
        <v>3</v>
      </c>
      <c r="K29" s="93">
        <v>100</v>
      </c>
      <c r="L29" s="94">
        <f>'Planilha para vinculação'!F21</f>
        <v>10.119999999999999</v>
      </c>
      <c r="M29" s="75">
        <f t="shared" ref="M29:M30" si="11">TRUNC(L29*K29*J29,2)</f>
        <v>3036</v>
      </c>
      <c r="N29" s="88">
        <f t="shared" ref="N29:N31" si="12">M29</f>
        <v>3036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f>SUM(N31:Y31)</f>
        <v>11357.91</v>
      </c>
      <c r="AA29" t="b">
        <f>IF(Z29=M31,TRUE,FALSE)</f>
        <v>1</v>
      </c>
    </row>
    <row r="30" spans="1:27" ht="47.25" customHeight="1" x14ac:dyDescent="0.25">
      <c r="A30" s="18"/>
      <c r="B30" s="18"/>
      <c r="C30" s="18"/>
      <c r="D30" s="338"/>
      <c r="E30" s="92" t="s">
        <v>121</v>
      </c>
      <c r="F30" s="91" t="s">
        <v>11</v>
      </c>
      <c r="G30" s="24">
        <v>9</v>
      </c>
      <c r="H30" s="5" t="s">
        <v>114</v>
      </c>
      <c r="I30" s="92" t="s">
        <v>111</v>
      </c>
      <c r="J30" s="92">
        <v>3</v>
      </c>
      <c r="K30" s="93">
        <v>100</v>
      </c>
      <c r="L30" s="94">
        <f>'Planilha para vinculação'!F22</f>
        <v>25</v>
      </c>
      <c r="M30" s="75">
        <f t="shared" si="11"/>
        <v>7500</v>
      </c>
      <c r="N30" s="88">
        <f t="shared" si="12"/>
        <v>7500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SUM(M27:M30)</f>
        <v>11357.91</v>
      </c>
      <c r="N31" s="88">
        <f t="shared" si="12"/>
        <v>11357.91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v>0</v>
      </c>
      <c r="Z31" s="69"/>
    </row>
    <row r="32" spans="1:27" ht="15.75" customHeight="1" x14ac:dyDescent="0.25">
      <c r="A32" s="18"/>
      <c r="B32" s="18"/>
      <c r="C32" s="18"/>
      <c r="D32" s="307" t="s">
        <v>123</v>
      </c>
      <c r="E32" s="70" t="s">
        <v>110</v>
      </c>
      <c r="F32" s="91" t="s">
        <v>11</v>
      </c>
      <c r="G32" s="24">
        <v>9</v>
      </c>
      <c r="H32" s="5" t="s">
        <v>114</v>
      </c>
      <c r="I32" s="92" t="s">
        <v>111</v>
      </c>
      <c r="J32" s="92">
        <v>3</v>
      </c>
      <c r="K32" s="93">
        <v>240</v>
      </c>
      <c r="L32" s="94">
        <f>'Planilha para vinculação'!F21</f>
        <v>10.119999999999999</v>
      </c>
      <c r="M32" s="95">
        <f t="shared" ref="M32:M34" si="13">TRUNC(J32*K32*L32,2)</f>
        <v>7286.4</v>
      </c>
      <c r="N32" s="76">
        <f t="shared" ref="N32:Y32" si="14">$M$32/12</f>
        <v>607.19999999999993</v>
      </c>
      <c r="O32" s="77">
        <f t="shared" si="14"/>
        <v>607.19999999999993</v>
      </c>
      <c r="P32" s="77">
        <f t="shared" si="14"/>
        <v>607.19999999999993</v>
      </c>
      <c r="Q32" s="77">
        <f t="shared" si="14"/>
        <v>607.19999999999993</v>
      </c>
      <c r="R32" s="77">
        <f t="shared" si="14"/>
        <v>607.19999999999993</v>
      </c>
      <c r="S32" s="77">
        <f t="shared" si="14"/>
        <v>607.19999999999993</v>
      </c>
      <c r="T32" s="77">
        <f t="shared" si="14"/>
        <v>607.19999999999993</v>
      </c>
      <c r="U32" s="77">
        <f t="shared" si="14"/>
        <v>607.19999999999993</v>
      </c>
      <c r="V32" s="77">
        <f t="shared" si="14"/>
        <v>607.19999999999993</v>
      </c>
      <c r="W32" s="77">
        <f t="shared" si="14"/>
        <v>607.19999999999993</v>
      </c>
      <c r="X32" s="77">
        <f t="shared" si="14"/>
        <v>607.19999999999993</v>
      </c>
      <c r="Y32" s="77">
        <f t="shared" si="14"/>
        <v>607.19999999999993</v>
      </c>
      <c r="Z32" s="69"/>
    </row>
    <row r="33" spans="1:27" ht="15.75" customHeight="1" x14ac:dyDescent="0.25">
      <c r="A33" s="18"/>
      <c r="B33" s="18"/>
      <c r="C33" s="18"/>
      <c r="D33" s="309"/>
      <c r="E33" s="72" t="s">
        <v>112</v>
      </c>
      <c r="F33" s="91" t="s">
        <v>11</v>
      </c>
      <c r="G33" s="24">
        <v>10</v>
      </c>
      <c r="H33" s="5" t="s">
        <v>114</v>
      </c>
      <c r="I33" s="92" t="s">
        <v>111</v>
      </c>
      <c r="J33" s="92">
        <v>3</v>
      </c>
      <c r="K33" s="93">
        <v>240</v>
      </c>
      <c r="L33" s="94">
        <f>'Planilha para vinculação'!F22</f>
        <v>25</v>
      </c>
      <c r="M33" s="95">
        <f t="shared" si="13"/>
        <v>18000</v>
      </c>
      <c r="N33" s="76">
        <f t="shared" ref="N33:Y33" si="15">$M$33/12</f>
        <v>1500</v>
      </c>
      <c r="O33" s="77">
        <f t="shared" si="15"/>
        <v>1500</v>
      </c>
      <c r="P33" s="77">
        <f t="shared" si="15"/>
        <v>1500</v>
      </c>
      <c r="Q33" s="77">
        <f t="shared" si="15"/>
        <v>1500</v>
      </c>
      <c r="R33" s="77">
        <f t="shared" si="15"/>
        <v>1500</v>
      </c>
      <c r="S33" s="77">
        <f t="shared" si="15"/>
        <v>1500</v>
      </c>
      <c r="T33" s="77">
        <f t="shared" si="15"/>
        <v>1500</v>
      </c>
      <c r="U33" s="77">
        <f t="shared" si="15"/>
        <v>1500</v>
      </c>
      <c r="V33" s="77">
        <f t="shared" si="15"/>
        <v>1500</v>
      </c>
      <c r="W33" s="77">
        <f t="shared" si="15"/>
        <v>1500</v>
      </c>
      <c r="X33" s="77">
        <f t="shared" si="15"/>
        <v>1500</v>
      </c>
      <c r="Y33" s="77">
        <f t="shared" si="15"/>
        <v>1500</v>
      </c>
      <c r="Z33" s="69">
        <f>SUM(N35:Y35)</f>
        <v>26389.320000000003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308"/>
      <c r="E34" s="92" t="s">
        <v>124</v>
      </c>
      <c r="F34" s="81" t="s">
        <v>14</v>
      </c>
      <c r="G34" s="5" t="s">
        <v>116</v>
      </c>
      <c r="H34" s="5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3"/>
        <v>1102.92</v>
      </c>
      <c r="N34" s="76">
        <f t="shared" ref="N34:Y34" si="16">$M$34/12</f>
        <v>91.910000000000011</v>
      </c>
      <c r="O34" s="77">
        <f t="shared" si="16"/>
        <v>91.910000000000011</v>
      </c>
      <c r="P34" s="77">
        <f t="shared" si="16"/>
        <v>91.910000000000011</v>
      </c>
      <c r="Q34" s="77">
        <f t="shared" si="16"/>
        <v>91.910000000000011</v>
      </c>
      <c r="R34" s="77">
        <f t="shared" si="16"/>
        <v>91.910000000000011</v>
      </c>
      <c r="S34" s="77">
        <f t="shared" si="16"/>
        <v>91.910000000000011</v>
      </c>
      <c r="T34" s="77">
        <f t="shared" si="16"/>
        <v>91.910000000000011</v>
      </c>
      <c r="U34" s="77">
        <f t="shared" si="16"/>
        <v>91.910000000000011</v>
      </c>
      <c r="V34" s="77">
        <f t="shared" si="16"/>
        <v>91.910000000000011</v>
      </c>
      <c r="W34" s="77">
        <f t="shared" si="16"/>
        <v>91.910000000000011</v>
      </c>
      <c r="X34" s="77">
        <f t="shared" si="16"/>
        <v>91.910000000000011</v>
      </c>
      <c r="Y34" s="77">
        <f t="shared" si="16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7">SUM(M32:M34)</f>
        <v>26389.32</v>
      </c>
      <c r="N35" s="86">
        <f t="shared" si="17"/>
        <v>2199.1099999999997</v>
      </c>
      <c r="O35" s="64">
        <f t="shared" si="17"/>
        <v>2199.1099999999997</v>
      </c>
      <c r="P35" s="64">
        <f t="shared" si="17"/>
        <v>2199.1099999999997</v>
      </c>
      <c r="Q35" s="64">
        <f t="shared" si="17"/>
        <v>2199.1099999999997</v>
      </c>
      <c r="R35" s="64">
        <f t="shared" si="17"/>
        <v>2199.1099999999997</v>
      </c>
      <c r="S35" s="64">
        <f t="shared" si="17"/>
        <v>2199.1099999999997</v>
      </c>
      <c r="T35" s="64">
        <f t="shared" si="17"/>
        <v>2199.1099999999997</v>
      </c>
      <c r="U35" s="64">
        <f t="shared" si="17"/>
        <v>2199.1099999999997</v>
      </c>
      <c r="V35" s="64">
        <f t="shared" si="17"/>
        <v>2199.1099999999997</v>
      </c>
      <c r="W35" s="64">
        <f t="shared" si="17"/>
        <v>2199.1099999999997</v>
      </c>
      <c r="X35" s="64">
        <f t="shared" si="17"/>
        <v>2199.1099999999997</v>
      </c>
      <c r="Y35" s="64">
        <f t="shared" si="17"/>
        <v>2199.1099999999997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5" t="s">
        <v>114</v>
      </c>
      <c r="I36" s="92" t="s">
        <v>111</v>
      </c>
      <c r="J36" s="73">
        <v>3</v>
      </c>
      <c r="K36" s="93">
        <v>17</v>
      </c>
      <c r="L36" s="94">
        <f>'Planilha para vinculação'!F21</f>
        <v>10.119999999999999</v>
      </c>
      <c r="M36" s="75">
        <f t="shared" ref="M36:M44" si="18">TRUNC(J36*K36*L36,2)</f>
        <v>516.12</v>
      </c>
      <c r="N36" s="96"/>
      <c r="O36" s="76">
        <f t="shared" ref="O36:O44" si="19">M36</f>
        <v>516.12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5" t="s">
        <v>114</v>
      </c>
      <c r="I37" s="92" t="s">
        <v>111</v>
      </c>
      <c r="J37" s="73">
        <v>3</v>
      </c>
      <c r="K37" s="93">
        <v>30</v>
      </c>
      <c r="L37" s="94">
        <f>'Planilha para vinculação'!F22</f>
        <v>25</v>
      </c>
      <c r="M37" s="75">
        <f t="shared" si="18"/>
        <v>2250</v>
      </c>
      <c r="N37" s="96"/>
      <c r="O37" s="76">
        <f t="shared" si="19"/>
        <v>2250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87</v>
      </c>
      <c r="L38" s="74">
        <f>'Planilha para vinculação'!F35</f>
        <v>0.61</v>
      </c>
      <c r="M38" s="75">
        <f t="shared" si="18"/>
        <v>53.07</v>
      </c>
      <c r="N38" s="96"/>
      <c r="O38" s="76">
        <f t="shared" si="19"/>
        <v>53.07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25</v>
      </c>
      <c r="L39" s="94">
        <f>'Planilha para vinculação'!F26</f>
        <v>5.8</v>
      </c>
      <c r="M39" s="75">
        <f t="shared" si="18"/>
        <v>145</v>
      </c>
      <c r="N39" s="96"/>
      <c r="O39" s="76">
        <f t="shared" si="19"/>
        <v>145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291</v>
      </c>
      <c r="L40" s="94">
        <f>'Planilha para vinculação'!F31</f>
        <v>1.2250000000000001</v>
      </c>
      <c r="M40" s="75">
        <f t="shared" si="18"/>
        <v>356.47</v>
      </c>
      <c r="N40" s="96"/>
      <c r="O40" s="76">
        <f t="shared" si="19"/>
        <v>356.47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8"/>
        <v>60</v>
      </c>
      <c r="N41" s="96"/>
      <c r="O41" s="76">
        <f t="shared" si="19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87</v>
      </c>
      <c r="L42" s="94">
        <f>'Planilha para vinculação'!F39</f>
        <v>4</v>
      </c>
      <c r="M42" s="75">
        <f t="shared" si="18"/>
        <v>348</v>
      </c>
      <c r="N42" s="96"/>
      <c r="O42" s="76">
        <f t="shared" si="19"/>
        <v>348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8"/>
        <v>18.88</v>
      </c>
      <c r="N43" s="96"/>
      <c r="O43" s="76">
        <f t="shared" si="19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4259.1000000000004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7" t="s">
        <v>114</v>
      </c>
      <c r="I44" s="72" t="s">
        <v>129</v>
      </c>
      <c r="J44" s="92">
        <v>1</v>
      </c>
      <c r="K44" s="92">
        <v>87</v>
      </c>
      <c r="L44" s="94">
        <f>'Kit lanche'!E15</f>
        <v>5.88</v>
      </c>
      <c r="M44" s="75">
        <f t="shared" si="18"/>
        <v>511.56</v>
      </c>
      <c r="N44" s="96"/>
      <c r="O44" s="76">
        <f t="shared" si="19"/>
        <v>511.56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 t="shared" ref="M45:P45" si="20">SUM(M36:M44)</f>
        <v>4259.1000000000004</v>
      </c>
      <c r="N45" s="99">
        <f t="shared" si="20"/>
        <v>0</v>
      </c>
      <c r="O45" s="100">
        <f t="shared" si="20"/>
        <v>4259.1000000000004</v>
      </c>
      <c r="P45" s="100">
        <f t="shared" si="20"/>
        <v>0</v>
      </c>
      <c r="Q45" s="100"/>
      <c r="R45" s="100">
        <f t="shared" ref="R45:Y45" si="21">SUM(R36:R44)</f>
        <v>0</v>
      </c>
      <c r="S45" s="100">
        <f t="shared" si="21"/>
        <v>0</v>
      </c>
      <c r="T45" s="100">
        <f t="shared" si="21"/>
        <v>0</v>
      </c>
      <c r="U45" s="100">
        <f t="shared" si="21"/>
        <v>0</v>
      </c>
      <c r="V45" s="100">
        <f t="shared" si="21"/>
        <v>0</v>
      </c>
      <c r="W45" s="100">
        <f t="shared" si="21"/>
        <v>0</v>
      </c>
      <c r="X45" s="100">
        <f t="shared" si="21"/>
        <v>0</v>
      </c>
      <c r="Y45" s="100">
        <f t="shared" si="21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5" t="s">
        <v>114</v>
      </c>
      <c r="I46" s="92" t="s">
        <v>111</v>
      </c>
      <c r="J46" s="73">
        <v>3</v>
      </c>
      <c r="K46" s="93">
        <v>204</v>
      </c>
      <c r="L46" s="94">
        <f>'Planilha para vinculação'!F21</f>
        <v>10.119999999999999</v>
      </c>
      <c r="M46" s="75">
        <f t="shared" ref="M46:M54" si="22">TRUNC(J46*K46*L46,2)</f>
        <v>6193.44</v>
      </c>
      <c r="N46" s="76">
        <f t="shared" ref="N46:N54" si="23">M46/12</f>
        <v>516.12</v>
      </c>
      <c r="O46" s="76">
        <f t="shared" ref="O46:O54" si="24">M46/12</f>
        <v>516.12</v>
      </c>
      <c r="P46" s="76">
        <f t="shared" ref="P46:P54" si="25">M46/12</f>
        <v>516.12</v>
      </c>
      <c r="Q46" s="76">
        <f t="shared" ref="Q46:Q55" si="26">M46/12</f>
        <v>516.12</v>
      </c>
      <c r="R46" s="76">
        <f t="shared" ref="R46:R54" si="27">M46/12</f>
        <v>516.12</v>
      </c>
      <c r="S46" s="76">
        <f t="shared" ref="S46:S54" si="28">M46/12</f>
        <v>516.12</v>
      </c>
      <c r="T46" s="76">
        <f t="shared" ref="T46:T54" si="29">M46/12</f>
        <v>516.12</v>
      </c>
      <c r="U46" s="76">
        <f t="shared" ref="U46:U54" si="30">M46/12</f>
        <v>516.12</v>
      </c>
      <c r="V46" s="76">
        <f t="shared" ref="V46:V54" si="31">M46/12</f>
        <v>516.12</v>
      </c>
      <c r="W46" s="76">
        <f t="shared" ref="W46:W54" si="32">M46/12</f>
        <v>516.12</v>
      </c>
      <c r="X46" s="76">
        <f t="shared" ref="X46:X54" si="33">M46/12</f>
        <v>516.12</v>
      </c>
      <c r="Y46" s="76">
        <f t="shared" ref="Y46:Y54" si="34">M46/12</f>
        <v>516.12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5" t="s">
        <v>114</v>
      </c>
      <c r="I47" s="92" t="s">
        <v>111</v>
      </c>
      <c r="J47" s="73">
        <v>3</v>
      </c>
      <c r="K47" s="93">
        <v>360</v>
      </c>
      <c r="L47" s="94">
        <f>'Planilha para vinculação'!F22</f>
        <v>25</v>
      </c>
      <c r="M47" s="75">
        <f t="shared" si="22"/>
        <v>27000</v>
      </c>
      <c r="N47" s="76">
        <f t="shared" si="23"/>
        <v>2250</v>
      </c>
      <c r="O47" s="76">
        <f t="shared" si="24"/>
        <v>2250</v>
      </c>
      <c r="P47" s="76">
        <f t="shared" si="25"/>
        <v>2250</v>
      </c>
      <c r="Q47" s="76">
        <f t="shared" si="26"/>
        <v>2250</v>
      </c>
      <c r="R47" s="76">
        <f t="shared" si="27"/>
        <v>2250</v>
      </c>
      <c r="S47" s="76">
        <f t="shared" si="28"/>
        <v>2250</v>
      </c>
      <c r="T47" s="76">
        <f t="shared" si="29"/>
        <v>2250</v>
      </c>
      <c r="U47" s="76">
        <f t="shared" si="30"/>
        <v>2250</v>
      </c>
      <c r="V47" s="76">
        <f t="shared" si="31"/>
        <v>2250</v>
      </c>
      <c r="W47" s="76">
        <f t="shared" si="32"/>
        <v>2250</v>
      </c>
      <c r="X47" s="76">
        <f t="shared" si="33"/>
        <v>2250</v>
      </c>
      <c r="Y47" s="76">
        <f t="shared" si="34"/>
        <v>2250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87</v>
      </c>
      <c r="L48" s="74">
        <f>'Planilha para vinculação'!F35</f>
        <v>0.61</v>
      </c>
      <c r="M48" s="75">
        <f t="shared" si="22"/>
        <v>636.84</v>
      </c>
      <c r="N48" s="76">
        <f t="shared" si="23"/>
        <v>53.07</v>
      </c>
      <c r="O48" s="76">
        <f t="shared" si="24"/>
        <v>53.07</v>
      </c>
      <c r="P48" s="76">
        <f t="shared" si="25"/>
        <v>53.07</v>
      </c>
      <c r="Q48" s="76">
        <f t="shared" si="26"/>
        <v>53.07</v>
      </c>
      <c r="R48" s="76">
        <f t="shared" si="27"/>
        <v>53.07</v>
      </c>
      <c r="S48" s="76">
        <f t="shared" si="28"/>
        <v>53.07</v>
      </c>
      <c r="T48" s="76">
        <f t="shared" si="29"/>
        <v>53.07</v>
      </c>
      <c r="U48" s="76">
        <f t="shared" si="30"/>
        <v>53.07</v>
      </c>
      <c r="V48" s="76">
        <f t="shared" si="31"/>
        <v>53.07</v>
      </c>
      <c r="W48" s="76">
        <f t="shared" si="32"/>
        <v>53.07</v>
      </c>
      <c r="X48" s="76">
        <f t="shared" si="33"/>
        <v>53.07</v>
      </c>
      <c r="Y48" s="76">
        <f t="shared" si="34"/>
        <v>53.07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25</v>
      </c>
      <c r="L49" s="94">
        <f>'Planilha para vinculação'!F26</f>
        <v>5.8</v>
      </c>
      <c r="M49" s="75">
        <f t="shared" si="22"/>
        <v>1740</v>
      </c>
      <c r="N49" s="76">
        <f t="shared" si="23"/>
        <v>145</v>
      </c>
      <c r="O49" s="76">
        <f t="shared" si="24"/>
        <v>145</v>
      </c>
      <c r="P49" s="76">
        <f t="shared" si="25"/>
        <v>145</v>
      </c>
      <c r="Q49" s="76">
        <f t="shared" si="26"/>
        <v>145</v>
      </c>
      <c r="R49" s="76">
        <f t="shared" si="27"/>
        <v>145</v>
      </c>
      <c r="S49" s="76">
        <f t="shared" si="28"/>
        <v>145</v>
      </c>
      <c r="T49" s="76">
        <f t="shared" si="29"/>
        <v>145</v>
      </c>
      <c r="U49" s="76">
        <f t="shared" si="30"/>
        <v>145</v>
      </c>
      <c r="V49" s="76">
        <f t="shared" si="31"/>
        <v>145</v>
      </c>
      <c r="W49" s="76">
        <f t="shared" si="32"/>
        <v>145</v>
      </c>
      <c r="X49" s="76">
        <f t="shared" si="33"/>
        <v>145</v>
      </c>
      <c r="Y49" s="76">
        <f t="shared" si="34"/>
        <v>145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291</v>
      </c>
      <c r="L50" s="94">
        <f>'Planilha para vinculação'!F31</f>
        <v>1.2250000000000001</v>
      </c>
      <c r="M50" s="75">
        <f t="shared" si="22"/>
        <v>4277.7</v>
      </c>
      <c r="N50" s="76">
        <f t="shared" si="23"/>
        <v>356.47499999999997</v>
      </c>
      <c r="O50" s="76">
        <f t="shared" si="24"/>
        <v>356.47499999999997</v>
      </c>
      <c r="P50" s="76">
        <f t="shared" si="25"/>
        <v>356.47499999999997</v>
      </c>
      <c r="Q50" s="76">
        <f t="shared" si="26"/>
        <v>356.47499999999997</v>
      </c>
      <c r="R50" s="76">
        <f t="shared" si="27"/>
        <v>356.47499999999997</v>
      </c>
      <c r="S50" s="76">
        <f t="shared" si="28"/>
        <v>356.47499999999997</v>
      </c>
      <c r="T50" s="76">
        <f t="shared" si="29"/>
        <v>356.47499999999997</v>
      </c>
      <c r="U50" s="76">
        <f t="shared" si="30"/>
        <v>356.47499999999997</v>
      </c>
      <c r="V50" s="76">
        <f t="shared" si="31"/>
        <v>356.47499999999997</v>
      </c>
      <c r="W50" s="76">
        <f t="shared" si="32"/>
        <v>356.47499999999997</v>
      </c>
      <c r="X50" s="76">
        <f t="shared" si="33"/>
        <v>356.47499999999997</v>
      </c>
      <c r="Y50" s="76">
        <f t="shared" si="34"/>
        <v>356.47499999999997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2"/>
        <v>720</v>
      </c>
      <c r="N51" s="76">
        <f t="shared" si="23"/>
        <v>60</v>
      </c>
      <c r="O51" s="76">
        <f t="shared" si="24"/>
        <v>60</v>
      </c>
      <c r="P51" s="76">
        <f t="shared" si="25"/>
        <v>60</v>
      </c>
      <c r="Q51" s="76">
        <f t="shared" si="26"/>
        <v>60</v>
      </c>
      <c r="R51" s="76">
        <f t="shared" si="27"/>
        <v>60</v>
      </c>
      <c r="S51" s="76">
        <f t="shared" si="28"/>
        <v>60</v>
      </c>
      <c r="T51" s="76">
        <f t="shared" si="29"/>
        <v>60</v>
      </c>
      <c r="U51" s="76">
        <f t="shared" si="30"/>
        <v>60</v>
      </c>
      <c r="V51" s="76">
        <f t="shared" si="31"/>
        <v>60</v>
      </c>
      <c r="W51" s="76">
        <f t="shared" si="32"/>
        <v>60</v>
      </c>
      <c r="X51" s="76">
        <f t="shared" si="33"/>
        <v>60</v>
      </c>
      <c r="Y51" s="76">
        <f t="shared" si="34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87</v>
      </c>
      <c r="L52" s="94">
        <f>'Planilha para vinculação'!F39</f>
        <v>4</v>
      </c>
      <c r="M52" s="75">
        <f t="shared" si="22"/>
        <v>4176</v>
      </c>
      <c r="N52" s="76">
        <f t="shared" si="23"/>
        <v>348</v>
      </c>
      <c r="O52" s="76">
        <f t="shared" si="24"/>
        <v>348</v>
      </c>
      <c r="P52" s="76">
        <f t="shared" si="25"/>
        <v>348</v>
      </c>
      <c r="Q52" s="76">
        <f t="shared" si="26"/>
        <v>348</v>
      </c>
      <c r="R52" s="76">
        <f t="shared" si="27"/>
        <v>348</v>
      </c>
      <c r="S52" s="76">
        <f t="shared" si="28"/>
        <v>348</v>
      </c>
      <c r="T52" s="76">
        <f t="shared" si="29"/>
        <v>348</v>
      </c>
      <c r="U52" s="76">
        <f t="shared" si="30"/>
        <v>348</v>
      </c>
      <c r="V52" s="76">
        <f t="shared" si="31"/>
        <v>348</v>
      </c>
      <c r="W52" s="76">
        <f t="shared" si="32"/>
        <v>348</v>
      </c>
      <c r="X52" s="76">
        <f t="shared" si="33"/>
        <v>348</v>
      </c>
      <c r="Y52" s="76">
        <f t="shared" si="34"/>
        <v>348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2"/>
        <v>226.56</v>
      </c>
      <c r="N53" s="76">
        <f t="shared" si="23"/>
        <v>18.88</v>
      </c>
      <c r="O53" s="76">
        <f t="shared" si="24"/>
        <v>18.88</v>
      </c>
      <c r="P53" s="76">
        <f t="shared" si="25"/>
        <v>18.88</v>
      </c>
      <c r="Q53" s="76">
        <f t="shared" si="26"/>
        <v>18.88</v>
      </c>
      <c r="R53" s="76">
        <f t="shared" si="27"/>
        <v>18.88</v>
      </c>
      <c r="S53" s="76">
        <f t="shared" si="28"/>
        <v>18.88</v>
      </c>
      <c r="T53" s="76">
        <f t="shared" si="29"/>
        <v>18.88</v>
      </c>
      <c r="U53" s="76">
        <f t="shared" si="30"/>
        <v>18.88</v>
      </c>
      <c r="V53" s="76">
        <f t="shared" si="31"/>
        <v>18.88</v>
      </c>
      <c r="W53" s="76">
        <f t="shared" si="32"/>
        <v>18.88</v>
      </c>
      <c r="X53" s="76">
        <f t="shared" si="33"/>
        <v>18.88</v>
      </c>
      <c r="Y53" s="76">
        <f t="shared" si="34"/>
        <v>18.88</v>
      </c>
      <c r="Z53" s="69">
        <f>SUM(N55:Y55)</f>
        <v>51109.260000000017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5" t="s">
        <v>114</v>
      </c>
      <c r="I54" s="72" t="s">
        <v>129</v>
      </c>
      <c r="J54" s="92">
        <v>12</v>
      </c>
      <c r="K54" s="92">
        <v>87</v>
      </c>
      <c r="L54" s="94">
        <f>'Kit lanche'!E15</f>
        <v>5.88</v>
      </c>
      <c r="M54" s="75">
        <f t="shared" si="22"/>
        <v>6138.72</v>
      </c>
      <c r="N54" s="76">
        <f t="shared" si="23"/>
        <v>511.56</v>
      </c>
      <c r="O54" s="76">
        <f t="shared" si="24"/>
        <v>511.56</v>
      </c>
      <c r="P54" s="76">
        <f t="shared" si="25"/>
        <v>511.56</v>
      </c>
      <c r="Q54" s="76">
        <f t="shared" si="26"/>
        <v>511.56</v>
      </c>
      <c r="R54" s="76">
        <f t="shared" si="27"/>
        <v>511.56</v>
      </c>
      <c r="S54" s="76">
        <f t="shared" si="28"/>
        <v>511.56</v>
      </c>
      <c r="T54" s="76">
        <f t="shared" si="29"/>
        <v>511.56</v>
      </c>
      <c r="U54" s="76">
        <f t="shared" si="30"/>
        <v>511.56</v>
      </c>
      <c r="V54" s="76">
        <f t="shared" si="31"/>
        <v>511.56</v>
      </c>
      <c r="W54" s="76">
        <f t="shared" si="32"/>
        <v>511.56</v>
      </c>
      <c r="X54" s="76">
        <f t="shared" si="33"/>
        <v>511.56</v>
      </c>
      <c r="Y54" s="76">
        <f t="shared" si="34"/>
        <v>511.56</v>
      </c>
      <c r="Z54" s="69"/>
    </row>
    <row r="55" spans="1:27" ht="35.2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5">SUM(M46:M54)</f>
        <v>51109.259999999995</v>
      </c>
      <c r="N55" s="99">
        <f t="shared" si="35"/>
        <v>4259.1050000000005</v>
      </c>
      <c r="O55" s="100">
        <f t="shared" si="35"/>
        <v>4259.1050000000005</v>
      </c>
      <c r="P55" s="100">
        <f t="shared" si="35"/>
        <v>4259.1050000000005</v>
      </c>
      <c r="Q55" s="76">
        <f t="shared" si="26"/>
        <v>4259.1049999999996</v>
      </c>
      <c r="R55" s="100">
        <f t="shared" ref="R55:Y55" si="36">SUM(R46:R54)</f>
        <v>4259.1050000000005</v>
      </c>
      <c r="S55" s="100">
        <f t="shared" si="36"/>
        <v>4259.1050000000005</v>
      </c>
      <c r="T55" s="100">
        <f t="shared" si="36"/>
        <v>4259.1050000000005</v>
      </c>
      <c r="U55" s="100">
        <f t="shared" si="36"/>
        <v>4259.1050000000005</v>
      </c>
      <c r="V55" s="100">
        <f t="shared" si="36"/>
        <v>4259.1050000000005</v>
      </c>
      <c r="W55" s="100">
        <f t="shared" si="36"/>
        <v>4259.1050000000005</v>
      </c>
      <c r="X55" s="100">
        <f t="shared" si="36"/>
        <v>4259.1050000000005</v>
      </c>
      <c r="Y55" s="100">
        <f t="shared" si="36"/>
        <v>4259.1050000000005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5" t="s">
        <v>114</v>
      </c>
      <c r="I56" s="72" t="s">
        <v>111</v>
      </c>
      <c r="J56" s="92">
        <v>3</v>
      </c>
      <c r="K56" s="93">
        <v>180</v>
      </c>
      <c r="L56" s="94">
        <f>'Planilha para vinculação'!F21</f>
        <v>10.119999999999999</v>
      </c>
      <c r="M56" s="75">
        <f t="shared" ref="M56:M57" si="37">TRUNC(J56*K56*L56,2)</f>
        <v>5464.8</v>
      </c>
      <c r="N56" s="76">
        <f t="shared" ref="N56:N57" si="38">M56/6</f>
        <v>910.80000000000007</v>
      </c>
      <c r="O56" s="76"/>
      <c r="P56" s="76">
        <f t="shared" ref="P56:P57" si="39">M56/6</f>
        <v>910.80000000000007</v>
      </c>
      <c r="Q56" s="76"/>
      <c r="R56" s="76">
        <f t="shared" ref="R56:R57" si="40">M56/6</f>
        <v>910.80000000000007</v>
      </c>
      <c r="S56" s="76"/>
      <c r="T56" s="76">
        <f t="shared" ref="T56:T57" si="41">M56/6</f>
        <v>910.80000000000007</v>
      </c>
      <c r="U56" s="76"/>
      <c r="V56" s="76">
        <f t="shared" ref="V56:V57" si="42">M56/6</f>
        <v>910.80000000000007</v>
      </c>
      <c r="W56" s="76"/>
      <c r="X56" s="76">
        <f t="shared" ref="X56:X57" si="43">M56/6</f>
        <v>910.80000000000007</v>
      </c>
      <c r="Y56" s="76"/>
      <c r="Z56" s="69">
        <f>SUM(N58:Y58)</f>
        <v>23464.799999999999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5" t="s">
        <v>114</v>
      </c>
      <c r="I57" s="72" t="s">
        <v>111</v>
      </c>
      <c r="J57" s="92">
        <v>3</v>
      </c>
      <c r="K57" s="93">
        <v>240</v>
      </c>
      <c r="L57" s="94">
        <f>'Planilha para vinculação'!F22</f>
        <v>25</v>
      </c>
      <c r="M57" s="75">
        <f t="shared" si="37"/>
        <v>18000</v>
      </c>
      <c r="N57" s="76">
        <f t="shared" si="38"/>
        <v>3000</v>
      </c>
      <c r="O57" s="76"/>
      <c r="P57" s="76">
        <f t="shared" si="39"/>
        <v>3000</v>
      </c>
      <c r="Q57" s="76"/>
      <c r="R57" s="76">
        <f t="shared" si="40"/>
        <v>3000</v>
      </c>
      <c r="S57" s="76"/>
      <c r="T57" s="76">
        <f t="shared" si="41"/>
        <v>3000</v>
      </c>
      <c r="U57" s="76"/>
      <c r="V57" s="76">
        <f t="shared" si="42"/>
        <v>3000</v>
      </c>
      <c r="W57" s="76"/>
      <c r="X57" s="76">
        <f t="shared" si="43"/>
        <v>3000</v>
      </c>
      <c r="Y57" s="76"/>
      <c r="Z57" s="69"/>
    </row>
    <row r="58" spans="1:27" ht="27.7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4">SUM(M56:M57)</f>
        <v>23464.799999999999</v>
      </c>
      <c r="N58" s="86">
        <f t="shared" si="44"/>
        <v>3910.8</v>
      </c>
      <c r="O58" s="64">
        <f t="shared" si="44"/>
        <v>0</v>
      </c>
      <c r="P58" s="64">
        <f t="shared" si="44"/>
        <v>3910.8</v>
      </c>
      <c r="Q58" s="64">
        <f t="shared" si="44"/>
        <v>0</v>
      </c>
      <c r="R58" s="64">
        <f t="shared" si="44"/>
        <v>3910.8</v>
      </c>
      <c r="S58" s="64">
        <f t="shared" si="44"/>
        <v>0</v>
      </c>
      <c r="T58" s="64">
        <f t="shared" si="44"/>
        <v>3910.8</v>
      </c>
      <c r="U58" s="64">
        <f t="shared" si="44"/>
        <v>0</v>
      </c>
      <c r="V58" s="64">
        <f t="shared" si="44"/>
        <v>3910.8</v>
      </c>
      <c r="W58" s="64">
        <f t="shared" si="44"/>
        <v>0</v>
      </c>
      <c r="X58" s="64">
        <f t="shared" si="44"/>
        <v>3910.8</v>
      </c>
      <c r="Y58" s="64">
        <f t="shared" si="44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5" t="s">
        <v>114</v>
      </c>
      <c r="I59" s="92" t="s">
        <v>111</v>
      </c>
      <c r="J59" s="73">
        <v>3</v>
      </c>
      <c r="K59" s="93">
        <v>30</v>
      </c>
      <c r="L59" s="94">
        <f>'Planilha para vinculação'!F21</f>
        <v>10.119999999999999</v>
      </c>
      <c r="M59" s="75">
        <f t="shared" ref="M59:M60" si="45">TRUNC(J59*K59*L59,2)</f>
        <v>910.8</v>
      </c>
      <c r="N59" s="89"/>
      <c r="O59" s="77"/>
      <c r="P59" s="89">
        <f t="shared" ref="P59:P60" si="46">M59</f>
        <v>910.8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3910.8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5" t="s">
        <v>114</v>
      </c>
      <c r="I60" s="73" t="s">
        <v>111</v>
      </c>
      <c r="J60" s="73">
        <v>3</v>
      </c>
      <c r="K60" s="93">
        <v>40</v>
      </c>
      <c r="L60" s="94">
        <f>'Planilha para vinculação'!F22</f>
        <v>25</v>
      </c>
      <c r="M60" s="75">
        <f t="shared" si="45"/>
        <v>3000</v>
      </c>
      <c r="N60" s="89"/>
      <c r="O60" s="77"/>
      <c r="P60" s="89">
        <f t="shared" si="46"/>
        <v>3000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7">SUM(M59:M60)</f>
        <v>3910.8</v>
      </c>
      <c r="N61" s="86">
        <f t="shared" si="47"/>
        <v>0</v>
      </c>
      <c r="O61" s="64">
        <f t="shared" si="47"/>
        <v>0</v>
      </c>
      <c r="P61" s="64">
        <f t="shared" si="47"/>
        <v>3910.8</v>
      </c>
      <c r="Q61" s="64">
        <f t="shared" si="47"/>
        <v>0</v>
      </c>
      <c r="R61" s="64">
        <f t="shared" si="47"/>
        <v>0</v>
      </c>
      <c r="S61" s="64">
        <f t="shared" si="47"/>
        <v>0</v>
      </c>
      <c r="T61" s="64">
        <f t="shared" si="47"/>
        <v>0</v>
      </c>
      <c r="U61" s="64">
        <f t="shared" si="47"/>
        <v>0</v>
      </c>
      <c r="V61" s="64">
        <f t="shared" si="47"/>
        <v>0</v>
      </c>
      <c r="W61" s="64">
        <f t="shared" si="47"/>
        <v>0</v>
      </c>
      <c r="X61" s="64">
        <f t="shared" si="47"/>
        <v>0</v>
      </c>
      <c r="Y61" s="64">
        <f t="shared" si="47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5" t="s">
        <v>114</v>
      </c>
      <c r="I62" s="72" t="s">
        <v>111</v>
      </c>
      <c r="J62" s="92">
        <v>3</v>
      </c>
      <c r="K62" s="93">
        <v>204</v>
      </c>
      <c r="L62" s="94">
        <f>'Planilha para vinculação'!F21</f>
        <v>10.119999999999999</v>
      </c>
      <c r="M62" s="75">
        <f t="shared" ref="M62:M70" si="48">TRUNC(J62*K62*L62,2)</f>
        <v>6193.44</v>
      </c>
      <c r="N62" s="77"/>
      <c r="O62" s="77">
        <f>M62/10</f>
        <v>619.34399999999994</v>
      </c>
      <c r="P62" s="77">
        <f t="shared" ref="P62:P70" si="49">M62/10</f>
        <v>619.34399999999994</v>
      </c>
      <c r="Q62" s="77">
        <f t="shared" ref="Q62:Q70" si="50">M62/10</f>
        <v>619.34399999999994</v>
      </c>
      <c r="R62" s="77">
        <f t="shared" ref="R62:R70" si="51">M62/10</f>
        <v>619.34399999999994</v>
      </c>
      <c r="S62" s="77">
        <f t="shared" ref="S62:S70" si="52">M62/10</f>
        <v>619.34399999999994</v>
      </c>
      <c r="T62" s="77">
        <f t="shared" ref="T62:T70" si="53">M62/10</f>
        <v>619.34399999999994</v>
      </c>
      <c r="U62" s="77">
        <f t="shared" ref="U62:U70" si="54">M62/10</f>
        <v>619.34399999999994</v>
      </c>
      <c r="V62" s="77">
        <f t="shared" ref="V62:V70" si="55">M62/10</f>
        <v>619.34399999999994</v>
      </c>
      <c r="W62" s="77">
        <f t="shared" ref="W62:W70" si="56">M62/10</f>
        <v>619.34399999999994</v>
      </c>
      <c r="X62" s="77">
        <f t="shared" ref="X62:X70" si="57">M62/10</f>
        <v>619.34399999999994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5" t="s">
        <v>114</v>
      </c>
      <c r="I63" s="72" t="s">
        <v>111</v>
      </c>
      <c r="J63" s="92">
        <v>3</v>
      </c>
      <c r="K63" s="93">
        <v>360</v>
      </c>
      <c r="L63" s="94">
        <f>'Planilha para vinculação'!F22</f>
        <v>25</v>
      </c>
      <c r="M63" s="75">
        <f t="shared" si="48"/>
        <v>27000</v>
      </c>
      <c r="N63" s="77"/>
      <c r="O63" s="77">
        <f t="shared" ref="O63:O70" si="58">M63/10</f>
        <v>2700</v>
      </c>
      <c r="P63" s="77">
        <f t="shared" si="49"/>
        <v>2700</v>
      </c>
      <c r="Q63" s="77">
        <f t="shared" si="50"/>
        <v>2700</v>
      </c>
      <c r="R63" s="77">
        <f t="shared" si="51"/>
        <v>2700</v>
      </c>
      <c r="S63" s="77">
        <f t="shared" si="52"/>
        <v>2700</v>
      </c>
      <c r="T63" s="77">
        <f t="shared" si="53"/>
        <v>2700</v>
      </c>
      <c r="U63" s="77">
        <f t="shared" si="54"/>
        <v>2700</v>
      </c>
      <c r="V63" s="77">
        <f t="shared" si="55"/>
        <v>2700</v>
      </c>
      <c r="W63" s="77">
        <f t="shared" si="56"/>
        <v>2700</v>
      </c>
      <c r="X63" s="77">
        <f t="shared" si="57"/>
        <v>2700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5" t="s">
        <v>114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8"/>
        <v>1610.4</v>
      </c>
      <c r="N64" s="77"/>
      <c r="O64" s="77">
        <f t="shared" si="58"/>
        <v>161.04000000000002</v>
      </c>
      <c r="P64" s="77">
        <f t="shared" si="49"/>
        <v>161.04000000000002</v>
      </c>
      <c r="Q64" s="77">
        <f t="shared" si="50"/>
        <v>161.04000000000002</v>
      </c>
      <c r="R64" s="77">
        <f t="shared" si="51"/>
        <v>161.04000000000002</v>
      </c>
      <c r="S64" s="77">
        <f t="shared" si="52"/>
        <v>161.04000000000002</v>
      </c>
      <c r="T64" s="77">
        <f t="shared" si="53"/>
        <v>161.04000000000002</v>
      </c>
      <c r="U64" s="77">
        <f t="shared" si="54"/>
        <v>161.04000000000002</v>
      </c>
      <c r="V64" s="77">
        <f t="shared" si="55"/>
        <v>161.04000000000002</v>
      </c>
      <c r="W64" s="77">
        <f t="shared" si="56"/>
        <v>161.04000000000002</v>
      </c>
      <c r="X64" s="77">
        <f t="shared" si="57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8"/>
        <v>1176</v>
      </c>
      <c r="N65" s="77"/>
      <c r="O65" s="77">
        <f t="shared" si="58"/>
        <v>117.6</v>
      </c>
      <c r="P65" s="77">
        <f t="shared" si="49"/>
        <v>117.6</v>
      </c>
      <c r="Q65" s="77">
        <f t="shared" si="50"/>
        <v>117.6</v>
      </c>
      <c r="R65" s="77">
        <f t="shared" si="51"/>
        <v>117.6</v>
      </c>
      <c r="S65" s="77">
        <f t="shared" si="52"/>
        <v>117.6</v>
      </c>
      <c r="T65" s="77">
        <f t="shared" si="53"/>
        <v>117.6</v>
      </c>
      <c r="U65" s="77">
        <f t="shared" si="54"/>
        <v>117.6</v>
      </c>
      <c r="V65" s="77">
        <f t="shared" si="55"/>
        <v>117.6</v>
      </c>
      <c r="W65" s="77">
        <f t="shared" si="56"/>
        <v>117.6</v>
      </c>
      <c r="X65" s="77">
        <f t="shared" si="57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8"/>
        <v>600</v>
      </c>
      <c r="N66" s="77"/>
      <c r="O66" s="77">
        <f t="shared" si="58"/>
        <v>60</v>
      </c>
      <c r="P66" s="77">
        <f t="shared" si="49"/>
        <v>60</v>
      </c>
      <c r="Q66" s="77">
        <f t="shared" si="50"/>
        <v>60</v>
      </c>
      <c r="R66" s="77">
        <f t="shared" si="51"/>
        <v>60</v>
      </c>
      <c r="S66" s="77">
        <f t="shared" si="52"/>
        <v>60</v>
      </c>
      <c r="T66" s="77">
        <f t="shared" si="53"/>
        <v>60</v>
      </c>
      <c r="U66" s="77">
        <f t="shared" si="54"/>
        <v>60</v>
      </c>
      <c r="V66" s="77">
        <f t="shared" si="55"/>
        <v>60</v>
      </c>
      <c r="W66" s="77">
        <f t="shared" si="56"/>
        <v>60</v>
      </c>
      <c r="X66" s="77">
        <f t="shared" si="57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8"/>
        <v>800</v>
      </c>
      <c r="N67" s="77"/>
      <c r="O67" s="77">
        <f t="shared" si="58"/>
        <v>80</v>
      </c>
      <c r="P67" s="77">
        <f t="shared" si="49"/>
        <v>80</v>
      </c>
      <c r="Q67" s="77">
        <f t="shared" si="50"/>
        <v>80</v>
      </c>
      <c r="R67" s="77">
        <f t="shared" si="51"/>
        <v>80</v>
      </c>
      <c r="S67" s="77">
        <f t="shared" si="52"/>
        <v>80</v>
      </c>
      <c r="T67" s="77">
        <f t="shared" si="53"/>
        <v>80</v>
      </c>
      <c r="U67" s="77">
        <f t="shared" si="54"/>
        <v>80</v>
      </c>
      <c r="V67" s="77">
        <f t="shared" si="55"/>
        <v>80</v>
      </c>
      <c r="W67" s="77">
        <f t="shared" si="56"/>
        <v>80</v>
      </c>
      <c r="X67" s="77">
        <f t="shared" si="57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27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24</v>
      </c>
      <c r="L68" s="94">
        <f>'Planilha para vinculação'!F35</f>
        <v>0.61</v>
      </c>
      <c r="M68" s="75">
        <f t="shared" si="48"/>
        <v>146.4</v>
      </c>
      <c r="N68" s="77"/>
      <c r="O68" s="77">
        <f t="shared" si="58"/>
        <v>14.64</v>
      </c>
      <c r="P68" s="77">
        <f t="shared" si="49"/>
        <v>14.64</v>
      </c>
      <c r="Q68" s="77">
        <f t="shared" si="50"/>
        <v>14.64</v>
      </c>
      <c r="R68" s="77">
        <f t="shared" si="51"/>
        <v>14.64</v>
      </c>
      <c r="S68" s="77">
        <f t="shared" si="52"/>
        <v>14.64</v>
      </c>
      <c r="T68" s="77">
        <f t="shared" si="53"/>
        <v>14.64</v>
      </c>
      <c r="U68" s="77">
        <f t="shared" si="54"/>
        <v>14.64</v>
      </c>
      <c r="V68" s="77">
        <f t="shared" si="55"/>
        <v>14.64</v>
      </c>
      <c r="W68" s="77">
        <f t="shared" si="56"/>
        <v>14.64</v>
      </c>
      <c r="X68" s="77">
        <f t="shared" si="57"/>
        <v>14.64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25</v>
      </c>
      <c r="L69" s="94">
        <f>'Planilha para vinculação'!F26</f>
        <v>5.8</v>
      </c>
      <c r="M69" s="75">
        <f t="shared" si="48"/>
        <v>1450</v>
      </c>
      <c r="N69" s="77"/>
      <c r="O69" s="77">
        <f t="shared" si="58"/>
        <v>145</v>
      </c>
      <c r="P69" s="77">
        <f t="shared" si="49"/>
        <v>145</v>
      </c>
      <c r="Q69" s="77">
        <f t="shared" si="50"/>
        <v>145</v>
      </c>
      <c r="R69" s="77">
        <f t="shared" si="51"/>
        <v>145</v>
      </c>
      <c r="S69" s="77">
        <f t="shared" si="52"/>
        <v>145</v>
      </c>
      <c r="T69" s="77">
        <f t="shared" si="53"/>
        <v>145</v>
      </c>
      <c r="U69" s="77">
        <f t="shared" si="54"/>
        <v>145</v>
      </c>
      <c r="V69" s="77">
        <f t="shared" si="55"/>
        <v>145</v>
      </c>
      <c r="W69" s="77">
        <f t="shared" si="56"/>
        <v>145</v>
      </c>
      <c r="X69" s="77">
        <f t="shared" si="57"/>
        <v>145</v>
      </c>
      <c r="Y69" s="77"/>
      <c r="Z69" s="69">
        <f>SUM(N71:Y71)</f>
        <v>42540.990000000013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291</v>
      </c>
      <c r="L70" s="94">
        <f>'Planilha para vinculação'!F31</f>
        <v>1.2250000000000001</v>
      </c>
      <c r="M70" s="75">
        <f t="shared" si="48"/>
        <v>3564.75</v>
      </c>
      <c r="N70" s="77"/>
      <c r="O70" s="77">
        <f t="shared" si="58"/>
        <v>356.47500000000002</v>
      </c>
      <c r="P70" s="77">
        <f t="shared" si="49"/>
        <v>356.47500000000002</v>
      </c>
      <c r="Q70" s="77">
        <f t="shared" si="50"/>
        <v>356.47500000000002</v>
      </c>
      <c r="R70" s="77">
        <f t="shared" si="51"/>
        <v>356.47500000000002</v>
      </c>
      <c r="S70" s="77">
        <f t="shared" si="52"/>
        <v>356.47500000000002</v>
      </c>
      <c r="T70" s="77">
        <f t="shared" si="53"/>
        <v>356.47500000000002</v>
      </c>
      <c r="U70" s="77">
        <f t="shared" si="54"/>
        <v>356.47500000000002</v>
      </c>
      <c r="V70" s="77">
        <f t="shared" si="55"/>
        <v>356.47500000000002</v>
      </c>
      <c r="W70" s="77">
        <f t="shared" si="56"/>
        <v>356.47500000000002</v>
      </c>
      <c r="X70" s="77">
        <f t="shared" si="57"/>
        <v>356.47500000000002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42540.990000000005</v>
      </c>
      <c r="N71" s="86"/>
      <c r="O71" s="77">
        <f>M71/10</f>
        <v>4254.0990000000002</v>
      </c>
      <c r="P71" s="64">
        <f>SUM(P62:P70)</f>
        <v>4254.0990000000002</v>
      </c>
      <c r="Q71" s="64">
        <f t="shared" ref="Q71:X71" si="59">SUM(Q62:Q70)</f>
        <v>4254.0990000000002</v>
      </c>
      <c r="R71" s="64">
        <f t="shared" si="59"/>
        <v>4254.0990000000002</v>
      </c>
      <c r="S71" s="64">
        <f t="shared" si="59"/>
        <v>4254.0990000000002</v>
      </c>
      <c r="T71" s="64">
        <f t="shared" si="59"/>
        <v>4254.0990000000002</v>
      </c>
      <c r="U71" s="64">
        <f t="shared" si="59"/>
        <v>4254.0990000000002</v>
      </c>
      <c r="V71" s="64">
        <f t="shared" si="59"/>
        <v>4254.0990000000002</v>
      </c>
      <c r="W71" s="64">
        <f t="shared" si="59"/>
        <v>4254.0990000000002</v>
      </c>
      <c r="X71" s="64">
        <f t="shared" si="59"/>
        <v>4254.0990000000002</v>
      </c>
      <c r="Y71" s="64"/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5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60">TRUNC(L72*K72*J72,2)</f>
        <v>21576</v>
      </c>
      <c r="N72" s="105">
        <f>$M$72/12</f>
        <v>1798</v>
      </c>
      <c r="O72" s="105">
        <f t="shared" ref="O72:Y72" si="61">$M$72/12</f>
        <v>1798</v>
      </c>
      <c r="P72" s="105">
        <f t="shared" si="61"/>
        <v>1798</v>
      </c>
      <c r="Q72" s="105">
        <f t="shared" si="61"/>
        <v>1798</v>
      </c>
      <c r="R72" s="105">
        <f t="shared" si="61"/>
        <v>1798</v>
      </c>
      <c r="S72" s="105">
        <f t="shared" si="61"/>
        <v>1798</v>
      </c>
      <c r="T72" s="105">
        <f t="shared" si="61"/>
        <v>1798</v>
      </c>
      <c r="U72" s="105">
        <f t="shared" si="61"/>
        <v>1798</v>
      </c>
      <c r="V72" s="105">
        <f t="shared" si="61"/>
        <v>1798</v>
      </c>
      <c r="W72" s="105">
        <f t="shared" si="61"/>
        <v>1798</v>
      </c>
      <c r="X72" s="105">
        <f t="shared" si="61"/>
        <v>1798</v>
      </c>
      <c r="Y72" s="105">
        <f t="shared" si="61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5" t="s">
        <v>114</v>
      </c>
      <c r="I73" s="73" t="s">
        <v>111</v>
      </c>
      <c r="J73" s="73">
        <v>3</v>
      </c>
      <c r="K73" s="93">
        <v>240</v>
      </c>
      <c r="L73" s="94">
        <f>'Planilha para vinculação'!F21</f>
        <v>10.119999999999999</v>
      </c>
      <c r="M73" s="75">
        <f t="shared" si="60"/>
        <v>7286.4</v>
      </c>
      <c r="N73" s="76">
        <f t="shared" ref="N73:Y73" si="62">$M$73/12</f>
        <v>607.19999999999993</v>
      </c>
      <c r="O73" s="77">
        <f t="shared" si="62"/>
        <v>607.19999999999993</v>
      </c>
      <c r="P73" s="77">
        <f t="shared" si="62"/>
        <v>607.19999999999993</v>
      </c>
      <c r="Q73" s="77">
        <f t="shared" si="62"/>
        <v>607.19999999999993</v>
      </c>
      <c r="R73" s="77">
        <f t="shared" si="62"/>
        <v>607.19999999999993</v>
      </c>
      <c r="S73" s="77">
        <f t="shared" si="62"/>
        <v>607.19999999999993</v>
      </c>
      <c r="T73" s="77">
        <f t="shared" si="62"/>
        <v>607.19999999999993</v>
      </c>
      <c r="U73" s="77">
        <f t="shared" si="62"/>
        <v>607.19999999999993</v>
      </c>
      <c r="V73" s="77">
        <f t="shared" si="62"/>
        <v>607.19999999999993</v>
      </c>
      <c r="W73" s="77">
        <f t="shared" si="62"/>
        <v>607.19999999999993</v>
      </c>
      <c r="X73" s="77">
        <f t="shared" si="62"/>
        <v>607.19999999999993</v>
      </c>
      <c r="Y73" s="77">
        <f t="shared" si="62"/>
        <v>607.19999999999993</v>
      </c>
      <c r="Z73" s="69">
        <f>SUM(N75:Y75)</f>
        <v>46862.399999999994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5" t="s">
        <v>114</v>
      </c>
      <c r="I74" s="73" t="s">
        <v>111</v>
      </c>
      <c r="J74" s="73">
        <v>3</v>
      </c>
      <c r="K74" s="93">
        <v>240</v>
      </c>
      <c r="L74" s="94">
        <f>'Planilha para vinculação'!F22</f>
        <v>25</v>
      </c>
      <c r="M74" s="75">
        <f t="shared" si="60"/>
        <v>18000</v>
      </c>
      <c r="N74" s="76">
        <f t="shared" ref="N74:Y74" si="63">$M$74/12</f>
        <v>1500</v>
      </c>
      <c r="O74" s="77">
        <f t="shared" si="63"/>
        <v>1500</v>
      </c>
      <c r="P74" s="77">
        <f t="shared" si="63"/>
        <v>1500</v>
      </c>
      <c r="Q74" s="77">
        <f t="shared" si="63"/>
        <v>1500</v>
      </c>
      <c r="R74" s="77">
        <f t="shared" si="63"/>
        <v>1500</v>
      </c>
      <c r="S74" s="77">
        <f t="shared" si="63"/>
        <v>1500</v>
      </c>
      <c r="T74" s="77">
        <f t="shared" si="63"/>
        <v>1500</v>
      </c>
      <c r="U74" s="77">
        <f t="shared" si="63"/>
        <v>1500</v>
      </c>
      <c r="V74" s="77">
        <f t="shared" si="63"/>
        <v>1500</v>
      </c>
      <c r="W74" s="77">
        <f t="shared" si="63"/>
        <v>1500</v>
      </c>
      <c r="X74" s="77">
        <f t="shared" si="63"/>
        <v>1500</v>
      </c>
      <c r="Y74" s="77">
        <f t="shared" si="63"/>
        <v>1500</v>
      </c>
      <c r="Z74" s="69">
        <f>SUM(N76:Y76)</f>
        <v>328614.38999999996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4">SUM(M72:M74)</f>
        <v>46862.400000000001</v>
      </c>
      <c r="N75" s="65">
        <f t="shared" si="64"/>
        <v>3905.2</v>
      </c>
      <c r="O75" s="65">
        <f t="shared" si="64"/>
        <v>3905.2</v>
      </c>
      <c r="P75" s="65">
        <f t="shared" si="64"/>
        <v>3905.2</v>
      </c>
      <c r="Q75" s="65">
        <f t="shared" si="64"/>
        <v>3905.2</v>
      </c>
      <c r="R75" s="65">
        <f t="shared" si="64"/>
        <v>3905.2</v>
      </c>
      <c r="S75" s="65">
        <f t="shared" si="64"/>
        <v>3905.2</v>
      </c>
      <c r="T75" s="65">
        <f t="shared" si="64"/>
        <v>3905.2</v>
      </c>
      <c r="U75" s="65">
        <f t="shared" si="64"/>
        <v>3905.2</v>
      </c>
      <c r="V75" s="65">
        <f t="shared" si="64"/>
        <v>3905.2</v>
      </c>
      <c r="W75" s="65">
        <f t="shared" si="64"/>
        <v>3905.2</v>
      </c>
      <c r="X75" s="65">
        <f t="shared" si="64"/>
        <v>3905.2</v>
      </c>
      <c r="Y75" s="65">
        <f t="shared" si="64"/>
        <v>3905.2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328614.38999999996</v>
      </c>
      <c r="N76" s="106">
        <f>SUM(N26,N35,N55,N58,N61,N71,N75,N31,N45)</f>
        <v>36885.442499999997</v>
      </c>
      <c r="O76" s="106">
        <f>SUM(O26,O35,O55,O58,O61,O71,O75,O31,O45)</f>
        <v>28509.931499999999</v>
      </c>
      <c r="P76" s="106">
        <f>SUM(P26,P35,P55,P58,P61,P71,P75,P31,P45)</f>
        <v>32072.431499999995</v>
      </c>
      <c r="Q76" s="106">
        <f>SUM(Q26,Q35,Q55,Q58,Q61,Q71,Q75,Q31,Q45)</f>
        <v>24250.831499999997</v>
      </c>
      <c r="R76" s="106">
        <f>SUM(R26,R35,R55,R58,R61,R71,R75,R31,R45)</f>
        <v>28161.6315</v>
      </c>
      <c r="S76" s="106">
        <f>SUM(S26,S35,S55,S58,S61,S71,S75,S31,S45)</f>
        <v>24250.831499999997</v>
      </c>
      <c r="T76" s="106">
        <f>SUM(T26,T35,T55,T58,T61,T71,T75,T31,T45)</f>
        <v>28161.6315</v>
      </c>
      <c r="U76" s="106">
        <f>SUM(U26,U35,U55,U58,U61,U71,U75,U31,U45)</f>
        <v>24250.831499999997</v>
      </c>
      <c r="V76" s="106">
        <f>SUM(V26,V35,V55,V58,V61,V71,V75,V31,V45)</f>
        <v>28161.6315</v>
      </c>
      <c r="W76" s="106">
        <f>SUM(W26,W35,W55,W58,W61,W71,W75,W31,W45)</f>
        <v>24250.831499999997</v>
      </c>
      <c r="X76" s="106">
        <f>SUM(X26,X35,X55,X58,X61,X71,X75,X31,X45)</f>
        <v>28161.6315</v>
      </c>
      <c r="Y76" s="106">
        <f>SUM(Y26,Y35,Y55,Y58,Y61,Y71,Y75,Y31,Y45)</f>
        <v>21496.732499999998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5" t="s">
        <v>114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5">TRUNC(L78*K78*J78,2)</f>
        <v>455.28</v>
      </c>
      <c r="N78" s="108"/>
      <c r="O78" s="89">
        <f t="shared" ref="O78:O87" si="66">M78/2</f>
        <v>227.64</v>
      </c>
      <c r="P78" s="89"/>
      <c r="Q78" s="89"/>
      <c r="R78" s="102"/>
      <c r="S78" s="89"/>
      <c r="T78" s="89"/>
      <c r="U78" s="89">
        <f t="shared" ref="U78:U87" si="67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5" t="s">
        <v>114</v>
      </c>
      <c r="I79" s="92" t="s">
        <v>111</v>
      </c>
      <c r="J79" s="92">
        <v>3</v>
      </c>
      <c r="K79" s="93">
        <v>24</v>
      </c>
      <c r="L79" s="94">
        <f>'Planilha para vinculação'!F21</f>
        <v>10.119999999999999</v>
      </c>
      <c r="M79" s="75">
        <f t="shared" si="65"/>
        <v>728.64</v>
      </c>
      <c r="N79" s="109"/>
      <c r="O79" s="89">
        <f t="shared" si="66"/>
        <v>364.32</v>
      </c>
      <c r="P79" s="110"/>
      <c r="Q79" s="110"/>
      <c r="R79" s="111"/>
      <c r="S79" s="77"/>
      <c r="T79" s="77"/>
      <c r="U79" s="89">
        <f t="shared" si="67"/>
        <v>364.32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5" t="s">
        <v>114</v>
      </c>
      <c r="I80" s="92" t="s">
        <v>111</v>
      </c>
      <c r="J80" s="92">
        <v>3</v>
      </c>
      <c r="K80" s="93">
        <v>56</v>
      </c>
      <c r="L80" s="94">
        <f>'Planilha para vinculação'!F22</f>
        <v>25</v>
      </c>
      <c r="M80" s="75">
        <f t="shared" si="65"/>
        <v>4200</v>
      </c>
      <c r="N80" s="113"/>
      <c r="O80" s="89">
        <f t="shared" si="66"/>
        <v>2100</v>
      </c>
      <c r="P80" s="85"/>
      <c r="Q80" s="77"/>
      <c r="R80" s="111"/>
      <c r="S80" s="77"/>
      <c r="T80" s="77"/>
      <c r="U80" s="89">
        <f t="shared" si="67"/>
        <v>2100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291</v>
      </c>
      <c r="L81" s="94">
        <f>'Planilha para vinculação'!F28</f>
        <v>1.1399999999999999</v>
      </c>
      <c r="M81" s="75">
        <f t="shared" si="65"/>
        <v>663.48</v>
      </c>
      <c r="N81" s="113"/>
      <c r="O81" s="89">
        <f t="shared" si="66"/>
        <v>331.74</v>
      </c>
      <c r="P81" s="85"/>
      <c r="Q81" s="77"/>
      <c r="R81" s="111"/>
      <c r="S81" s="77"/>
      <c r="T81" s="77"/>
      <c r="U81" s="89">
        <f t="shared" si="67"/>
        <v>331.74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87</v>
      </c>
      <c r="L82" s="94">
        <f>'Kit lanche'!E15</f>
        <v>5.88</v>
      </c>
      <c r="M82" s="75">
        <f t="shared" si="65"/>
        <v>1023.12</v>
      </c>
      <c r="N82" s="113"/>
      <c r="O82" s="89">
        <f t="shared" si="66"/>
        <v>511.56</v>
      </c>
      <c r="P82" s="85"/>
      <c r="Q82" s="85"/>
      <c r="R82" s="111"/>
      <c r="S82" s="77"/>
      <c r="T82" s="77"/>
      <c r="U82" s="89">
        <f t="shared" si="67"/>
        <v>511.56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5"/>
        <v>120</v>
      </c>
      <c r="N83" s="113"/>
      <c r="O83" s="89">
        <f t="shared" si="66"/>
        <v>60</v>
      </c>
      <c r="P83" s="85"/>
      <c r="Q83" s="77"/>
      <c r="R83" s="111"/>
      <c r="S83" s="77"/>
      <c r="T83" s="77"/>
      <c r="U83" s="89">
        <f t="shared" si="67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87</v>
      </c>
      <c r="L84" s="94">
        <f>'Planilha para vinculação'!F39</f>
        <v>4</v>
      </c>
      <c r="M84" s="75">
        <f t="shared" si="65"/>
        <v>696</v>
      </c>
      <c r="N84" s="113"/>
      <c r="O84" s="89">
        <f t="shared" si="66"/>
        <v>348</v>
      </c>
      <c r="P84" s="85"/>
      <c r="Q84" s="77"/>
      <c r="R84" s="111"/>
      <c r="S84" s="77"/>
      <c r="T84" s="77"/>
      <c r="U84" s="89">
        <f t="shared" si="67"/>
        <v>348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87</v>
      </c>
      <c r="L85" s="94">
        <f>'Verba_Kit Pedagogico'!H20</f>
        <v>20.96</v>
      </c>
      <c r="M85" s="75">
        <f t="shared" si="65"/>
        <v>3647.04</v>
      </c>
      <c r="N85" s="113"/>
      <c r="O85" s="89">
        <f t="shared" si="66"/>
        <v>1823.52</v>
      </c>
      <c r="P85" s="85"/>
      <c r="Q85" s="85"/>
      <c r="R85" s="111"/>
      <c r="S85" s="77"/>
      <c r="T85" s="77"/>
      <c r="U85" s="89">
        <f t="shared" si="67"/>
        <v>1823.52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5"/>
        <v>75.52</v>
      </c>
      <c r="N86" s="113"/>
      <c r="O86" s="89">
        <f t="shared" si="66"/>
        <v>37.76</v>
      </c>
      <c r="P86" s="85"/>
      <c r="Q86" s="85"/>
      <c r="R86" s="111"/>
      <c r="S86" s="77"/>
      <c r="T86" s="77"/>
      <c r="U86" s="89">
        <f t="shared" si="67"/>
        <v>37.76</v>
      </c>
      <c r="V86" s="77"/>
      <c r="W86" s="77"/>
      <c r="X86" s="77"/>
      <c r="Y86" s="77"/>
      <c r="Z86" s="69">
        <f>SUM(N88:Y88)</f>
        <v>11899.08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25</v>
      </c>
      <c r="L87" s="94">
        <f>'Planilha para vinculação'!F26</f>
        <v>5.8</v>
      </c>
      <c r="M87" s="75">
        <f t="shared" si="65"/>
        <v>290</v>
      </c>
      <c r="N87" s="113"/>
      <c r="O87" s="89">
        <f t="shared" si="66"/>
        <v>145</v>
      </c>
      <c r="P87" s="115"/>
      <c r="Q87" s="111"/>
      <c r="R87" s="85"/>
      <c r="S87" s="85"/>
      <c r="T87" s="89"/>
      <c r="U87" s="89">
        <f t="shared" si="67"/>
        <v>145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11899.08</v>
      </c>
      <c r="N88" s="86">
        <f>SUM(N78:N86)</f>
        <v>0</v>
      </c>
      <c r="O88" s="64">
        <f>SUM(O78:O87)</f>
        <v>5949.54</v>
      </c>
      <c r="P88" s="64">
        <f t="shared" ref="P88:Y88" si="68">SUM(P78:P86)</f>
        <v>0</v>
      </c>
      <c r="Q88" s="64">
        <f t="shared" si="68"/>
        <v>0</v>
      </c>
      <c r="R88" s="64">
        <f t="shared" si="68"/>
        <v>0</v>
      </c>
      <c r="S88" s="64">
        <f t="shared" si="68"/>
        <v>0</v>
      </c>
      <c r="T88" s="64">
        <f t="shared" si="68"/>
        <v>0</v>
      </c>
      <c r="U88" s="64">
        <f>SUM(U78:U87)</f>
        <v>5949.54</v>
      </c>
      <c r="V88" s="64">
        <f t="shared" si="68"/>
        <v>0</v>
      </c>
      <c r="W88" s="64">
        <f t="shared" si="68"/>
        <v>0</v>
      </c>
      <c r="X88" s="64">
        <f t="shared" si="68"/>
        <v>0</v>
      </c>
      <c r="Y88" s="64">
        <f t="shared" si="68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5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9">TRUNC(L89*K89*J89,2)</f>
        <v>455.28</v>
      </c>
      <c r="N89" s="108"/>
      <c r="O89" s="89"/>
      <c r="P89" s="89">
        <f t="shared" ref="P89:P93" si="70">M89/2</f>
        <v>227.64</v>
      </c>
      <c r="Q89" s="102"/>
      <c r="R89" s="89"/>
      <c r="S89" s="89"/>
      <c r="T89" s="89"/>
      <c r="U89" s="89"/>
      <c r="V89" s="89">
        <f t="shared" ref="V89:V93" si="71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5" t="s">
        <v>114</v>
      </c>
      <c r="I90" s="73" t="s">
        <v>111</v>
      </c>
      <c r="J90" s="73">
        <v>3</v>
      </c>
      <c r="K90" s="93">
        <v>24</v>
      </c>
      <c r="L90" s="94">
        <f>'Planilha para vinculação'!F21</f>
        <v>10.119999999999999</v>
      </c>
      <c r="M90" s="75">
        <f t="shared" si="69"/>
        <v>728.64</v>
      </c>
      <c r="N90" s="109"/>
      <c r="O90" s="110"/>
      <c r="P90" s="89">
        <f t="shared" si="70"/>
        <v>364.32</v>
      </c>
      <c r="Q90" s="111"/>
      <c r="R90" s="110"/>
      <c r="S90" s="110"/>
      <c r="T90" s="89"/>
      <c r="U90" s="110"/>
      <c r="V90" s="89">
        <f t="shared" si="71"/>
        <v>364.32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5" t="s">
        <v>114</v>
      </c>
      <c r="I91" s="73" t="s">
        <v>111</v>
      </c>
      <c r="J91" s="73">
        <v>3</v>
      </c>
      <c r="K91" s="93">
        <v>56</v>
      </c>
      <c r="L91" s="94">
        <f>'Planilha para vinculação'!F22</f>
        <v>25</v>
      </c>
      <c r="M91" s="75">
        <f t="shared" si="69"/>
        <v>4200</v>
      </c>
      <c r="N91" s="113"/>
      <c r="O91" s="85"/>
      <c r="P91" s="89">
        <f t="shared" si="70"/>
        <v>2100</v>
      </c>
      <c r="Q91" s="111"/>
      <c r="R91" s="85"/>
      <c r="S91" s="85"/>
      <c r="T91" s="89"/>
      <c r="U91" s="85"/>
      <c r="V91" s="89">
        <f t="shared" si="71"/>
        <v>2100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25</v>
      </c>
      <c r="L92" s="94">
        <f>'Planilha para vinculação'!F26</f>
        <v>5.8</v>
      </c>
      <c r="M92" s="75">
        <f t="shared" si="69"/>
        <v>290</v>
      </c>
      <c r="N92" s="113"/>
      <c r="O92" s="85"/>
      <c r="P92" s="89">
        <f t="shared" si="70"/>
        <v>145</v>
      </c>
      <c r="Q92" s="111"/>
      <c r="R92" s="85"/>
      <c r="S92" s="85"/>
      <c r="T92" s="89"/>
      <c r="U92" s="85"/>
      <c r="V92" s="89">
        <f t="shared" si="71"/>
        <v>145</v>
      </c>
      <c r="W92" s="85"/>
      <c r="X92" s="85"/>
      <c r="Y92" s="85"/>
      <c r="Z92" s="69">
        <f>SUM(N94:Y94)</f>
        <v>5749.4400000000005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5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9"/>
        <v>75.52</v>
      </c>
      <c r="N93" s="113"/>
      <c r="O93" s="89"/>
      <c r="P93" s="89">
        <f t="shared" si="70"/>
        <v>37.76</v>
      </c>
      <c r="Q93" s="85"/>
      <c r="R93" s="85"/>
      <c r="S93" s="89"/>
      <c r="T93" s="85"/>
      <c r="U93" s="85"/>
      <c r="V93" s="89">
        <f t="shared" si="71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 t="shared" ref="M94:Y94" si="72">SUM(M89:M93)</f>
        <v>5749.4400000000005</v>
      </c>
      <c r="N94" s="86">
        <f t="shared" si="72"/>
        <v>0</v>
      </c>
      <c r="O94" s="64">
        <f t="shared" si="72"/>
        <v>0</v>
      </c>
      <c r="P94" s="64">
        <f t="shared" si="72"/>
        <v>2874.7200000000003</v>
      </c>
      <c r="Q94" s="64">
        <f t="shared" si="72"/>
        <v>0</v>
      </c>
      <c r="R94" s="64">
        <f t="shared" si="72"/>
        <v>0</v>
      </c>
      <c r="S94" s="64">
        <f t="shared" si="72"/>
        <v>0</v>
      </c>
      <c r="T94" s="64">
        <f t="shared" si="72"/>
        <v>0</v>
      </c>
      <c r="U94" s="64">
        <f t="shared" si="72"/>
        <v>0</v>
      </c>
      <c r="V94" s="64">
        <f t="shared" si="72"/>
        <v>2874.7200000000003</v>
      </c>
      <c r="W94" s="64">
        <f t="shared" si="72"/>
        <v>0</v>
      </c>
      <c r="X94" s="64">
        <f t="shared" si="72"/>
        <v>0</v>
      </c>
      <c r="Y94" s="64">
        <f t="shared" si="72"/>
        <v>0</v>
      </c>
      <c r="Z94" s="69"/>
    </row>
    <row r="95" spans="1:27" ht="12.75" customHeight="1" x14ac:dyDescent="0.25">
      <c r="A95" s="18"/>
      <c r="B95" s="18"/>
      <c r="C95" s="18"/>
      <c r="D95" s="307" t="s">
        <v>72</v>
      </c>
      <c r="E95" s="103" t="s">
        <v>512</v>
      </c>
      <c r="F95" s="104" t="s">
        <v>7</v>
      </c>
      <c r="G95" s="104">
        <v>2</v>
      </c>
      <c r="H95" s="5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3">L95*K95*J95</f>
        <v>455.28</v>
      </c>
      <c r="N95" s="118"/>
      <c r="O95" s="119"/>
      <c r="P95" s="89"/>
      <c r="Q95" s="89"/>
      <c r="R95" s="89">
        <f t="shared" ref="R95:R98" si="74">M95/2</f>
        <v>227.64</v>
      </c>
      <c r="S95" s="94"/>
      <c r="T95" s="120"/>
      <c r="U95" s="94"/>
      <c r="V95" s="94"/>
      <c r="W95" s="89">
        <f t="shared" ref="W95:W98" si="75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309"/>
      <c r="E96" s="121" t="s">
        <v>110</v>
      </c>
      <c r="F96" s="122" t="s">
        <v>11</v>
      </c>
      <c r="G96" s="104">
        <v>9</v>
      </c>
      <c r="H96" s="5" t="s">
        <v>114</v>
      </c>
      <c r="I96" s="73" t="s">
        <v>111</v>
      </c>
      <c r="J96" s="73">
        <v>3</v>
      </c>
      <c r="K96" s="93">
        <v>24</v>
      </c>
      <c r="L96" s="94">
        <f>'Planilha para vinculação'!F21</f>
        <v>10.119999999999999</v>
      </c>
      <c r="M96" s="117">
        <f t="shared" si="73"/>
        <v>728.64</v>
      </c>
      <c r="N96" s="123"/>
      <c r="O96" s="124"/>
      <c r="P96" s="125"/>
      <c r="Q96" s="125"/>
      <c r="R96" s="89">
        <f t="shared" si="74"/>
        <v>364.32</v>
      </c>
      <c r="S96" s="122"/>
      <c r="T96" s="104"/>
      <c r="U96" s="122"/>
      <c r="V96" s="122"/>
      <c r="W96" s="89">
        <f t="shared" si="75"/>
        <v>364.32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309"/>
      <c r="E97" s="126" t="s">
        <v>112</v>
      </c>
      <c r="F97" s="122" t="s">
        <v>11</v>
      </c>
      <c r="G97" s="104">
        <v>10</v>
      </c>
      <c r="H97" s="5" t="s">
        <v>114</v>
      </c>
      <c r="I97" s="73" t="s">
        <v>111</v>
      </c>
      <c r="J97" s="73">
        <v>3</v>
      </c>
      <c r="K97" s="93">
        <v>56</v>
      </c>
      <c r="L97" s="94">
        <f>'Planilha para vinculação'!F22</f>
        <v>25</v>
      </c>
      <c r="M97" s="117">
        <f t="shared" si="73"/>
        <v>4200</v>
      </c>
      <c r="N97" s="123"/>
      <c r="O97" s="124"/>
      <c r="P97" s="85"/>
      <c r="Q97" s="85"/>
      <c r="R97" s="89">
        <f t="shared" si="74"/>
        <v>2100</v>
      </c>
      <c r="S97" s="127"/>
      <c r="T97" s="104"/>
      <c r="U97" s="127"/>
      <c r="V97" s="127"/>
      <c r="W97" s="89">
        <f t="shared" si="75"/>
        <v>2100</v>
      </c>
      <c r="X97" s="85"/>
      <c r="Y97" s="85"/>
      <c r="Z97" s="69">
        <f>SUM(N99:Y99)</f>
        <v>5673.92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308"/>
      <c r="E98" s="98" t="s">
        <v>330</v>
      </c>
      <c r="F98" s="104" t="s">
        <v>14</v>
      </c>
      <c r="G98" s="104">
        <v>14</v>
      </c>
      <c r="H98" s="104" t="s">
        <v>114</v>
      </c>
      <c r="I98" s="73" t="s">
        <v>138</v>
      </c>
      <c r="J98" s="73">
        <v>2</v>
      </c>
      <c r="K98" s="73">
        <v>25</v>
      </c>
      <c r="L98" s="94">
        <f>'Planilha para vinculação'!F26</f>
        <v>5.8</v>
      </c>
      <c r="M98" s="117">
        <f t="shared" si="73"/>
        <v>290</v>
      </c>
      <c r="N98" s="123"/>
      <c r="O98" s="124"/>
      <c r="P98" s="85"/>
      <c r="Q98" s="85"/>
      <c r="R98" s="89">
        <f t="shared" si="74"/>
        <v>145</v>
      </c>
      <c r="S98" s="127"/>
      <c r="T98" s="104"/>
      <c r="U98" s="127"/>
      <c r="V98" s="127"/>
      <c r="W98" s="89">
        <f t="shared" si="75"/>
        <v>145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33" t="s">
        <v>120</v>
      </c>
      <c r="E99" s="281"/>
      <c r="F99" s="281"/>
      <c r="G99" s="281"/>
      <c r="H99" s="281"/>
      <c r="I99" s="281"/>
      <c r="J99" s="281"/>
      <c r="K99" s="281"/>
      <c r="L99" s="282"/>
      <c r="M99" s="153">
        <f t="shared" ref="M99:Y99" si="76">SUM(M95:M98)</f>
        <v>5673.92</v>
      </c>
      <c r="N99" s="153">
        <f t="shared" si="76"/>
        <v>0</v>
      </c>
      <c r="O99" s="154">
        <f t="shared" si="76"/>
        <v>0</v>
      </c>
      <c r="P99" s="155">
        <f t="shared" si="76"/>
        <v>0</v>
      </c>
      <c r="Q99" s="155">
        <f t="shared" si="76"/>
        <v>0</v>
      </c>
      <c r="R99" s="155">
        <f t="shared" si="76"/>
        <v>2836.96</v>
      </c>
      <c r="S99" s="155">
        <f t="shared" si="76"/>
        <v>0</v>
      </c>
      <c r="T99" s="155">
        <f t="shared" si="76"/>
        <v>0</v>
      </c>
      <c r="U99" s="154">
        <f t="shared" si="76"/>
        <v>0</v>
      </c>
      <c r="V99" s="154">
        <f t="shared" si="76"/>
        <v>0</v>
      </c>
      <c r="W99" s="155">
        <f t="shared" si="76"/>
        <v>2836.96</v>
      </c>
      <c r="X99" s="156">
        <f t="shared" si="76"/>
        <v>0</v>
      </c>
      <c r="Y99" s="156">
        <f t="shared" si="76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5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7">TRUNC(L100*K100*J100,2)</f>
        <v>455.28</v>
      </c>
      <c r="N100" s="89">
        <f t="shared" ref="N100:N110" si="78">M100/2</f>
        <v>227.64</v>
      </c>
      <c r="O100" s="89"/>
      <c r="P100" s="89"/>
      <c r="Q100" s="111"/>
      <c r="R100" s="89"/>
      <c r="S100" s="89"/>
      <c r="T100" s="89">
        <f t="shared" ref="T100:T110" si="79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5" t="s">
        <v>114</v>
      </c>
      <c r="I101" s="73" t="s">
        <v>111</v>
      </c>
      <c r="J101" s="73">
        <v>3</v>
      </c>
      <c r="K101" s="93">
        <v>24</v>
      </c>
      <c r="L101" s="94">
        <f>'Planilha para vinculação'!F21</f>
        <v>10.119999999999999</v>
      </c>
      <c r="M101" s="75">
        <f t="shared" si="77"/>
        <v>728.64</v>
      </c>
      <c r="N101" s="89">
        <f t="shared" si="78"/>
        <v>364.32</v>
      </c>
      <c r="O101" s="77"/>
      <c r="P101" s="77"/>
      <c r="Q101" s="111"/>
      <c r="R101" s="77"/>
      <c r="S101" s="77"/>
      <c r="T101" s="89">
        <f t="shared" si="79"/>
        <v>364.32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5" t="s">
        <v>114</v>
      </c>
      <c r="I102" s="73" t="s">
        <v>111</v>
      </c>
      <c r="J102" s="73">
        <v>3</v>
      </c>
      <c r="K102" s="93">
        <v>56</v>
      </c>
      <c r="L102" s="94">
        <f>'Planilha para vinculação'!F22</f>
        <v>25</v>
      </c>
      <c r="M102" s="75">
        <f t="shared" si="77"/>
        <v>4200</v>
      </c>
      <c r="N102" s="89">
        <f t="shared" si="78"/>
        <v>2100</v>
      </c>
      <c r="O102" s="77"/>
      <c r="P102" s="77"/>
      <c r="Q102" s="111"/>
      <c r="R102" s="77"/>
      <c r="S102" s="77"/>
      <c r="T102" s="89">
        <f t="shared" si="79"/>
        <v>2100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2</v>
      </c>
      <c r="K103" s="73">
        <v>291</v>
      </c>
      <c r="L103" s="94">
        <f>'Planilha para vinculação'!F28</f>
        <v>1.1399999999999999</v>
      </c>
      <c r="M103" s="75">
        <f t="shared" si="77"/>
        <v>663.48</v>
      </c>
      <c r="N103" s="89">
        <f t="shared" si="78"/>
        <v>331.74</v>
      </c>
      <c r="O103" s="77"/>
      <c r="P103" s="77"/>
      <c r="Q103" s="111"/>
      <c r="R103" s="77"/>
      <c r="S103" s="77"/>
      <c r="T103" s="89">
        <f t="shared" si="79"/>
        <v>331.74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7"/>
        <v>235.2</v>
      </c>
      <c r="N104" s="89">
        <f t="shared" si="78"/>
        <v>117.6</v>
      </c>
      <c r="O104" s="77"/>
      <c r="P104" s="77"/>
      <c r="Q104" s="111"/>
      <c r="R104" s="77"/>
      <c r="S104" s="77"/>
      <c r="T104" s="89">
        <f t="shared" si="79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7"/>
        <v>838.4</v>
      </c>
      <c r="N105" s="89">
        <f t="shared" si="78"/>
        <v>419.2</v>
      </c>
      <c r="O105" s="77"/>
      <c r="P105" s="77"/>
      <c r="Q105" s="111"/>
      <c r="R105" s="77"/>
      <c r="S105" s="77"/>
      <c r="T105" s="89">
        <f t="shared" si="79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7"/>
        <v>120</v>
      </c>
      <c r="N106" s="89">
        <f t="shared" si="78"/>
        <v>60</v>
      </c>
      <c r="O106" s="77"/>
      <c r="P106" s="77"/>
      <c r="Q106" s="111"/>
      <c r="R106" s="77"/>
      <c r="S106" s="77"/>
      <c r="T106" s="89">
        <f t="shared" si="79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7"/>
        <v>160</v>
      </c>
      <c r="N107" s="89">
        <f t="shared" si="78"/>
        <v>80</v>
      </c>
      <c r="O107" s="85"/>
      <c r="P107" s="85"/>
      <c r="Q107" s="111"/>
      <c r="R107" s="85"/>
      <c r="S107" s="85"/>
      <c r="T107" s="89">
        <f t="shared" si="79"/>
        <v>80</v>
      </c>
      <c r="U107" s="111"/>
      <c r="V107" s="111"/>
      <c r="W107" s="77"/>
      <c r="X107" s="111"/>
      <c r="Y107" s="77"/>
      <c r="Z107" s="69"/>
    </row>
    <row r="108" spans="1:27" ht="72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7"/>
        <v>75.52</v>
      </c>
      <c r="N108" s="89">
        <f t="shared" si="78"/>
        <v>37.76</v>
      </c>
      <c r="O108" s="85"/>
      <c r="P108" s="85"/>
      <c r="Q108" s="111"/>
      <c r="R108" s="85"/>
      <c r="S108" s="85"/>
      <c r="T108" s="89">
        <f t="shared" si="79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328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24</v>
      </c>
      <c r="L109" s="94">
        <f>'Planilha para vinculação'!F35</f>
        <v>0.61</v>
      </c>
      <c r="M109" s="75">
        <f t="shared" si="77"/>
        <v>29.28</v>
      </c>
      <c r="N109" s="89">
        <f t="shared" si="78"/>
        <v>14.64</v>
      </c>
      <c r="O109" s="85"/>
      <c r="P109" s="85"/>
      <c r="Q109" s="111"/>
      <c r="R109" s="85"/>
      <c r="S109" s="85"/>
      <c r="T109" s="89">
        <f t="shared" si="79"/>
        <v>14.64</v>
      </c>
      <c r="U109" s="111"/>
      <c r="V109" s="111"/>
      <c r="W109" s="77"/>
      <c r="X109" s="111"/>
      <c r="Y109" s="77"/>
      <c r="Z109" s="69">
        <f>SUM(N111:Y111)</f>
        <v>7795.7999999999993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5" t="s">
        <v>114</v>
      </c>
      <c r="I110" s="73" t="s">
        <v>119</v>
      </c>
      <c r="J110" s="73">
        <v>2</v>
      </c>
      <c r="K110" s="73">
        <v>25</v>
      </c>
      <c r="L110" s="94">
        <f>'Planilha para vinculação'!F26</f>
        <v>5.8</v>
      </c>
      <c r="M110" s="75">
        <f t="shared" si="77"/>
        <v>290</v>
      </c>
      <c r="N110" s="89">
        <f t="shared" si="78"/>
        <v>145</v>
      </c>
      <c r="O110" s="85"/>
      <c r="P110" s="115"/>
      <c r="Q110" s="111"/>
      <c r="R110" s="85"/>
      <c r="S110" s="85"/>
      <c r="T110" s="89">
        <f t="shared" si="79"/>
        <v>145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7795.7999999999993</v>
      </c>
      <c r="N111" s="86">
        <f>SUM(N100:N110)</f>
        <v>3897.8999999999996</v>
      </c>
      <c r="O111" s="64">
        <f t="shared" ref="O111:S111" si="80">SUM(O100:O109)</f>
        <v>0</v>
      </c>
      <c r="P111" s="64">
        <f t="shared" si="80"/>
        <v>0</v>
      </c>
      <c r="Q111" s="64">
        <f t="shared" si="80"/>
        <v>0</v>
      </c>
      <c r="R111" s="64">
        <f t="shared" si="80"/>
        <v>0</v>
      </c>
      <c r="S111" s="64">
        <f t="shared" si="80"/>
        <v>0</v>
      </c>
      <c r="T111" s="64">
        <f>SUM(T100:T110)</f>
        <v>3897.8999999999996</v>
      </c>
      <c r="U111" s="64">
        <f t="shared" ref="U111:Y111" si="81">SUM(U100:U109)</f>
        <v>0</v>
      </c>
      <c r="V111" s="64">
        <f t="shared" si="81"/>
        <v>0</v>
      </c>
      <c r="W111" s="64">
        <f t="shared" si="81"/>
        <v>0</v>
      </c>
      <c r="X111" s="64">
        <f t="shared" si="81"/>
        <v>0</v>
      </c>
      <c r="Y111" s="64">
        <f t="shared" si="81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5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2">TRUNC(L112*K112*J112,2)</f>
        <v>455.28</v>
      </c>
      <c r="N112" s="108"/>
      <c r="O112" s="89">
        <f t="shared" ref="O112:O122" si="83">M112/2</f>
        <v>227.64</v>
      </c>
      <c r="P112" s="89"/>
      <c r="Q112" s="89"/>
      <c r="R112" s="89"/>
      <c r="S112" s="89"/>
      <c r="T112" s="89"/>
      <c r="U112" s="89"/>
      <c r="V112" s="89">
        <f t="shared" ref="V112:V122" si="84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5" t="s">
        <v>114</v>
      </c>
      <c r="I113" s="73" t="s">
        <v>111</v>
      </c>
      <c r="J113" s="73">
        <v>3</v>
      </c>
      <c r="K113" s="93">
        <v>24</v>
      </c>
      <c r="L113" s="94">
        <f>'Planilha para vinculação'!F21</f>
        <v>10.119999999999999</v>
      </c>
      <c r="M113" s="75">
        <f t="shared" si="82"/>
        <v>728.64</v>
      </c>
      <c r="N113" s="76"/>
      <c r="O113" s="89">
        <f t="shared" si="83"/>
        <v>364.32</v>
      </c>
      <c r="P113" s="77"/>
      <c r="Q113" s="77"/>
      <c r="R113" s="77"/>
      <c r="S113" s="89"/>
      <c r="T113" s="77"/>
      <c r="U113" s="77"/>
      <c r="V113" s="89">
        <f t="shared" si="84"/>
        <v>364.32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5" t="s">
        <v>114</v>
      </c>
      <c r="I114" s="73" t="s">
        <v>111</v>
      </c>
      <c r="J114" s="73">
        <v>3</v>
      </c>
      <c r="K114" s="93">
        <v>56</v>
      </c>
      <c r="L114" s="94">
        <f>'Planilha para vinculação'!F22</f>
        <v>25</v>
      </c>
      <c r="M114" s="75">
        <f t="shared" si="82"/>
        <v>4200</v>
      </c>
      <c r="N114" s="76"/>
      <c r="O114" s="89">
        <f t="shared" si="83"/>
        <v>2100</v>
      </c>
      <c r="P114" s="77"/>
      <c r="Q114" s="77"/>
      <c r="R114" s="77"/>
      <c r="S114" s="89"/>
      <c r="T114" s="77"/>
      <c r="U114" s="77"/>
      <c r="V114" s="89">
        <f t="shared" si="84"/>
        <v>2100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291</v>
      </c>
      <c r="L115" s="94">
        <f>'Planilha para vinculação'!F28</f>
        <v>1.1399999999999999</v>
      </c>
      <c r="M115" s="75">
        <f t="shared" si="82"/>
        <v>663.48</v>
      </c>
      <c r="N115" s="76"/>
      <c r="O115" s="89">
        <f t="shared" si="83"/>
        <v>331.74</v>
      </c>
      <c r="P115" s="77"/>
      <c r="Q115" s="77"/>
      <c r="R115" s="77"/>
      <c r="S115" s="89"/>
      <c r="T115" s="77"/>
      <c r="U115" s="77"/>
      <c r="V115" s="89">
        <f t="shared" si="84"/>
        <v>331.74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2"/>
        <v>838.4</v>
      </c>
      <c r="N116" s="76"/>
      <c r="O116" s="89">
        <f t="shared" si="83"/>
        <v>419.2</v>
      </c>
      <c r="P116" s="77"/>
      <c r="Q116" s="77"/>
      <c r="R116" s="77"/>
      <c r="S116" s="89"/>
      <c r="T116" s="77"/>
      <c r="U116" s="77"/>
      <c r="V116" s="89">
        <f t="shared" si="84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2"/>
        <v>235.2</v>
      </c>
      <c r="N117" s="76"/>
      <c r="O117" s="89">
        <f t="shared" si="83"/>
        <v>117.6</v>
      </c>
      <c r="P117" s="77"/>
      <c r="Q117" s="77"/>
      <c r="R117" s="77"/>
      <c r="S117" s="89"/>
      <c r="T117" s="77"/>
      <c r="U117" s="77"/>
      <c r="V117" s="89">
        <f t="shared" si="84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2"/>
        <v>120</v>
      </c>
      <c r="N118" s="76"/>
      <c r="O118" s="89">
        <f t="shared" si="83"/>
        <v>60</v>
      </c>
      <c r="P118" s="77"/>
      <c r="Q118" s="77"/>
      <c r="R118" s="77"/>
      <c r="S118" s="89"/>
      <c r="T118" s="77"/>
      <c r="U118" s="77"/>
      <c r="V118" s="89">
        <f t="shared" si="84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2"/>
        <v>160</v>
      </c>
      <c r="N119" s="113"/>
      <c r="O119" s="89">
        <f t="shared" si="83"/>
        <v>80</v>
      </c>
      <c r="P119" s="85"/>
      <c r="Q119" s="85"/>
      <c r="R119" s="85"/>
      <c r="S119" s="89"/>
      <c r="T119" s="85"/>
      <c r="U119" s="85"/>
      <c r="V119" s="89">
        <f t="shared" si="84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2"/>
        <v>75.52</v>
      </c>
      <c r="N120" s="113"/>
      <c r="O120" s="89">
        <f t="shared" si="83"/>
        <v>37.76</v>
      </c>
      <c r="P120" s="85"/>
      <c r="Q120" s="85"/>
      <c r="R120" s="85"/>
      <c r="S120" s="89"/>
      <c r="T120" s="85"/>
      <c r="U120" s="85"/>
      <c r="V120" s="89">
        <f t="shared" si="84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24</v>
      </c>
      <c r="L121" s="94">
        <f>'Planilha para vinculação'!F35</f>
        <v>0.61</v>
      </c>
      <c r="M121" s="75">
        <f t="shared" si="82"/>
        <v>29.28</v>
      </c>
      <c r="N121" s="113"/>
      <c r="O121" s="89">
        <f t="shared" si="83"/>
        <v>14.64</v>
      </c>
      <c r="P121" s="85"/>
      <c r="Q121" s="85"/>
      <c r="R121" s="85"/>
      <c r="S121" s="89"/>
      <c r="T121" s="85"/>
      <c r="U121" s="85"/>
      <c r="V121" s="89">
        <f t="shared" si="84"/>
        <v>14.64</v>
      </c>
      <c r="W121" s="77"/>
      <c r="X121" s="77"/>
      <c r="Y121" s="77"/>
      <c r="Z121" s="69">
        <f>SUM(N123:Y123)</f>
        <v>7795.7999999999993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24" t="s">
        <v>114</v>
      </c>
      <c r="I122" s="73" t="s">
        <v>119</v>
      </c>
      <c r="J122" s="73">
        <v>2</v>
      </c>
      <c r="K122" s="73">
        <v>25</v>
      </c>
      <c r="L122" s="94">
        <f>'Planilha para vinculação'!F26</f>
        <v>5.8</v>
      </c>
      <c r="M122" s="75">
        <f t="shared" si="82"/>
        <v>290</v>
      </c>
      <c r="N122" s="113"/>
      <c r="O122" s="89">
        <f t="shared" si="83"/>
        <v>145</v>
      </c>
      <c r="P122" s="115"/>
      <c r="Q122" s="111"/>
      <c r="R122" s="85"/>
      <c r="S122" s="85"/>
      <c r="T122" s="89"/>
      <c r="U122" s="85"/>
      <c r="V122" s="89">
        <f t="shared" si="84"/>
        <v>145</v>
      </c>
      <c r="W122" s="85"/>
      <c r="X122" s="85"/>
      <c r="Y122" s="85"/>
      <c r="Z122" s="69">
        <f>SUM(N124:Y124)</f>
        <v>38914.04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7795.7999999999993</v>
      </c>
      <c r="N123" s="86">
        <f t="shared" ref="N123:U123" si="85">SUM(N112:N121)</f>
        <v>0</v>
      </c>
      <c r="O123" s="64">
        <f>SUM(O112:O122)</f>
        <v>3897.8999999999996</v>
      </c>
      <c r="P123" s="64">
        <f t="shared" si="85"/>
        <v>0</v>
      </c>
      <c r="Q123" s="64">
        <f t="shared" si="85"/>
        <v>0</v>
      </c>
      <c r="R123" s="64">
        <f t="shared" si="85"/>
        <v>0</v>
      </c>
      <c r="S123" s="64">
        <f t="shared" si="85"/>
        <v>0</v>
      </c>
      <c r="T123" s="64">
        <f t="shared" si="85"/>
        <v>0</v>
      </c>
      <c r="U123" s="64">
        <f t="shared" si="85"/>
        <v>0</v>
      </c>
      <c r="V123" s="64">
        <f>SUM(V112:V122)</f>
        <v>3897.8999999999996</v>
      </c>
      <c r="W123" s="64">
        <f t="shared" ref="W123:Y123" si="86">SUM(W112:W121)</f>
        <v>0</v>
      </c>
      <c r="X123" s="64">
        <f t="shared" si="86"/>
        <v>0</v>
      </c>
      <c r="Y123" s="64">
        <f t="shared" si="86"/>
        <v>0</v>
      </c>
      <c r="Z123" s="69"/>
    </row>
    <row r="124" spans="1:27" ht="42.75" customHeight="1" x14ac:dyDescent="0.25">
      <c r="A124" s="107"/>
      <c r="B124" s="107"/>
      <c r="C124" s="107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 t="shared" ref="M124:Y124" si="87">M123+M94+M111+M99+M88</f>
        <v>38914.04</v>
      </c>
      <c r="N124" s="106">
        <f t="shared" si="87"/>
        <v>3897.8999999999996</v>
      </c>
      <c r="O124" s="106">
        <f t="shared" si="87"/>
        <v>9847.4399999999987</v>
      </c>
      <c r="P124" s="106">
        <f t="shared" si="87"/>
        <v>2874.7200000000003</v>
      </c>
      <c r="Q124" s="106">
        <f t="shared" si="87"/>
        <v>0</v>
      </c>
      <c r="R124" s="106">
        <f t="shared" si="87"/>
        <v>2836.96</v>
      </c>
      <c r="S124" s="106">
        <f t="shared" si="87"/>
        <v>0</v>
      </c>
      <c r="T124" s="106">
        <f t="shared" si="87"/>
        <v>3897.8999999999996</v>
      </c>
      <c r="U124" s="106">
        <f t="shared" si="87"/>
        <v>5949.54</v>
      </c>
      <c r="V124" s="106">
        <f t="shared" si="87"/>
        <v>6772.62</v>
      </c>
      <c r="W124" s="106">
        <f t="shared" si="87"/>
        <v>2836.96</v>
      </c>
      <c r="X124" s="106">
        <f t="shared" si="87"/>
        <v>0</v>
      </c>
      <c r="Y124" s="106">
        <f t="shared" si="87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23" t="s">
        <v>141</v>
      </c>
      <c r="E126" s="70" t="s">
        <v>110</v>
      </c>
      <c r="F126" s="132" t="s">
        <v>11</v>
      </c>
      <c r="G126" s="24">
        <v>9</v>
      </c>
      <c r="H126" s="5" t="s">
        <v>114</v>
      </c>
      <c r="I126" s="72" t="s">
        <v>111</v>
      </c>
      <c r="J126" s="72">
        <v>3</v>
      </c>
      <c r="K126" s="93">
        <v>15</v>
      </c>
      <c r="L126" s="94">
        <f>'Planilha para vinculação'!F21</f>
        <v>10.119999999999999</v>
      </c>
      <c r="M126" s="133">
        <f t="shared" ref="M126:M135" si="88">TRUNC(J126*K126*L126,2)</f>
        <v>455.4</v>
      </c>
      <c r="N126" s="134"/>
      <c r="O126" s="135"/>
      <c r="P126" s="77">
        <f t="shared" ref="P126:P135" si="89">M126</f>
        <v>455.4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24"/>
      <c r="E127" s="78" t="s">
        <v>112</v>
      </c>
      <c r="F127" s="132" t="s">
        <v>11</v>
      </c>
      <c r="G127" s="24">
        <v>10</v>
      </c>
      <c r="H127" s="5" t="s">
        <v>114</v>
      </c>
      <c r="I127" s="72" t="s">
        <v>111</v>
      </c>
      <c r="J127" s="72">
        <v>3</v>
      </c>
      <c r="K127" s="93">
        <v>30</v>
      </c>
      <c r="L127" s="94">
        <f>'Planilha para vinculação'!F22</f>
        <v>25</v>
      </c>
      <c r="M127" s="133">
        <f t="shared" si="88"/>
        <v>2250</v>
      </c>
      <c r="N127" s="123"/>
      <c r="O127" s="135"/>
      <c r="P127" s="77">
        <f t="shared" si="89"/>
        <v>2250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24"/>
      <c r="E128" s="6" t="s">
        <v>513</v>
      </c>
      <c r="F128" s="24" t="s">
        <v>7</v>
      </c>
      <c r="G128" s="24">
        <v>3</v>
      </c>
      <c r="H128" s="5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8"/>
        <v>130.26</v>
      </c>
      <c r="N128" s="123"/>
      <c r="O128" s="135"/>
      <c r="P128" s="77">
        <f t="shared" si="89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25</v>
      </c>
      <c r="L129" s="94">
        <f>'Planilha para vinculação'!F26</f>
        <v>5.8</v>
      </c>
      <c r="M129" s="133">
        <f t="shared" si="88"/>
        <v>145</v>
      </c>
      <c r="N129" s="123"/>
      <c r="O129" s="135"/>
      <c r="P129" s="77">
        <f t="shared" si="89"/>
        <v>145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291</v>
      </c>
      <c r="L130" s="94">
        <f>'Planilha para vinculação'!F31</f>
        <v>1.2250000000000001</v>
      </c>
      <c r="M130" s="133">
        <f t="shared" si="88"/>
        <v>356.47</v>
      </c>
      <c r="N130" s="123"/>
      <c r="O130" s="135"/>
      <c r="P130" s="77">
        <f t="shared" si="89"/>
        <v>356.47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8"/>
        <v>60</v>
      </c>
      <c r="N131" s="123"/>
      <c r="O131" s="135"/>
      <c r="P131" s="77">
        <f t="shared" si="89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8"/>
        <v>160</v>
      </c>
      <c r="N132" s="123"/>
      <c r="O132" s="135"/>
      <c r="P132" s="77">
        <f t="shared" si="89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40</v>
      </c>
      <c r="L133" s="138">
        <f>'Planilha para vinculação'!F35</f>
        <v>0.61</v>
      </c>
      <c r="M133" s="133">
        <f t="shared" si="88"/>
        <v>24.4</v>
      </c>
      <c r="N133" s="123"/>
      <c r="O133" s="135"/>
      <c r="P133" s="77">
        <f t="shared" si="89"/>
        <v>24.4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8"/>
        <v>838.4</v>
      </c>
      <c r="N134" s="123"/>
      <c r="O134" s="135"/>
      <c r="P134" s="77">
        <f t="shared" si="89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4655.13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25"/>
      <c r="E135" s="70" t="s">
        <v>132</v>
      </c>
      <c r="F135" s="24" t="s">
        <v>14</v>
      </c>
      <c r="G135" s="24">
        <v>26</v>
      </c>
      <c r="H135" s="24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8"/>
        <v>235.2</v>
      </c>
      <c r="N135" s="123"/>
      <c r="O135" s="135"/>
      <c r="P135" s="77">
        <f t="shared" si="89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8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90">SUM(M126:M135)</f>
        <v>4655.13</v>
      </c>
      <c r="N136" s="139">
        <f t="shared" si="90"/>
        <v>0</v>
      </c>
      <c r="O136" s="139">
        <f t="shared" si="90"/>
        <v>0</v>
      </c>
      <c r="P136" s="139">
        <f t="shared" si="90"/>
        <v>4655.13</v>
      </c>
      <c r="Q136" s="139">
        <f t="shared" si="90"/>
        <v>0</v>
      </c>
      <c r="R136" s="139">
        <f t="shared" si="90"/>
        <v>0</v>
      </c>
      <c r="S136" s="139">
        <f t="shared" si="90"/>
        <v>0</v>
      </c>
      <c r="T136" s="139">
        <f t="shared" si="90"/>
        <v>0</v>
      </c>
      <c r="U136" s="139">
        <f t="shared" si="90"/>
        <v>0</v>
      </c>
      <c r="V136" s="139">
        <f t="shared" si="90"/>
        <v>0</v>
      </c>
      <c r="W136" s="139">
        <f t="shared" si="90"/>
        <v>0</v>
      </c>
      <c r="X136" s="139">
        <f t="shared" si="90"/>
        <v>0</v>
      </c>
      <c r="Y136" s="139">
        <f t="shared" si="90"/>
        <v>0</v>
      </c>
      <c r="Z136" s="69"/>
    </row>
    <row r="137" spans="1:27" ht="40.5" customHeight="1" x14ac:dyDescent="0.3">
      <c r="A137" s="107"/>
      <c r="B137" s="107"/>
      <c r="C137" s="107"/>
      <c r="D137" s="307" t="s">
        <v>78</v>
      </c>
      <c r="E137" s="70" t="s">
        <v>110</v>
      </c>
      <c r="F137" s="91" t="s">
        <v>11</v>
      </c>
      <c r="G137" s="24">
        <v>9</v>
      </c>
      <c r="H137" s="5" t="s">
        <v>114</v>
      </c>
      <c r="I137" s="92" t="s">
        <v>111</v>
      </c>
      <c r="J137" s="92">
        <v>3</v>
      </c>
      <c r="K137" s="93">
        <v>15</v>
      </c>
      <c r="L137" s="94">
        <f>'Planilha para vinculação'!F21</f>
        <v>10.119999999999999</v>
      </c>
      <c r="M137" s="75">
        <f t="shared" ref="M137:M139" si="91">TRUNC(J137*K137*L137,2)</f>
        <v>455.4</v>
      </c>
      <c r="N137" s="109"/>
      <c r="O137" s="110"/>
      <c r="P137" s="110"/>
      <c r="Q137" s="140"/>
      <c r="R137" s="141">
        <f t="shared" ref="R137:R140" si="92">M137</f>
        <v>455.4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5" t="s">
        <v>114</v>
      </c>
      <c r="I138" s="92" t="s">
        <v>111</v>
      </c>
      <c r="J138" s="92">
        <v>3</v>
      </c>
      <c r="K138" s="93">
        <v>30</v>
      </c>
      <c r="L138" s="94">
        <f>'Planilha para vinculação'!F22</f>
        <v>25</v>
      </c>
      <c r="M138" s="75">
        <f t="shared" si="91"/>
        <v>2250</v>
      </c>
      <c r="N138" s="113"/>
      <c r="O138" s="85"/>
      <c r="P138" s="85"/>
      <c r="Q138" s="140"/>
      <c r="R138" s="141">
        <f t="shared" si="92"/>
        <v>2250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291</v>
      </c>
      <c r="L139" s="94">
        <f>'Planilha para vinculação'!F28</f>
        <v>1.1399999999999999</v>
      </c>
      <c r="M139" s="75">
        <f t="shared" si="91"/>
        <v>331.74</v>
      </c>
      <c r="N139" s="113"/>
      <c r="O139" s="85"/>
      <c r="P139" s="85"/>
      <c r="Q139" s="140"/>
      <c r="R139" s="141">
        <f t="shared" si="92"/>
        <v>331.74</v>
      </c>
      <c r="S139" s="111"/>
      <c r="T139" s="85"/>
      <c r="U139" s="85"/>
      <c r="V139" s="142"/>
      <c r="W139" s="77"/>
      <c r="X139" s="77"/>
      <c r="Y139" s="77"/>
      <c r="Z139" s="69">
        <f>SUM(N141:Y141)</f>
        <v>3182.1400000000003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24" t="s">
        <v>114</v>
      </c>
      <c r="I140" s="73" t="s">
        <v>119</v>
      </c>
      <c r="J140" s="73">
        <v>1</v>
      </c>
      <c r="K140" s="92">
        <v>25</v>
      </c>
      <c r="L140" s="94">
        <f>'Planilha para vinculação'!F26</f>
        <v>5.8</v>
      </c>
      <c r="M140" s="75">
        <f>TRUNC(L140*K140*J140,2)</f>
        <v>145</v>
      </c>
      <c r="N140" s="113"/>
      <c r="O140" s="85"/>
      <c r="P140" s="115"/>
      <c r="Q140" s="111"/>
      <c r="R140" s="141">
        <f t="shared" si="92"/>
        <v>145</v>
      </c>
      <c r="S140" s="85"/>
      <c r="T140" s="89"/>
      <c r="U140" s="85"/>
      <c r="V140" s="111"/>
      <c r="W140" s="85"/>
      <c r="X140" s="85"/>
      <c r="Y140" s="85"/>
      <c r="Z140" s="69">
        <f>SUM(N142:Y142)</f>
        <v>7837.27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3">SUM(M137:M140)</f>
        <v>3182.1400000000003</v>
      </c>
      <c r="N141" s="86">
        <f t="shared" si="93"/>
        <v>0</v>
      </c>
      <c r="O141" s="64">
        <f t="shared" si="93"/>
        <v>0</v>
      </c>
      <c r="P141" s="64">
        <f t="shared" si="93"/>
        <v>0</v>
      </c>
      <c r="Q141" s="64">
        <f t="shared" si="93"/>
        <v>0</v>
      </c>
      <c r="R141" s="64">
        <f t="shared" si="93"/>
        <v>3182.1400000000003</v>
      </c>
      <c r="S141" s="64">
        <f t="shared" si="93"/>
        <v>0</v>
      </c>
      <c r="T141" s="64">
        <f t="shared" si="93"/>
        <v>0</v>
      </c>
      <c r="U141" s="64">
        <f t="shared" si="93"/>
        <v>0</v>
      </c>
      <c r="V141" s="64">
        <f t="shared" si="93"/>
        <v>0</v>
      </c>
      <c r="W141" s="64">
        <f t="shared" si="93"/>
        <v>0</v>
      </c>
      <c r="X141" s="64">
        <f t="shared" si="93"/>
        <v>0</v>
      </c>
      <c r="Y141" s="64">
        <f t="shared" si="93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 t="shared" ref="M142:Y142" si="94">M141+M136</f>
        <v>7837.27</v>
      </c>
      <c r="N142" s="106">
        <f t="shared" si="94"/>
        <v>0</v>
      </c>
      <c r="O142" s="106">
        <f t="shared" si="94"/>
        <v>0</v>
      </c>
      <c r="P142" s="106">
        <f t="shared" si="94"/>
        <v>4655.13</v>
      </c>
      <c r="Q142" s="106">
        <f t="shared" si="94"/>
        <v>0</v>
      </c>
      <c r="R142" s="106">
        <f t="shared" si="94"/>
        <v>3182.1400000000003</v>
      </c>
      <c r="S142" s="106">
        <f t="shared" si="94"/>
        <v>0</v>
      </c>
      <c r="T142" s="106">
        <f t="shared" si="94"/>
        <v>0</v>
      </c>
      <c r="U142" s="106">
        <f t="shared" si="94"/>
        <v>0</v>
      </c>
      <c r="V142" s="106">
        <f t="shared" si="94"/>
        <v>0</v>
      </c>
      <c r="W142" s="106">
        <f t="shared" si="94"/>
        <v>0</v>
      </c>
      <c r="X142" s="106">
        <f t="shared" si="94"/>
        <v>0</v>
      </c>
      <c r="Y142" s="106">
        <f t="shared" si="94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5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146</v>
      </c>
      <c r="L145" s="87">
        <f>Verba_Diagnóstico!$G$15</f>
        <v>5</v>
      </c>
      <c r="M145" s="75">
        <f t="shared" si="95"/>
        <v>730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730</v>
      </c>
      <c r="Z145" s="69">
        <f>SUM(N148:Y148)</f>
        <v>11357.91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337"/>
      <c r="E146" s="70" t="s">
        <v>110</v>
      </c>
      <c r="F146" s="91" t="s">
        <v>11</v>
      </c>
      <c r="G146" s="24">
        <v>9</v>
      </c>
      <c r="H146" s="5" t="s">
        <v>114</v>
      </c>
      <c r="I146" s="92" t="s">
        <v>111</v>
      </c>
      <c r="J146" s="92">
        <v>3</v>
      </c>
      <c r="K146" s="93">
        <v>100</v>
      </c>
      <c r="L146" s="94">
        <f>'Planilha para vinculação'!F21</f>
        <v>10.119999999999999</v>
      </c>
      <c r="M146" s="75">
        <f t="shared" ref="M146:M147" si="96">TRUNC(L146*K146*J146,2)</f>
        <v>3036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7">M146</f>
        <v>3036</v>
      </c>
      <c r="Z146" s="69"/>
    </row>
    <row r="147" spans="1:27" ht="15.75" customHeight="1" x14ac:dyDescent="0.25">
      <c r="A147" s="18"/>
      <c r="B147" s="18"/>
      <c r="C147" s="18"/>
      <c r="D147" s="338"/>
      <c r="E147" s="92" t="s">
        <v>121</v>
      </c>
      <c r="F147" s="91" t="s">
        <v>11</v>
      </c>
      <c r="G147" s="24">
        <v>9</v>
      </c>
      <c r="H147" s="5" t="s">
        <v>114</v>
      </c>
      <c r="I147" s="92" t="s">
        <v>111</v>
      </c>
      <c r="J147" s="92">
        <v>3</v>
      </c>
      <c r="K147" s="93">
        <v>100</v>
      </c>
      <c r="L147" s="94">
        <f>'Planilha para vinculação'!F22</f>
        <v>25</v>
      </c>
      <c r="M147" s="75">
        <f t="shared" si="96"/>
        <v>7500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7"/>
        <v>7500</v>
      </c>
      <c r="Z147" s="69">
        <f>SUM(N149:Y150)</f>
        <v>493893.71526315785</v>
      </c>
      <c r="AA147" s="165">
        <f>M149-Z147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11357.91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11357.91</v>
      </c>
      <c r="Z148" s="69"/>
      <c r="AA148" s="165"/>
    </row>
    <row r="149" spans="1:27" ht="42" customHeight="1" x14ac:dyDescent="0.25">
      <c r="A149" s="18"/>
      <c r="B149" s="18"/>
      <c r="C149" s="18"/>
      <c r="D149" s="334" t="s">
        <v>145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493893.71526315785</v>
      </c>
      <c r="N149" s="310">
        <f>SUM(N148,N142,N124,N76,N151)</f>
        <v>49714.184605263159</v>
      </c>
      <c r="O149" s="310">
        <f>SUM(O148,O142,O124,O76,O151)</f>
        <v>47288.213605263154</v>
      </c>
      <c r="P149" s="310">
        <f>SUM(P148,P142,P124,P76,P151)</f>
        <v>48533.123605263158</v>
      </c>
      <c r="Q149" s="310">
        <f>SUM(Q148,Q142,Q124,Q76,Q151)</f>
        <v>33181.673605263153</v>
      </c>
      <c r="R149" s="310">
        <f>SUM(R148,R142,R124,R76,R151)</f>
        <v>43111.573605263162</v>
      </c>
      <c r="S149" s="310">
        <f>SUM(S148,S142,S124,S76,S151)</f>
        <v>33181.673605263153</v>
      </c>
      <c r="T149" s="310">
        <f>SUM(T148,T142,T124,T76,T151)</f>
        <v>40990.373605263158</v>
      </c>
      <c r="U149" s="310">
        <f>SUM(U148,U142,U124,U76,U151)</f>
        <v>39131.213605263154</v>
      </c>
      <c r="V149" s="310">
        <f>SUM(V148,V142,V124,V76,V151)</f>
        <v>43865.093605263159</v>
      </c>
      <c r="W149" s="310">
        <f>SUM(W148,W142,W124,W76,W151)</f>
        <v>36018.633605263152</v>
      </c>
      <c r="X149" s="310">
        <f>SUM(X148,X142,X124,X76,X151)</f>
        <v>37092.473605263156</v>
      </c>
      <c r="Y149" s="310">
        <f>SUM(Y148,Y142,Y124,Y76,Y151)</f>
        <v>41785.484605263162</v>
      </c>
      <c r="Z149" s="69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6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48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69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51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51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69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69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52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6" ht="15.75" customHeight="1" x14ac:dyDescent="0.25"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6" ht="15.75" customHeight="1" x14ac:dyDescent="0.25"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6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9"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95:D98"/>
    <mergeCell ref="D71:L71"/>
    <mergeCell ref="D75:L75"/>
    <mergeCell ref="D76:L76"/>
    <mergeCell ref="D77:Y77"/>
    <mergeCell ref="D59:D60"/>
    <mergeCell ref="D62:D70"/>
    <mergeCell ref="D72:D74"/>
    <mergeCell ref="D78:D87"/>
    <mergeCell ref="D88:L88"/>
    <mergeCell ref="D89:D93"/>
    <mergeCell ref="D94:L94"/>
    <mergeCell ref="D99:L99"/>
    <mergeCell ref="D100:D110"/>
    <mergeCell ref="D111:L111"/>
    <mergeCell ref="D123:L123"/>
    <mergeCell ref="D124:L124"/>
    <mergeCell ref="D125:Y125"/>
    <mergeCell ref="D143:Y143"/>
    <mergeCell ref="D112:D122"/>
    <mergeCell ref="D126:D135"/>
    <mergeCell ref="D136:L136"/>
    <mergeCell ref="D137:D140"/>
    <mergeCell ref="D141:L141"/>
    <mergeCell ref="D142:L142"/>
    <mergeCell ref="R149:R150"/>
    <mergeCell ref="S149:S150"/>
    <mergeCell ref="T149:T150"/>
    <mergeCell ref="U149:U150"/>
    <mergeCell ref="D148:L148"/>
    <mergeCell ref="D149:L150"/>
    <mergeCell ref="M149:M150"/>
    <mergeCell ref="N149:N150"/>
    <mergeCell ref="V149:V150"/>
    <mergeCell ref="W149:W150"/>
    <mergeCell ref="X149:X150"/>
    <mergeCell ref="Y149:Y150"/>
    <mergeCell ref="O149:O150"/>
    <mergeCell ref="P149:P150"/>
    <mergeCell ref="Q149:Q150"/>
    <mergeCell ref="D151:L151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</mergeCells>
  <conditionalFormatting sqref="E22">
    <cfRule type="cellIs" dxfId="219" priority="1" operator="equal">
      <formula>MIN($C$18:$T$18)</formula>
    </cfRule>
    <cfRule type="cellIs" dxfId="218" priority="2" operator="equal">
      <formula>MIN($C$17:$T$17)</formula>
    </cfRule>
  </conditionalFormatting>
  <conditionalFormatting sqref="E133">
    <cfRule type="cellIs" dxfId="217" priority="5" operator="equal">
      <formula>MIN($D$19:$AC$19)</formula>
    </cfRule>
    <cfRule type="cellIs" dxfId="216" priority="6" operator="equal">
      <formula>MIN($D$18:$AC$18)</formula>
    </cfRule>
  </conditionalFormatting>
  <conditionalFormatting sqref="E38:F38">
    <cfRule type="cellIs" dxfId="215" priority="13" operator="equal">
      <formula>MIN($D$19:$AC$19)</formula>
    </cfRule>
    <cfRule type="cellIs" dxfId="214" priority="14" operator="equal">
      <formula>MIN($D$18:$AC$18)</formula>
    </cfRule>
  </conditionalFormatting>
  <conditionalFormatting sqref="E43:F43">
    <cfRule type="cellIs" dxfId="213" priority="19" operator="equal">
      <formula>MIN($D$15:$Y$15)</formula>
    </cfRule>
    <cfRule type="cellIs" dxfId="212" priority="20" operator="equal">
      <formula>MIN($D$14:$Y$14)</formula>
    </cfRule>
  </conditionalFormatting>
  <conditionalFormatting sqref="E48:F48">
    <cfRule type="cellIs" dxfId="211" priority="11" operator="equal">
      <formula>MIN($D$19:$AC$19)</formula>
    </cfRule>
    <cfRule type="cellIs" dxfId="210" priority="12" operator="equal">
      <formula>MIN($D$18:$AC$18)</formula>
    </cfRule>
  </conditionalFormatting>
  <conditionalFormatting sqref="E53:F53 E86:F86 E93:F93 E108:F108 E120:F120">
    <cfRule type="cellIs" dxfId="209" priority="23" operator="equal">
      <formula>MIN($D$15:$Y$15)</formula>
    </cfRule>
    <cfRule type="cellIs" dxfId="208" priority="24" operator="equal">
      <formula>MIN($D$14:$Y$14)</formula>
    </cfRule>
  </conditionalFormatting>
  <conditionalFormatting sqref="E68:F68">
    <cfRule type="cellIs" dxfId="207" priority="21" operator="equal">
      <formula>MIN($D$19:$AC$19)</formula>
    </cfRule>
    <cfRule type="cellIs" dxfId="206" priority="22" operator="equal">
      <formula>MIN($D$18:$AC$18)</formula>
    </cfRule>
  </conditionalFormatting>
  <conditionalFormatting sqref="E109:F109">
    <cfRule type="cellIs" dxfId="205" priority="9" operator="equal">
      <formula>MIN($D$19:$AC$19)</formula>
    </cfRule>
    <cfRule type="cellIs" dxfId="204" priority="10" operator="equal">
      <formula>MIN($D$18:$AC$18)</formula>
    </cfRule>
  </conditionalFormatting>
  <conditionalFormatting sqref="E121:F121">
    <cfRule type="cellIs" dxfId="203" priority="7" operator="equal">
      <formula>MIN($D$19:$AC$19)</formula>
    </cfRule>
    <cfRule type="cellIs" dxfId="202" priority="8" operator="equal">
      <formula>MIN($D$18:$AC$18)</formula>
    </cfRule>
  </conditionalFormatting>
  <conditionalFormatting sqref="F133">
    <cfRule type="cellIs" dxfId="201" priority="25" operator="equal">
      <formula>MIN($C$11:$AB$11)</formula>
    </cfRule>
    <cfRule type="cellIs" dxfId="200" priority="26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A1000"/>
  <sheetViews>
    <sheetView showGridLines="0" topLeftCell="F118" zoomScale="50" zoomScaleNormal="50" workbookViewId="0">
      <selection activeCell="D144" sqref="D144:Y145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176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177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5" t="s">
        <v>114</v>
      </c>
      <c r="I18" s="72" t="s">
        <v>111</v>
      </c>
      <c r="J18" s="73">
        <v>3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23316.48</v>
      </c>
      <c r="N18" s="76">
        <f>M18/12</f>
        <v>1943.04</v>
      </c>
      <c r="O18" s="77">
        <f t="shared" ref="O18:Y18" si="1">$M$18/12</f>
        <v>1943.04</v>
      </c>
      <c r="P18" s="77">
        <f t="shared" si="1"/>
        <v>1943.04</v>
      </c>
      <c r="Q18" s="77">
        <f t="shared" si="1"/>
        <v>1943.04</v>
      </c>
      <c r="R18" s="77">
        <f t="shared" si="1"/>
        <v>1943.04</v>
      </c>
      <c r="S18" s="77">
        <f t="shared" si="1"/>
        <v>1943.04</v>
      </c>
      <c r="T18" s="77">
        <f t="shared" si="1"/>
        <v>1943.04</v>
      </c>
      <c r="U18" s="77">
        <f t="shared" si="1"/>
        <v>1943.04</v>
      </c>
      <c r="V18" s="77">
        <f t="shared" si="1"/>
        <v>1943.04</v>
      </c>
      <c r="W18" s="77">
        <f t="shared" si="1"/>
        <v>1943.04</v>
      </c>
      <c r="X18" s="77">
        <f t="shared" si="1"/>
        <v>1943.04</v>
      </c>
      <c r="Y18" s="77">
        <f t="shared" si="1"/>
        <v>1943.04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5" t="s">
        <v>114</v>
      </c>
      <c r="I19" s="72" t="s">
        <v>111</v>
      </c>
      <c r="J19" s="73">
        <v>3</v>
      </c>
      <c r="K19" s="73">
        <v>768</v>
      </c>
      <c r="L19" s="74">
        <f>'Planilha para vinculação'!F22</f>
        <v>25</v>
      </c>
      <c r="M19" s="75">
        <f t="shared" si="0"/>
        <v>57600</v>
      </c>
      <c r="N19" s="76">
        <f t="shared" ref="N19:Y19" si="2">$M$19/12</f>
        <v>4800</v>
      </c>
      <c r="O19" s="77">
        <f t="shared" si="2"/>
        <v>4800</v>
      </c>
      <c r="P19" s="77">
        <f t="shared" si="2"/>
        <v>4800</v>
      </c>
      <c r="Q19" s="77">
        <f t="shared" si="2"/>
        <v>4800</v>
      </c>
      <c r="R19" s="77">
        <f t="shared" si="2"/>
        <v>4800</v>
      </c>
      <c r="S19" s="77">
        <f t="shared" si="2"/>
        <v>4800</v>
      </c>
      <c r="T19" s="77">
        <f t="shared" si="2"/>
        <v>4800</v>
      </c>
      <c r="U19" s="77">
        <f t="shared" si="2"/>
        <v>4800</v>
      </c>
      <c r="V19" s="77">
        <f t="shared" si="2"/>
        <v>4800</v>
      </c>
      <c r="W19" s="77">
        <f t="shared" si="2"/>
        <v>4800</v>
      </c>
      <c r="X19" s="77">
        <f t="shared" si="2"/>
        <v>4800</v>
      </c>
      <c r="Y19" s="77">
        <f t="shared" si="2"/>
        <v>4800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2</v>
      </c>
      <c r="K21" s="73">
        <v>1</v>
      </c>
      <c r="L21" s="74">
        <f>'Quadro de Preços Frete'!K21</f>
        <v>1600</v>
      </c>
      <c r="M21" s="75">
        <f t="shared" si="0"/>
        <v>3200</v>
      </c>
      <c r="N21" s="76">
        <f>$M$21/2</f>
        <v>1600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1600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1</v>
      </c>
      <c r="K22" s="73">
        <v>12</v>
      </c>
      <c r="L22" s="74">
        <f>'Planilha para vinculação'!F71</f>
        <v>1200</v>
      </c>
      <c r="M22" s="75">
        <f t="shared" ref="M22" si="4">TRUNC(J22*K22*L22,2)</f>
        <v>14400</v>
      </c>
      <c r="N22" s="76">
        <f t="shared" ref="N22:Y22" si="5">$M$22/12</f>
        <v>1200</v>
      </c>
      <c r="O22" s="76">
        <f t="shared" si="5"/>
        <v>1200</v>
      </c>
      <c r="P22" s="76">
        <f t="shared" si="5"/>
        <v>1200</v>
      </c>
      <c r="Q22" s="76">
        <f t="shared" si="5"/>
        <v>1200</v>
      </c>
      <c r="R22" s="76">
        <f t="shared" si="5"/>
        <v>1200</v>
      </c>
      <c r="S22" s="76">
        <f t="shared" si="5"/>
        <v>1200</v>
      </c>
      <c r="T22" s="76">
        <f t="shared" si="5"/>
        <v>1200</v>
      </c>
      <c r="U22" s="76">
        <f t="shared" si="5"/>
        <v>1200</v>
      </c>
      <c r="V22" s="76">
        <f t="shared" si="5"/>
        <v>1200</v>
      </c>
      <c r="W22" s="76">
        <f t="shared" si="5"/>
        <v>1200</v>
      </c>
      <c r="X22" s="76">
        <f t="shared" si="5"/>
        <v>1200</v>
      </c>
      <c r="Y22" s="76">
        <f t="shared" si="5"/>
        <v>1200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6">$M$23/12</f>
        <v>482.88749999999999</v>
      </c>
      <c r="O23" s="77">
        <f t="shared" si="6"/>
        <v>482.88749999999999</v>
      </c>
      <c r="P23" s="77">
        <f t="shared" si="6"/>
        <v>482.88749999999999</v>
      </c>
      <c r="Q23" s="77">
        <f t="shared" si="6"/>
        <v>482.88749999999999</v>
      </c>
      <c r="R23" s="77">
        <f t="shared" si="6"/>
        <v>482.88749999999999</v>
      </c>
      <c r="S23" s="77">
        <f t="shared" si="6"/>
        <v>482.88749999999999</v>
      </c>
      <c r="T23" s="77">
        <f t="shared" si="6"/>
        <v>482.88749999999999</v>
      </c>
      <c r="U23" s="77">
        <f t="shared" si="6"/>
        <v>482.88749999999999</v>
      </c>
      <c r="V23" s="77">
        <f t="shared" si="6"/>
        <v>482.88749999999999</v>
      </c>
      <c r="W23" s="77">
        <f t="shared" si="6"/>
        <v>482.88749999999999</v>
      </c>
      <c r="X23" s="77">
        <f t="shared" si="6"/>
        <v>482.88749999999999</v>
      </c>
      <c r="Y23" s="77">
        <f t="shared" si="6"/>
        <v>482.88749999999999</v>
      </c>
      <c r="Z23" s="69"/>
    </row>
    <row r="24" spans="1:27" ht="93.7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7">$M$24/12</f>
        <v>1117.49</v>
      </c>
      <c r="O24" s="76">
        <f t="shared" si="7"/>
        <v>1117.49</v>
      </c>
      <c r="P24" s="76">
        <f t="shared" si="7"/>
        <v>1117.49</v>
      </c>
      <c r="Q24" s="76">
        <f t="shared" si="7"/>
        <v>1117.49</v>
      </c>
      <c r="R24" s="76">
        <f t="shared" si="7"/>
        <v>1117.49</v>
      </c>
      <c r="S24" s="76">
        <f t="shared" si="7"/>
        <v>1117.49</v>
      </c>
      <c r="T24" s="76">
        <f t="shared" si="7"/>
        <v>1117.49</v>
      </c>
      <c r="U24" s="76">
        <f t="shared" si="7"/>
        <v>1117.49</v>
      </c>
      <c r="V24" s="76">
        <f t="shared" si="7"/>
        <v>1117.49</v>
      </c>
      <c r="W24" s="76">
        <f t="shared" si="7"/>
        <v>1117.49</v>
      </c>
      <c r="X24" s="76">
        <f t="shared" si="7"/>
        <v>1117.49</v>
      </c>
      <c r="Y24" s="76">
        <f t="shared" si="7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118919.81000000001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8">SUM(M18:M25)</f>
        <v>118919.81</v>
      </c>
      <c r="N26" s="86">
        <f t="shared" si="8"/>
        <v>11353.317499999999</v>
      </c>
      <c r="O26" s="64">
        <f t="shared" si="8"/>
        <v>9633.3174999999992</v>
      </c>
      <c r="P26" s="64">
        <f t="shared" si="8"/>
        <v>9633.3174999999992</v>
      </c>
      <c r="Q26" s="64">
        <f t="shared" si="8"/>
        <v>9633.3174999999992</v>
      </c>
      <c r="R26" s="64">
        <f t="shared" si="8"/>
        <v>9633.3174999999992</v>
      </c>
      <c r="S26" s="64">
        <f t="shared" si="8"/>
        <v>9633.3174999999992</v>
      </c>
      <c r="T26" s="64">
        <f t="shared" si="8"/>
        <v>9633.3174999999992</v>
      </c>
      <c r="U26" s="64">
        <f t="shared" si="8"/>
        <v>9633.3174999999992</v>
      </c>
      <c r="V26" s="64">
        <f t="shared" si="8"/>
        <v>9633.3174999999992</v>
      </c>
      <c r="W26" s="64">
        <f t="shared" si="8"/>
        <v>9633.3174999999992</v>
      </c>
      <c r="X26" s="64">
        <f t="shared" si="8"/>
        <v>9633.3174999999992</v>
      </c>
      <c r="Y26" s="64">
        <f t="shared" si="8"/>
        <v>11233.317499999999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9">TRUNC(L27*K27*J27,2)</f>
        <v>91.91</v>
      </c>
      <c r="N27" s="88">
        <f t="shared" ref="N27:N28" si="10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148</v>
      </c>
      <c r="L28" s="87">
        <f>Verba_Diagnóstico!$G$15</f>
        <v>5</v>
      </c>
      <c r="M28" s="75">
        <f t="shared" si="9"/>
        <v>740</v>
      </c>
      <c r="N28" s="88">
        <f t="shared" si="10"/>
        <v>740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337"/>
      <c r="E29" s="70" t="s">
        <v>110</v>
      </c>
      <c r="F29" s="91" t="s">
        <v>11</v>
      </c>
      <c r="G29" s="24">
        <v>9</v>
      </c>
      <c r="H29" s="5" t="s">
        <v>114</v>
      </c>
      <c r="I29" s="92" t="s">
        <v>111</v>
      </c>
      <c r="J29" s="92">
        <v>3</v>
      </c>
      <c r="K29" s="93">
        <v>100</v>
      </c>
      <c r="L29" s="94">
        <f>'Planilha para vinculação'!F21</f>
        <v>10.119999999999999</v>
      </c>
      <c r="M29" s="75">
        <f t="shared" ref="M29:M30" si="11">TRUNC(L29*K29*J29,2)</f>
        <v>3036</v>
      </c>
      <c r="N29" s="88">
        <f t="shared" ref="N29:N31" si="12">M29</f>
        <v>3036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f>SUM(N31:Y31)</f>
        <v>11367.91</v>
      </c>
      <c r="AA29" t="b">
        <f>IF(Z29=M31,TRUE,FALSE)</f>
        <v>1</v>
      </c>
    </row>
    <row r="30" spans="1:27" ht="47.25" customHeight="1" x14ac:dyDescent="0.25">
      <c r="A30" s="18"/>
      <c r="B30" s="18"/>
      <c r="C30" s="18"/>
      <c r="D30" s="338"/>
      <c r="E30" s="92" t="s">
        <v>121</v>
      </c>
      <c r="F30" s="91" t="s">
        <v>11</v>
      </c>
      <c r="G30" s="24">
        <v>9</v>
      </c>
      <c r="H30" s="5" t="s">
        <v>114</v>
      </c>
      <c r="I30" s="92" t="s">
        <v>111</v>
      </c>
      <c r="J30" s="92">
        <v>3</v>
      </c>
      <c r="K30" s="93">
        <v>100</v>
      </c>
      <c r="L30" s="94">
        <f>'Planilha para vinculação'!F22</f>
        <v>25</v>
      </c>
      <c r="M30" s="75">
        <f t="shared" si="11"/>
        <v>7500</v>
      </c>
      <c r="N30" s="88">
        <f t="shared" si="12"/>
        <v>7500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SUM(M27:M30)</f>
        <v>11367.91</v>
      </c>
      <c r="N31" s="88">
        <f t="shared" si="12"/>
        <v>11367.91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v>0</v>
      </c>
      <c r="Z31" s="69"/>
    </row>
    <row r="32" spans="1:27" ht="15.75" customHeight="1" x14ac:dyDescent="0.25">
      <c r="A32" s="18"/>
      <c r="B32" s="18"/>
      <c r="C32" s="18"/>
      <c r="D32" s="307" t="s">
        <v>123</v>
      </c>
      <c r="E32" s="70" t="s">
        <v>110</v>
      </c>
      <c r="F32" s="91" t="s">
        <v>11</v>
      </c>
      <c r="G32" s="24">
        <v>9</v>
      </c>
      <c r="H32" s="5" t="s">
        <v>114</v>
      </c>
      <c r="I32" s="92" t="s">
        <v>111</v>
      </c>
      <c r="J32" s="92">
        <v>3</v>
      </c>
      <c r="K32" s="93">
        <v>240</v>
      </c>
      <c r="L32" s="94">
        <f>'Planilha para vinculação'!F21</f>
        <v>10.119999999999999</v>
      </c>
      <c r="M32" s="95">
        <f t="shared" ref="M32:M34" si="13">TRUNC(J32*K32*L32,2)</f>
        <v>7286.4</v>
      </c>
      <c r="N32" s="76">
        <f t="shared" ref="N32:Y32" si="14">$M$32/12</f>
        <v>607.19999999999993</v>
      </c>
      <c r="O32" s="77">
        <f t="shared" si="14"/>
        <v>607.19999999999993</v>
      </c>
      <c r="P32" s="77">
        <f t="shared" si="14"/>
        <v>607.19999999999993</v>
      </c>
      <c r="Q32" s="77">
        <f t="shared" si="14"/>
        <v>607.19999999999993</v>
      </c>
      <c r="R32" s="77">
        <f t="shared" si="14"/>
        <v>607.19999999999993</v>
      </c>
      <c r="S32" s="77">
        <f t="shared" si="14"/>
        <v>607.19999999999993</v>
      </c>
      <c r="T32" s="77">
        <f t="shared" si="14"/>
        <v>607.19999999999993</v>
      </c>
      <c r="U32" s="77">
        <f t="shared" si="14"/>
        <v>607.19999999999993</v>
      </c>
      <c r="V32" s="77">
        <f t="shared" si="14"/>
        <v>607.19999999999993</v>
      </c>
      <c r="W32" s="77">
        <f t="shared" si="14"/>
        <v>607.19999999999993</v>
      </c>
      <c r="X32" s="77">
        <f t="shared" si="14"/>
        <v>607.19999999999993</v>
      </c>
      <c r="Y32" s="77">
        <f t="shared" si="14"/>
        <v>607.19999999999993</v>
      </c>
      <c r="Z32" s="69"/>
    </row>
    <row r="33" spans="1:27" ht="15.75" customHeight="1" x14ac:dyDescent="0.25">
      <c r="A33" s="18"/>
      <c r="B33" s="18"/>
      <c r="C33" s="18"/>
      <c r="D33" s="309"/>
      <c r="E33" s="72" t="s">
        <v>112</v>
      </c>
      <c r="F33" s="91" t="s">
        <v>11</v>
      </c>
      <c r="G33" s="24">
        <v>10</v>
      </c>
      <c r="H33" s="5" t="s">
        <v>114</v>
      </c>
      <c r="I33" s="92" t="s">
        <v>111</v>
      </c>
      <c r="J33" s="92">
        <v>3</v>
      </c>
      <c r="K33" s="93">
        <v>240</v>
      </c>
      <c r="L33" s="94">
        <f>'Planilha para vinculação'!F22</f>
        <v>25</v>
      </c>
      <c r="M33" s="95">
        <f t="shared" si="13"/>
        <v>18000</v>
      </c>
      <c r="N33" s="76">
        <f t="shared" ref="N33:Y33" si="15">$M$33/12</f>
        <v>1500</v>
      </c>
      <c r="O33" s="77">
        <f t="shared" si="15"/>
        <v>1500</v>
      </c>
      <c r="P33" s="77">
        <f t="shared" si="15"/>
        <v>1500</v>
      </c>
      <c r="Q33" s="77">
        <f t="shared" si="15"/>
        <v>1500</v>
      </c>
      <c r="R33" s="77">
        <f t="shared" si="15"/>
        <v>1500</v>
      </c>
      <c r="S33" s="77">
        <f t="shared" si="15"/>
        <v>1500</v>
      </c>
      <c r="T33" s="77">
        <f t="shared" si="15"/>
        <v>1500</v>
      </c>
      <c r="U33" s="77">
        <f t="shared" si="15"/>
        <v>1500</v>
      </c>
      <c r="V33" s="77">
        <f t="shared" si="15"/>
        <v>1500</v>
      </c>
      <c r="W33" s="77">
        <f t="shared" si="15"/>
        <v>1500</v>
      </c>
      <c r="X33" s="77">
        <f t="shared" si="15"/>
        <v>1500</v>
      </c>
      <c r="Y33" s="77">
        <f t="shared" si="15"/>
        <v>1500</v>
      </c>
      <c r="Z33" s="69">
        <f>SUM(N35:Y35)</f>
        <v>26389.320000000003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308"/>
      <c r="E34" s="92" t="s">
        <v>124</v>
      </c>
      <c r="F34" s="81" t="s">
        <v>14</v>
      </c>
      <c r="G34" s="5" t="s">
        <v>116</v>
      </c>
      <c r="H34" s="5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3"/>
        <v>1102.92</v>
      </c>
      <c r="N34" s="76">
        <f t="shared" ref="N34:Y34" si="16">$M$34/12</f>
        <v>91.910000000000011</v>
      </c>
      <c r="O34" s="77">
        <f t="shared" si="16"/>
        <v>91.910000000000011</v>
      </c>
      <c r="P34" s="77">
        <f t="shared" si="16"/>
        <v>91.910000000000011</v>
      </c>
      <c r="Q34" s="77">
        <f t="shared" si="16"/>
        <v>91.910000000000011</v>
      </c>
      <c r="R34" s="77">
        <f t="shared" si="16"/>
        <v>91.910000000000011</v>
      </c>
      <c r="S34" s="77">
        <f t="shared" si="16"/>
        <v>91.910000000000011</v>
      </c>
      <c r="T34" s="77">
        <f t="shared" si="16"/>
        <v>91.910000000000011</v>
      </c>
      <c r="U34" s="77">
        <f t="shared" si="16"/>
        <v>91.910000000000011</v>
      </c>
      <c r="V34" s="77">
        <f t="shared" si="16"/>
        <v>91.910000000000011</v>
      </c>
      <c r="W34" s="77">
        <f t="shared" si="16"/>
        <v>91.910000000000011</v>
      </c>
      <c r="X34" s="77">
        <f t="shared" si="16"/>
        <v>91.910000000000011</v>
      </c>
      <c r="Y34" s="77">
        <f t="shared" si="16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7">SUM(M32:M34)</f>
        <v>26389.32</v>
      </c>
      <c r="N35" s="86">
        <f t="shared" si="17"/>
        <v>2199.1099999999997</v>
      </c>
      <c r="O35" s="64">
        <f t="shared" si="17"/>
        <v>2199.1099999999997</v>
      </c>
      <c r="P35" s="64">
        <f t="shared" si="17"/>
        <v>2199.1099999999997</v>
      </c>
      <c r="Q35" s="64">
        <f t="shared" si="17"/>
        <v>2199.1099999999997</v>
      </c>
      <c r="R35" s="64">
        <f t="shared" si="17"/>
        <v>2199.1099999999997</v>
      </c>
      <c r="S35" s="64">
        <f t="shared" si="17"/>
        <v>2199.1099999999997</v>
      </c>
      <c r="T35" s="64">
        <f t="shared" si="17"/>
        <v>2199.1099999999997</v>
      </c>
      <c r="U35" s="64">
        <f t="shared" si="17"/>
        <v>2199.1099999999997</v>
      </c>
      <c r="V35" s="64">
        <f t="shared" si="17"/>
        <v>2199.1099999999997</v>
      </c>
      <c r="W35" s="64">
        <f t="shared" si="17"/>
        <v>2199.1099999999997</v>
      </c>
      <c r="X35" s="64">
        <f t="shared" si="17"/>
        <v>2199.1099999999997</v>
      </c>
      <c r="Y35" s="64">
        <f t="shared" si="17"/>
        <v>2199.1099999999997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5" t="s">
        <v>114</v>
      </c>
      <c r="I36" s="92" t="s">
        <v>111</v>
      </c>
      <c r="J36" s="73">
        <v>3</v>
      </c>
      <c r="K36" s="93">
        <v>17</v>
      </c>
      <c r="L36" s="94">
        <f>'Planilha para vinculação'!F21</f>
        <v>10.119999999999999</v>
      </c>
      <c r="M36" s="75">
        <f t="shared" ref="M36:M44" si="18">TRUNC(J36*K36*L36,2)</f>
        <v>516.12</v>
      </c>
      <c r="N36" s="96"/>
      <c r="O36" s="76">
        <f t="shared" ref="O36:O44" si="19">M36</f>
        <v>516.12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5" t="s">
        <v>114</v>
      </c>
      <c r="I37" s="92" t="s">
        <v>111</v>
      </c>
      <c r="J37" s="73">
        <v>3</v>
      </c>
      <c r="K37" s="93">
        <v>30</v>
      </c>
      <c r="L37" s="94">
        <f>'Planilha para vinculação'!F22</f>
        <v>25</v>
      </c>
      <c r="M37" s="75">
        <f t="shared" si="18"/>
        <v>2250</v>
      </c>
      <c r="N37" s="96"/>
      <c r="O37" s="76">
        <f t="shared" si="19"/>
        <v>2250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89</v>
      </c>
      <c r="L38" s="74">
        <f>'Planilha para vinculação'!F35</f>
        <v>0.61</v>
      </c>
      <c r="M38" s="75">
        <f t="shared" si="18"/>
        <v>54.29</v>
      </c>
      <c r="N38" s="96"/>
      <c r="O38" s="76">
        <f t="shared" si="19"/>
        <v>54.29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25</v>
      </c>
      <c r="L39" s="94">
        <f>'Planilha para vinculação'!F26</f>
        <v>5.8</v>
      </c>
      <c r="M39" s="75">
        <f t="shared" si="18"/>
        <v>145</v>
      </c>
      <c r="N39" s="96"/>
      <c r="O39" s="76">
        <f t="shared" si="19"/>
        <v>145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297</v>
      </c>
      <c r="L40" s="94">
        <f>'Planilha para vinculação'!F31</f>
        <v>1.2250000000000001</v>
      </c>
      <c r="M40" s="75">
        <f t="shared" si="18"/>
        <v>363.82</v>
      </c>
      <c r="N40" s="96"/>
      <c r="O40" s="76">
        <f t="shared" si="19"/>
        <v>363.82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8"/>
        <v>60</v>
      </c>
      <c r="N41" s="96"/>
      <c r="O41" s="76">
        <f t="shared" si="19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89</v>
      </c>
      <c r="L42" s="94">
        <f>'Planilha para vinculação'!F39</f>
        <v>4</v>
      </c>
      <c r="M42" s="75">
        <f t="shared" si="18"/>
        <v>356</v>
      </c>
      <c r="N42" s="96"/>
      <c r="O42" s="76">
        <f t="shared" si="19"/>
        <v>356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8"/>
        <v>18.88</v>
      </c>
      <c r="N43" s="96"/>
      <c r="O43" s="76">
        <f t="shared" si="19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4287.43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7" t="s">
        <v>114</v>
      </c>
      <c r="I44" s="72" t="s">
        <v>129</v>
      </c>
      <c r="J44" s="92">
        <v>1</v>
      </c>
      <c r="K44" s="92">
        <v>89</v>
      </c>
      <c r="L44" s="94">
        <f>'Kit lanche'!E15</f>
        <v>5.88</v>
      </c>
      <c r="M44" s="75">
        <f t="shared" si="18"/>
        <v>523.32000000000005</v>
      </c>
      <c r="N44" s="96"/>
      <c r="O44" s="76">
        <f t="shared" si="19"/>
        <v>523.32000000000005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 t="shared" ref="M45:P45" si="20">SUM(M36:M44)</f>
        <v>4287.43</v>
      </c>
      <c r="N45" s="99">
        <f t="shared" si="20"/>
        <v>0</v>
      </c>
      <c r="O45" s="100">
        <f t="shared" si="20"/>
        <v>4287.43</v>
      </c>
      <c r="P45" s="100">
        <f t="shared" si="20"/>
        <v>0</v>
      </c>
      <c r="Q45" s="100"/>
      <c r="R45" s="100">
        <f t="shared" ref="R45:Y45" si="21">SUM(R36:R44)</f>
        <v>0</v>
      </c>
      <c r="S45" s="100">
        <f t="shared" si="21"/>
        <v>0</v>
      </c>
      <c r="T45" s="100">
        <f t="shared" si="21"/>
        <v>0</v>
      </c>
      <c r="U45" s="100">
        <f t="shared" si="21"/>
        <v>0</v>
      </c>
      <c r="V45" s="100">
        <f t="shared" si="21"/>
        <v>0</v>
      </c>
      <c r="W45" s="100">
        <f t="shared" si="21"/>
        <v>0</v>
      </c>
      <c r="X45" s="100">
        <f t="shared" si="21"/>
        <v>0</v>
      </c>
      <c r="Y45" s="100">
        <f t="shared" si="21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5" t="s">
        <v>114</v>
      </c>
      <c r="I46" s="92" t="s">
        <v>111</v>
      </c>
      <c r="J46" s="73">
        <v>3</v>
      </c>
      <c r="K46" s="93">
        <v>204</v>
      </c>
      <c r="L46" s="94">
        <f>'Planilha para vinculação'!F21</f>
        <v>10.119999999999999</v>
      </c>
      <c r="M46" s="75">
        <f t="shared" ref="M46:M54" si="22">TRUNC(J46*K46*L46,2)</f>
        <v>6193.44</v>
      </c>
      <c r="N46" s="76">
        <f t="shared" ref="N46:N54" si="23">M46/12</f>
        <v>516.12</v>
      </c>
      <c r="O46" s="76">
        <f t="shared" ref="O46:O54" si="24">M46/12</f>
        <v>516.12</v>
      </c>
      <c r="P46" s="76">
        <f t="shared" ref="P46:P54" si="25">M46/12</f>
        <v>516.12</v>
      </c>
      <c r="Q46" s="76">
        <f t="shared" ref="Q46:Q55" si="26">M46/12</f>
        <v>516.12</v>
      </c>
      <c r="R46" s="76">
        <f t="shared" ref="R46:R54" si="27">M46/12</f>
        <v>516.12</v>
      </c>
      <c r="S46" s="76">
        <f t="shared" ref="S46:S54" si="28">M46/12</f>
        <v>516.12</v>
      </c>
      <c r="T46" s="76">
        <f t="shared" ref="T46:T54" si="29">M46/12</f>
        <v>516.12</v>
      </c>
      <c r="U46" s="76">
        <f t="shared" ref="U46:U54" si="30">M46/12</f>
        <v>516.12</v>
      </c>
      <c r="V46" s="76">
        <f t="shared" ref="V46:V54" si="31">M46/12</f>
        <v>516.12</v>
      </c>
      <c r="W46" s="76">
        <f t="shared" ref="W46:W54" si="32">M46/12</f>
        <v>516.12</v>
      </c>
      <c r="X46" s="76">
        <f t="shared" ref="X46:X54" si="33">M46/12</f>
        <v>516.12</v>
      </c>
      <c r="Y46" s="76">
        <f t="shared" ref="Y46:Y54" si="34">M46/12</f>
        <v>516.12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5" t="s">
        <v>114</v>
      </c>
      <c r="I47" s="92" t="s">
        <v>111</v>
      </c>
      <c r="J47" s="73">
        <v>3</v>
      </c>
      <c r="K47" s="93">
        <v>360</v>
      </c>
      <c r="L47" s="94">
        <f>'Planilha para vinculação'!F22</f>
        <v>25</v>
      </c>
      <c r="M47" s="75">
        <f t="shared" si="22"/>
        <v>27000</v>
      </c>
      <c r="N47" s="76">
        <f t="shared" si="23"/>
        <v>2250</v>
      </c>
      <c r="O47" s="76">
        <f t="shared" si="24"/>
        <v>2250</v>
      </c>
      <c r="P47" s="76">
        <f t="shared" si="25"/>
        <v>2250</v>
      </c>
      <c r="Q47" s="76">
        <f t="shared" si="26"/>
        <v>2250</v>
      </c>
      <c r="R47" s="76">
        <f t="shared" si="27"/>
        <v>2250</v>
      </c>
      <c r="S47" s="76">
        <f t="shared" si="28"/>
        <v>2250</v>
      </c>
      <c r="T47" s="76">
        <f t="shared" si="29"/>
        <v>2250</v>
      </c>
      <c r="U47" s="76">
        <f t="shared" si="30"/>
        <v>2250</v>
      </c>
      <c r="V47" s="76">
        <f t="shared" si="31"/>
        <v>2250</v>
      </c>
      <c r="W47" s="76">
        <f t="shared" si="32"/>
        <v>2250</v>
      </c>
      <c r="X47" s="76">
        <f t="shared" si="33"/>
        <v>2250</v>
      </c>
      <c r="Y47" s="76">
        <f t="shared" si="34"/>
        <v>2250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89</v>
      </c>
      <c r="L48" s="74">
        <f>'Planilha para vinculação'!F35</f>
        <v>0.61</v>
      </c>
      <c r="M48" s="75">
        <f t="shared" si="22"/>
        <v>651.48</v>
      </c>
      <c r="N48" s="76">
        <f t="shared" si="23"/>
        <v>54.29</v>
      </c>
      <c r="O48" s="76">
        <f t="shared" si="24"/>
        <v>54.29</v>
      </c>
      <c r="P48" s="76">
        <f t="shared" si="25"/>
        <v>54.29</v>
      </c>
      <c r="Q48" s="76">
        <f t="shared" si="26"/>
        <v>54.29</v>
      </c>
      <c r="R48" s="76">
        <f t="shared" si="27"/>
        <v>54.29</v>
      </c>
      <c r="S48" s="76">
        <f t="shared" si="28"/>
        <v>54.29</v>
      </c>
      <c r="T48" s="76">
        <f t="shared" si="29"/>
        <v>54.29</v>
      </c>
      <c r="U48" s="76">
        <f t="shared" si="30"/>
        <v>54.29</v>
      </c>
      <c r="V48" s="76">
        <f t="shared" si="31"/>
        <v>54.29</v>
      </c>
      <c r="W48" s="76">
        <f t="shared" si="32"/>
        <v>54.29</v>
      </c>
      <c r="X48" s="76">
        <f t="shared" si="33"/>
        <v>54.29</v>
      </c>
      <c r="Y48" s="76">
        <f t="shared" si="34"/>
        <v>54.29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25</v>
      </c>
      <c r="L49" s="94">
        <f>'Planilha para vinculação'!F26</f>
        <v>5.8</v>
      </c>
      <c r="M49" s="75">
        <f t="shared" si="22"/>
        <v>1740</v>
      </c>
      <c r="N49" s="76">
        <f t="shared" si="23"/>
        <v>145</v>
      </c>
      <c r="O49" s="76">
        <f t="shared" si="24"/>
        <v>145</v>
      </c>
      <c r="P49" s="76">
        <f t="shared" si="25"/>
        <v>145</v>
      </c>
      <c r="Q49" s="76">
        <f t="shared" si="26"/>
        <v>145</v>
      </c>
      <c r="R49" s="76">
        <f t="shared" si="27"/>
        <v>145</v>
      </c>
      <c r="S49" s="76">
        <f t="shared" si="28"/>
        <v>145</v>
      </c>
      <c r="T49" s="76">
        <f t="shared" si="29"/>
        <v>145</v>
      </c>
      <c r="U49" s="76">
        <f t="shared" si="30"/>
        <v>145</v>
      </c>
      <c r="V49" s="76">
        <f t="shared" si="31"/>
        <v>145</v>
      </c>
      <c r="W49" s="76">
        <f t="shared" si="32"/>
        <v>145</v>
      </c>
      <c r="X49" s="76">
        <f t="shared" si="33"/>
        <v>145</v>
      </c>
      <c r="Y49" s="76">
        <f t="shared" si="34"/>
        <v>145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297</v>
      </c>
      <c r="L50" s="94">
        <f>'Planilha para vinculação'!F31</f>
        <v>1.2250000000000001</v>
      </c>
      <c r="M50" s="75">
        <f t="shared" si="22"/>
        <v>4365.8999999999996</v>
      </c>
      <c r="N50" s="76">
        <f t="shared" si="23"/>
        <v>363.82499999999999</v>
      </c>
      <c r="O50" s="76">
        <f t="shared" si="24"/>
        <v>363.82499999999999</v>
      </c>
      <c r="P50" s="76">
        <f t="shared" si="25"/>
        <v>363.82499999999999</v>
      </c>
      <c r="Q50" s="76">
        <f t="shared" si="26"/>
        <v>363.82499999999999</v>
      </c>
      <c r="R50" s="76">
        <f t="shared" si="27"/>
        <v>363.82499999999999</v>
      </c>
      <c r="S50" s="76">
        <f t="shared" si="28"/>
        <v>363.82499999999999</v>
      </c>
      <c r="T50" s="76">
        <f t="shared" si="29"/>
        <v>363.82499999999999</v>
      </c>
      <c r="U50" s="76">
        <f t="shared" si="30"/>
        <v>363.82499999999999</v>
      </c>
      <c r="V50" s="76">
        <f t="shared" si="31"/>
        <v>363.82499999999999</v>
      </c>
      <c r="W50" s="76">
        <f t="shared" si="32"/>
        <v>363.82499999999999</v>
      </c>
      <c r="X50" s="76">
        <f t="shared" si="33"/>
        <v>363.82499999999999</v>
      </c>
      <c r="Y50" s="76">
        <f t="shared" si="34"/>
        <v>363.82499999999999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2"/>
        <v>720</v>
      </c>
      <c r="N51" s="76">
        <f t="shared" si="23"/>
        <v>60</v>
      </c>
      <c r="O51" s="76">
        <f t="shared" si="24"/>
        <v>60</v>
      </c>
      <c r="P51" s="76">
        <f t="shared" si="25"/>
        <v>60</v>
      </c>
      <c r="Q51" s="76">
        <f t="shared" si="26"/>
        <v>60</v>
      </c>
      <c r="R51" s="76">
        <f t="shared" si="27"/>
        <v>60</v>
      </c>
      <c r="S51" s="76">
        <f t="shared" si="28"/>
        <v>60</v>
      </c>
      <c r="T51" s="76">
        <f t="shared" si="29"/>
        <v>60</v>
      </c>
      <c r="U51" s="76">
        <f t="shared" si="30"/>
        <v>60</v>
      </c>
      <c r="V51" s="76">
        <f t="shared" si="31"/>
        <v>60</v>
      </c>
      <c r="W51" s="76">
        <f t="shared" si="32"/>
        <v>60</v>
      </c>
      <c r="X51" s="76">
        <f t="shared" si="33"/>
        <v>60</v>
      </c>
      <c r="Y51" s="76">
        <f t="shared" si="34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89</v>
      </c>
      <c r="L52" s="94">
        <f>'Planilha para vinculação'!F39</f>
        <v>4</v>
      </c>
      <c r="M52" s="75">
        <f t="shared" si="22"/>
        <v>4272</v>
      </c>
      <c r="N52" s="76">
        <f t="shared" si="23"/>
        <v>356</v>
      </c>
      <c r="O52" s="76">
        <f t="shared" si="24"/>
        <v>356</v>
      </c>
      <c r="P52" s="76">
        <f t="shared" si="25"/>
        <v>356</v>
      </c>
      <c r="Q52" s="76">
        <f t="shared" si="26"/>
        <v>356</v>
      </c>
      <c r="R52" s="76">
        <f t="shared" si="27"/>
        <v>356</v>
      </c>
      <c r="S52" s="76">
        <f t="shared" si="28"/>
        <v>356</v>
      </c>
      <c r="T52" s="76">
        <f t="shared" si="29"/>
        <v>356</v>
      </c>
      <c r="U52" s="76">
        <f t="shared" si="30"/>
        <v>356</v>
      </c>
      <c r="V52" s="76">
        <f t="shared" si="31"/>
        <v>356</v>
      </c>
      <c r="W52" s="76">
        <f t="shared" si="32"/>
        <v>356</v>
      </c>
      <c r="X52" s="76">
        <f t="shared" si="33"/>
        <v>356</v>
      </c>
      <c r="Y52" s="76">
        <f t="shared" si="34"/>
        <v>356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2"/>
        <v>226.56</v>
      </c>
      <c r="N53" s="76">
        <f t="shared" si="23"/>
        <v>18.88</v>
      </c>
      <c r="O53" s="76">
        <f t="shared" si="24"/>
        <v>18.88</v>
      </c>
      <c r="P53" s="76">
        <f t="shared" si="25"/>
        <v>18.88</v>
      </c>
      <c r="Q53" s="76">
        <f t="shared" si="26"/>
        <v>18.88</v>
      </c>
      <c r="R53" s="76">
        <f t="shared" si="27"/>
        <v>18.88</v>
      </c>
      <c r="S53" s="76">
        <f t="shared" si="28"/>
        <v>18.88</v>
      </c>
      <c r="T53" s="76">
        <f t="shared" si="29"/>
        <v>18.88</v>
      </c>
      <c r="U53" s="76">
        <f t="shared" si="30"/>
        <v>18.88</v>
      </c>
      <c r="V53" s="76">
        <f t="shared" si="31"/>
        <v>18.88</v>
      </c>
      <c r="W53" s="76">
        <f t="shared" si="32"/>
        <v>18.88</v>
      </c>
      <c r="X53" s="76">
        <f t="shared" si="33"/>
        <v>18.88</v>
      </c>
      <c r="Y53" s="76">
        <f t="shared" si="34"/>
        <v>18.88</v>
      </c>
      <c r="Z53" s="69">
        <f>SUM(N55:Y55)</f>
        <v>51449.219999999979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7" t="s">
        <v>114</v>
      </c>
      <c r="I54" s="72" t="s">
        <v>129</v>
      </c>
      <c r="J54" s="92">
        <v>12</v>
      </c>
      <c r="K54" s="92">
        <v>89</v>
      </c>
      <c r="L54" s="94">
        <f>'Kit lanche'!E15</f>
        <v>5.88</v>
      </c>
      <c r="M54" s="75">
        <f t="shared" si="22"/>
        <v>6279.84</v>
      </c>
      <c r="N54" s="76">
        <f t="shared" si="23"/>
        <v>523.32000000000005</v>
      </c>
      <c r="O54" s="76">
        <f t="shared" si="24"/>
        <v>523.32000000000005</v>
      </c>
      <c r="P54" s="76">
        <f t="shared" si="25"/>
        <v>523.32000000000005</v>
      </c>
      <c r="Q54" s="76">
        <f t="shared" si="26"/>
        <v>523.32000000000005</v>
      </c>
      <c r="R54" s="76">
        <f t="shared" si="27"/>
        <v>523.32000000000005</v>
      </c>
      <c r="S54" s="76">
        <f t="shared" si="28"/>
        <v>523.32000000000005</v>
      </c>
      <c r="T54" s="76">
        <f t="shared" si="29"/>
        <v>523.32000000000005</v>
      </c>
      <c r="U54" s="76">
        <f t="shared" si="30"/>
        <v>523.32000000000005</v>
      </c>
      <c r="V54" s="76">
        <f t="shared" si="31"/>
        <v>523.32000000000005</v>
      </c>
      <c r="W54" s="76">
        <f t="shared" si="32"/>
        <v>523.32000000000005</v>
      </c>
      <c r="X54" s="76">
        <f t="shared" si="33"/>
        <v>523.32000000000005</v>
      </c>
      <c r="Y54" s="76">
        <f t="shared" si="34"/>
        <v>523.32000000000005</v>
      </c>
      <c r="Z54" s="69"/>
    </row>
    <row r="55" spans="1:27" ht="32.2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5">SUM(M46:M54)</f>
        <v>51449.22</v>
      </c>
      <c r="N55" s="99">
        <f t="shared" si="35"/>
        <v>4287.4349999999995</v>
      </c>
      <c r="O55" s="100">
        <f t="shared" si="35"/>
        <v>4287.4349999999995</v>
      </c>
      <c r="P55" s="100">
        <f t="shared" si="35"/>
        <v>4287.4349999999995</v>
      </c>
      <c r="Q55" s="76">
        <f t="shared" si="26"/>
        <v>4287.4350000000004</v>
      </c>
      <c r="R55" s="100">
        <f t="shared" ref="R55:Y55" si="36">SUM(R46:R54)</f>
        <v>4287.4349999999995</v>
      </c>
      <c r="S55" s="100">
        <f t="shared" si="36"/>
        <v>4287.4349999999995</v>
      </c>
      <c r="T55" s="100">
        <f t="shared" si="36"/>
        <v>4287.4349999999995</v>
      </c>
      <c r="U55" s="100">
        <f t="shared" si="36"/>
        <v>4287.4349999999995</v>
      </c>
      <c r="V55" s="100">
        <f t="shared" si="36"/>
        <v>4287.4349999999995</v>
      </c>
      <c r="W55" s="100">
        <f t="shared" si="36"/>
        <v>4287.4349999999995</v>
      </c>
      <c r="X55" s="100">
        <f t="shared" si="36"/>
        <v>4287.4349999999995</v>
      </c>
      <c r="Y55" s="100">
        <f t="shared" si="36"/>
        <v>4287.4349999999995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5" t="s">
        <v>114</v>
      </c>
      <c r="I56" s="72" t="s">
        <v>111</v>
      </c>
      <c r="J56" s="92">
        <v>3</v>
      </c>
      <c r="K56" s="93">
        <v>180</v>
      </c>
      <c r="L56" s="94">
        <f>'Planilha para vinculação'!F21</f>
        <v>10.119999999999999</v>
      </c>
      <c r="M56" s="75">
        <f t="shared" ref="M56:M57" si="37">TRUNC(J56*K56*L56,2)</f>
        <v>5464.8</v>
      </c>
      <c r="N56" s="76">
        <f t="shared" ref="N56:N57" si="38">M56/6</f>
        <v>910.80000000000007</v>
      </c>
      <c r="O56" s="76"/>
      <c r="P56" s="76">
        <f t="shared" ref="P56:P57" si="39">M56/6</f>
        <v>910.80000000000007</v>
      </c>
      <c r="Q56" s="76"/>
      <c r="R56" s="76">
        <f t="shared" ref="R56:R57" si="40">M56/6</f>
        <v>910.80000000000007</v>
      </c>
      <c r="S56" s="76"/>
      <c r="T56" s="76">
        <f t="shared" ref="T56:T57" si="41">M56/6</f>
        <v>910.80000000000007</v>
      </c>
      <c r="U56" s="76"/>
      <c r="V56" s="76">
        <f t="shared" ref="V56:V57" si="42">M56/6</f>
        <v>910.80000000000007</v>
      </c>
      <c r="W56" s="76"/>
      <c r="X56" s="76">
        <f t="shared" ref="X56:X57" si="43">M56/6</f>
        <v>910.80000000000007</v>
      </c>
      <c r="Y56" s="76"/>
      <c r="Z56" s="69">
        <f>SUM(N58:Y58)</f>
        <v>23464.799999999999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5" t="s">
        <v>114</v>
      </c>
      <c r="I57" s="72" t="s">
        <v>111</v>
      </c>
      <c r="J57" s="92">
        <v>3</v>
      </c>
      <c r="K57" s="93">
        <v>240</v>
      </c>
      <c r="L57" s="94">
        <f>'Planilha para vinculação'!F22</f>
        <v>25</v>
      </c>
      <c r="M57" s="75">
        <f t="shared" si="37"/>
        <v>18000</v>
      </c>
      <c r="N57" s="76">
        <f t="shared" si="38"/>
        <v>3000</v>
      </c>
      <c r="O57" s="76"/>
      <c r="P57" s="76">
        <f t="shared" si="39"/>
        <v>3000</v>
      </c>
      <c r="Q57" s="76"/>
      <c r="R57" s="76">
        <f t="shared" si="40"/>
        <v>3000</v>
      </c>
      <c r="S57" s="76"/>
      <c r="T57" s="76">
        <f t="shared" si="41"/>
        <v>3000</v>
      </c>
      <c r="U57" s="76"/>
      <c r="V57" s="76">
        <f t="shared" si="42"/>
        <v>3000</v>
      </c>
      <c r="W57" s="76"/>
      <c r="X57" s="76">
        <f t="shared" si="43"/>
        <v>3000</v>
      </c>
      <c r="Y57" s="76"/>
      <c r="Z57" s="69"/>
    </row>
    <row r="58" spans="1:27" ht="39.7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4">SUM(M56:M57)</f>
        <v>23464.799999999999</v>
      </c>
      <c r="N58" s="86">
        <f t="shared" si="44"/>
        <v>3910.8</v>
      </c>
      <c r="O58" s="64">
        <f t="shared" si="44"/>
        <v>0</v>
      </c>
      <c r="P58" s="64">
        <f t="shared" si="44"/>
        <v>3910.8</v>
      </c>
      <c r="Q58" s="64">
        <f t="shared" si="44"/>
        <v>0</v>
      </c>
      <c r="R58" s="64">
        <f t="shared" si="44"/>
        <v>3910.8</v>
      </c>
      <c r="S58" s="64">
        <f t="shared" si="44"/>
        <v>0</v>
      </c>
      <c r="T58" s="64">
        <f t="shared" si="44"/>
        <v>3910.8</v>
      </c>
      <c r="U58" s="64">
        <f t="shared" si="44"/>
        <v>0</v>
      </c>
      <c r="V58" s="64">
        <f t="shared" si="44"/>
        <v>3910.8</v>
      </c>
      <c r="W58" s="64">
        <f t="shared" si="44"/>
        <v>0</v>
      </c>
      <c r="X58" s="64">
        <f t="shared" si="44"/>
        <v>3910.8</v>
      </c>
      <c r="Y58" s="64">
        <f t="shared" si="44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5" t="s">
        <v>114</v>
      </c>
      <c r="I59" s="92" t="s">
        <v>111</v>
      </c>
      <c r="J59" s="73">
        <v>3</v>
      </c>
      <c r="K59" s="93">
        <v>30</v>
      </c>
      <c r="L59" s="94">
        <f>'Planilha para vinculação'!F21</f>
        <v>10.119999999999999</v>
      </c>
      <c r="M59" s="75">
        <f t="shared" ref="M59:M60" si="45">TRUNC(J59*K59*L59,2)</f>
        <v>910.8</v>
      </c>
      <c r="N59" s="89"/>
      <c r="O59" s="77"/>
      <c r="P59" s="89">
        <f t="shared" ref="P59:P60" si="46">M59</f>
        <v>910.8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3910.8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5" t="s">
        <v>114</v>
      </c>
      <c r="I60" s="73" t="s">
        <v>111</v>
      </c>
      <c r="J60" s="73">
        <v>3</v>
      </c>
      <c r="K60" s="93">
        <v>40</v>
      </c>
      <c r="L60" s="94">
        <f>'Planilha para vinculação'!F22</f>
        <v>25</v>
      </c>
      <c r="M60" s="75">
        <f t="shared" si="45"/>
        <v>3000</v>
      </c>
      <c r="N60" s="89"/>
      <c r="O60" s="77"/>
      <c r="P60" s="89">
        <f t="shared" si="46"/>
        <v>3000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7">SUM(M59:M60)</f>
        <v>3910.8</v>
      </c>
      <c r="N61" s="86">
        <f t="shared" si="47"/>
        <v>0</v>
      </c>
      <c r="O61" s="64">
        <f t="shared" si="47"/>
        <v>0</v>
      </c>
      <c r="P61" s="64">
        <f t="shared" si="47"/>
        <v>3910.8</v>
      </c>
      <c r="Q61" s="64">
        <f t="shared" si="47"/>
        <v>0</v>
      </c>
      <c r="R61" s="64">
        <f t="shared" si="47"/>
        <v>0</v>
      </c>
      <c r="S61" s="64">
        <f t="shared" si="47"/>
        <v>0</v>
      </c>
      <c r="T61" s="64">
        <f t="shared" si="47"/>
        <v>0</v>
      </c>
      <c r="U61" s="64">
        <f t="shared" si="47"/>
        <v>0</v>
      </c>
      <c r="V61" s="64">
        <f t="shared" si="47"/>
        <v>0</v>
      </c>
      <c r="W61" s="64">
        <f t="shared" si="47"/>
        <v>0</v>
      </c>
      <c r="X61" s="64">
        <f t="shared" si="47"/>
        <v>0</v>
      </c>
      <c r="Y61" s="64">
        <f t="shared" si="47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5" t="s">
        <v>114</v>
      </c>
      <c r="I62" s="72" t="s">
        <v>111</v>
      </c>
      <c r="J62" s="92">
        <v>3</v>
      </c>
      <c r="K62" s="93">
        <v>204</v>
      </c>
      <c r="L62" s="94">
        <f>'Planilha para vinculação'!F21</f>
        <v>10.119999999999999</v>
      </c>
      <c r="M62" s="75">
        <f t="shared" ref="M62:M70" si="48">TRUNC(J62*K62*L62,2)</f>
        <v>6193.44</v>
      </c>
      <c r="N62" s="77"/>
      <c r="O62" s="77">
        <f t="shared" ref="O62:O71" si="49">M62/10</f>
        <v>619.34399999999994</v>
      </c>
      <c r="P62" s="77">
        <f t="shared" ref="P62:P71" si="50">M62/10</f>
        <v>619.34399999999994</v>
      </c>
      <c r="Q62" s="77">
        <f t="shared" ref="Q62:Q71" si="51">M62/10</f>
        <v>619.34399999999994</v>
      </c>
      <c r="R62" s="77">
        <f t="shared" ref="R62:R71" si="52">M62/10</f>
        <v>619.34399999999994</v>
      </c>
      <c r="S62" s="77">
        <f t="shared" ref="S62:S71" si="53">M62/10</f>
        <v>619.34399999999994</v>
      </c>
      <c r="T62" s="77">
        <f t="shared" ref="T62:T71" si="54">M62/10</f>
        <v>619.34399999999994</v>
      </c>
      <c r="U62" s="77">
        <f t="shared" ref="U62:U71" si="55">M62/10</f>
        <v>619.34399999999994</v>
      </c>
      <c r="V62" s="77">
        <f t="shared" ref="V62:V71" si="56">M62/10</f>
        <v>619.34399999999994</v>
      </c>
      <c r="W62" s="77">
        <f t="shared" ref="W62:W71" si="57">M62/10</f>
        <v>619.34399999999994</v>
      </c>
      <c r="X62" s="77">
        <f t="shared" ref="X62:X71" si="58">M62/10</f>
        <v>619.34399999999994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5" t="s">
        <v>114</v>
      </c>
      <c r="I63" s="72" t="s">
        <v>111</v>
      </c>
      <c r="J63" s="92">
        <v>3</v>
      </c>
      <c r="K63" s="93">
        <v>360</v>
      </c>
      <c r="L63" s="94">
        <f>'Planilha para vinculação'!F22</f>
        <v>25</v>
      </c>
      <c r="M63" s="75">
        <f t="shared" si="48"/>
        <v>27000</v>
      </c>
      <c r="N63" s="77"/>
      <c r="O63" s="77">
        <f t="shared" si="49"/>
        <v>2700</v>
      </c>
      <c r="P63" s="77">
        <f t="shared" si="50"/>
        <v>2700</v>
      </c>
      <c r="Q63" s="77">
        <f t="shared" si="51"/>
        <v>2700</v>
      </c>
      <c r="R63" s="77">
        <f t="shared" si="52"/>
        <v>2700</v>
      </c>
      <c r="S63" s="77">
        <f t="shared" si="53"/>
        <v>2700</v>
      </c>
      <c r="T63" s="77">
        <f t="shared" si="54"/>
        <v>2700</v>
      </c>
      <c r="U63" s="77">
        <f t="shared" si="55"/>
        <v>2700</v>
      </c>
      <c r="V63" s="77">
        <f t="shared" si="56"/>
        <v>2700</v>
      </c>
      <c r="W63" s="77">
        <f t="shared" si="57"/>
        <v>2700</v>
      </c>
      <c r="X63" s="77">
        <f t="shared" si="58"/>
        <v>2700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5" t="s">
        <v>114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8"/>
        <v>1610.4</v>
      </c>
      <c r="N64" s="77"/>
      <c r="O64" s="77">
        <f t="shared" si="49"/>
        <v>161.04000000000002</v>
      </c>
      <c r="P64" s="77">
        <f t="shared" si="50"/>
        <v>161.04000000000002</v>
      </c>
      <c r="Q64" s="77">
        <f t="shared" si="51"/>
        <v>161.04000000000002</v>
      </c>
      <c r="R64" s="77">
        <f t="shared" si="52"/>
        <v>161.04000000000002</v>
      </c>
      <c r="S64" s="77">
        <f t="shared" si="53"/>
        <v>161.04000000000002</v>
      </c>
      <c r="T64" s="77">
        <f t="shared" si="54"/>
        <v>161.04000000000002</v>
      </c>
      <c r="U64" s="77">
        <f t="shared" si="55"/>
        <v>161.04000000000002</v>
      </c>
      <c r="V64" s="77">
        <f t="shared" si="56"/>
        <v>161.04000000000002</v>
      </c>
      <c r="W64" s="77">
        <f t="shared" si="57"/>
        <v>161.04000000000002</v>
      </c>
      <c r="X64" s="77">
        <f t="shared" si="58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8"/>
        <v>1176</v>
      </c>
      <c r="N65" s="77"/>
      <c r="O65" s="77">
        <f t="shared" si="49"/>
        <v>117.6</v>
      </c>
      <c r="P65" s="77">
        <f t="shared" si="50"/>
        <v>117.6</v>
      </c>
      <c r="Q65" s="77">
        <f t="shared" si="51"/>
        <v>117.6</v>
      </c>
      <c r="R65" s="77">
        <f t="shared" si="52"/>
        <v>117.6</v>
      </c>
      <c r="S65" s="77">
        <f t="shared" si="53"/>
        <v>117.6</v>
      </c>
      <c r="T65" s="77">
        <f t="shared" si="54"/>
        <v>117.6</v>
      </c>
      <c r="U65" s="77">
        <f t="shared" si="55"/>
        <v>117.6</v>
      </c>
      <c r="V65" s="77">
        <f t="shared" si="56"/>
        <v>117.6</v>
      </c>
      <c r="W65" s="77">
        <f t="shared" si="57"/>
        <v>117.6</v>
      </c>
      <c r="X65" s="77">
        <f t="shared" si="58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8"/>
        <v>600</v>
      </c>
      <c r="N66" s="77"/>
      <c r="O66" s="77">
        <f t="shared" si="49"/>
        <v>60</v>
      </c>
      <c r="P66" s="77">
        <f t="shared" si="50"/>
        <v>60</v>
      </c>
      <c r="Q66" s="77">
        <f t="shared" si="51"/>
        <v>60</v>
      </c>
      <c r="R66" s="77">
        <f t="shared" si="52"/>
        <v>60</v>
      </c>
      <c r="S66" s="77">
        <f t="shared" si="53"/>
        <v>60</v>
      </c>
      <c r="T66" s="77">
        <f t="shared" si="54"/>
        <v>60</v>
      </c>
      <c r="U66" s="77">
        <f t="shared" si="55"/>
        <v>60</v>
      </c>
      <c r="V66" s="77">
        <f t="shared" si="56"/>
        <v>60</v>
      </c>
      <c r="W66" s="77">
        <f t="shared" si="57"/>
        <v>60</v>
      </c>
      <c r="X66" s="77">
        <f t="shared" si="58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8"/>
        <v>800</v>
      </c>
      <c r="N67" s="77"/>
      <c r="O67" s="77">
        <f t="shared" si="49"/>
        <v>80</v>
      </c>
      <c r="P67" s="77">
        <f t="shared" si="50"/>
        <v>80</v>
      </c>
      <c r="Q67" s="77">
        <f t="shared" si="51"/>
        <v>80</v>
      </c>
      <c r="R67" s="77">
        <f t="shared" si="52"/>
        <v>80</v>
      </c>
      <c r="S67" s="77">
        <f t="shared" si="53"/>
        <v>80</v>
      </c>
      <c r="T67" s="77">
        <f t="shared" si="54"/>
        <v>80</v>
      </c>
      <c r="U67" s="77">
        <f t="shared" si="55"/>
        <v>80</v>
      </c>
      <c r="V67" s="77">
        <f t="shared" si="56"/>
        <v>80</v>
      </c>
      <c r="W67" s="77">
        <f t="shared" si="57"/>
        <v>80</v>
      </c>
      <c r="X67" s="77">
        <f t="shared" si="58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24</v>
      </c>
      <c r="L68" s="94">
        <f>'Planilha para vinculação'!F35</f>
        <v>0.61</v>
      </c>
      <c r="M68" s="75">
        <f t="shared" si="48"/>
        <v>146.4</v>
      </c>
      <c r="N68" s="77"/>
      <c r="O68" s="77">
        <f t="shared" si="49"/>
        <v>14.64</v>
      </c>
      <c r="P68" s="77">
        <f t="shared" si="50"/>
        <v>14.64</v>
      </c>
      <c r="Q68" s="77">
        <f t="shared" si="51"/>
        <v>14.64</v>
      </c>
      <c r="R68" s="77">
        <f t="shared" si="52"/>
        <v>14.64</v>
      </c>
      <c r="S68" s="77">
        <f t="shared" si="53"/>
        <v>14.64</v>
      </c>
      <c r="T68" s="77">
        <f t="shared" si="54"/>
        <v>14.64</v>
      </c>
      <c r="U68" s="77">
        <f t="shared" si="55"/>
        <v>14.64</v>
      </c>
      <c r="V68" s="77">
        <f t="shared" si="56"/>
        <v>14.64</v>
      </c>
      <c r="W68" s="77">
        <f t="shared" si="57"/>
        <v>14.64</v>
      </c>
      <c r="X68" s="77">
        <f t="shared" si="58"/>
        <v>14.64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25</v>
      </c>
      <c r="L69" s="94">
        <f>'Planilha para vinculação'!F26</f>
        <v>5.8</v>
      </c>
      <c r="M69" s="75">
        <f t="shared" si="48"/>
        <v>1450</v>
      </c>
      <c r="N69" s="77"/>
      <c r="O69" s="77">
        <f t="shared" si="49"/>
        <v>145</v>
      </c>
      <c r="P69" s="77">
        <f t="shared" si="50"/>
        <v>145</v>
      </c>
      <c r="Q69" s="77">
        <f t="shared" si="51"/>
        <v>145</v>
      </c>
      <c r="R69" s="77">
        <f t="shared" si="52"/>
        <v>145</v>
      </c>
      <c r="S69" s="77">
        <f t="shared" si="53"/>
        <v>145</v>
      </c>
      <c r="T69" s="77">
        <f t="shared" si="54"/>
        <v>145</v>
      </c>
      <c r="U69" s="77">
        <f t="shared" si="55"/>
        <v>145</v>
      </c>
      <c r="V69" s="77">
        <f t="shared" si="56"/>
        <v>145</v>
      </c>
      <c r="W69" s="77">
        <f t="shared" si="57"/>
        <v>145</v>
      </c>
      <c r="X69" s="77">
        <f t="shared" si="58"/>
        <v>145</v>
      </c>
      <c r="Y69" s="77"/>
      <c r="Z69" s="69">
        <f>SUM(N71:Y71)</f>
        <v>42540.990000000013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291</v>
      </c>
      <c r="L70" s="94">
        <f>'Planilha para vinculação'!F31</f>
        <v>1.2250000000000001</v>
      </c>
      <c r="M70" s="75">
        <f t="shared" si="48"/>
        <v>3564.75</v>
      </c>
      <c r="N70" s="77"/>
      <c r="O70" s="77">
        <f t="shared" si="49"/>
        <v>356.47500000000002</v>
      </c>
      <c r="P70" s="77">
        <f t="shared" si="50"/>
        <v>356.47500000000002</v>
      </c>
      <c r="Q70" s="77">
        <f t="shared" si="51"/>
        <v>356.47500000000002</v>
      </c>
      <c r="R70" s="77">
        <f t="shared" si="52"/>
        <v>356.47500000000002</v>
      </c>
      <c r="S70" s="77">
        <f t="shared" si="53"/>
        <v>356.47500000000002</v>
      </c>
      <c r="T70" s="77">
        <f t="shared" si="54"/>
        <v>356.47500000000002</v>
      </c>
      <c r="U70" s="77">
        <f t="shared" si="55"/>
        <v>356.47500000000002</v>
      </c>
      <c r="V70" s="77">
        <f t="shared" si="56"/>
        <v>356.47500000000002</v>
      </c>
      <c r="W70" s="77">
        <f t="shared" si="57"/>
        <v>356.47500000000002</v>
      </c>
      <c r="X70" s="77">
        <f t="shared" si="58"/>
        <v>356.47500000000002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42540.990000000005</v>
      </c>
      <c r="N71" s="86"/>
      <c r="O71" s="64">
        <f t="shared" si="49"/>
        <v>4254.0990000000002</v>
      </c>
      <c r="P71" s="64">
        <f t="shared" si="50"/>
        <v>4254.0990000000002</v>
      </c>
      <c r="Q71" s="64">
        <f t="shared" si="51"/>
        <v>4254.0990000000002</v>
      </c>
      <c r="R71" s="64">
        <f t="shared" si="52"/>
        <v>4254.0990000000002</v>
      </c>
      <c r="S71" s="64">
        <f t="shared" si="53"/>
        <v>4254.0990000000002</v>
      </c>
      <c r="T71" s="64">
        <f t="shared" si="54"/>
        <v>4254.0990000000002</v>
      </c>
      <c r="U71" s="64">
        <f t="shared" si="55"/>
        <v>4254.0990000000002</v>
      </c>
      <c r="V71" s="64">
        <f t="shared" si="56"/>
        <v>4254.0990000000002</v>
      </c>
      <c r="W71" s="64">
        <f t="shared" si="57"/>
        <v>4254.0990000000002</v>
      </c>
      <c r="X71" s="64">
        <f t="shared" si="58"/>
        <v>4254.0990000000002</v>
      </c>
      <c r="Y71" s="64"/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5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59">TRUNC(L72*K72*J72,2)</f>
        <v>21576</v>
      </c>
      <c r="N72" s="105">
        <f>$M$72/12</f>
        <v>1798</v>
      </c>
      <c r="O72" s="105">
        <f t="shared" ref="O72:Y72" si="60">$M$72/12</f>
        <v>1798</v>
      </c>
      <c r="P72" s="105">
        <f t="shared" si="60"/>
        <v>1798</v>
      </c>
      <c r="Q72" s="105">
        <f t="shared" si="60"/>
        <v>1798</v>
      </c>
      <c r="R72" s="105">
        <f t="shared" si="60"/>
        <v>1798</v>
      </c>
      <c r="S72" s="105">
        <f t="shared" si="60"/>
        <v>1798</v>
      </c>
      <c r="T72" s="105">
        <f t="shared" si="60"/>
        <v>1798</v>
      </c>
      <c r="U72" s="105">
        <f t="shared" si="60"/>
        <v>1798</v>
      </c>
      <c r="V72" s="105">
        <f t="shared" si="60"/>
        <v>1798</v>
      </c>
      <c r="W72" s="105">
        <f t="shared" si="60"/>
        <v>1798</v>
      </c>
      <c r="X72" s="105">
        <f t="shared" si="60"/>
        <v>1798</v>
      </c>
      <c r="Y72" s="105">
        <f t="shared" si="60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5" t="s">
        <v>114</v>
      </c>
      <c r="I73" s="73" t="s">
        <v>111</v>
      </c>
      <c r="J73" s="73">
        <v>3</v>
      </c>
      <c r="K73" s="93">
        <v>240</v>
      </c>
      <c r="L73" s="94">
        <f>'Planilha para vinculação'!F21</f>
        <v>10.119999999999999</v>
      </c>
      <c r="M73" s="75">
        <f t="shared" si="59"/>
        <v>7286.4</v>
      </c>
      <c r="N73" s="76">
        <f t="shared" ref="N73:Y73" si="61">$M$73/12</f>
        <v>607.19999999999993</v>
      </c>
      <c r="O73" s="77">
        <f t="shared" si="61"/>
        <v>607.19999999999993</v>
      </c>
      <c r="P73" s="77">
        <f t="shared" si="61"/>
        <v>607.19999999999993</v>
      </c>
      <c r="Q73" s="77">
        <f t="shared" si="61"/>
        <v>607.19999999999993</v>
      </c>
      <c r="R73" s="77">
        <f t="shared" si="61"/>
        <v>607.19999999999993</v>
      </c>
      <c r="S73" s="77">
        <f t="shared" si="61"/>
        <v>607.19999999999993</v>
      </c>
      <c r="T73" s="77">
        <f t="shared" si="61"/>
        <v>607.19999999999993</v>
      </c>
      <c r="U73" s="77">
        <f t="shared" si="61"/>
        <v>607.19999999999993</v>
      </c>
      <c r="V73" s="77">
        <f t="shared" si="61"/>
        <v>607.19999999999993</v>
      </c>
      <c r="W73" s="77">
        <f t="shared" si="61"/>
        <v>607.19999999999993</v>
      </c>
      <c r="X73" s="77">
        <f t="shared" si="61"/>
        <v>607.19999999999993</v>
      </c>
      <c r="Y73" s="77">
        <f t="shared" si="61"/>
        <v>607.19999999999993</v>
      </c>
      <c r="Z73" s="69">
        <f>SUM(N75:Y75)</f>
        <v>46862.399999999994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5" t="s">
        <v>114</v>
      </c>
      <c r="I74" s="73" t="s">
        <v>111</v>
      </c>
      <c r="J74" s="73">
        <v>3</v>
      </c>
      <c r="K74" s="93">
        <v>240</v>
      </c>
      <c r="L74" s="94">
        <f>'Planilha para vinculação'!F22</f>
        <v>25</v>
      </c>
      <c r="M74" s="75">
        <f t="shared" si="59"/>
        <v>18000</v>
      </c>
      <c r="N74" s="76">
        <f t="shared" ref="N74:Y74" si="62">$M$74/12</f>
        <v>1500</v>
      </c>
      <c r="O74" s="77">
        <f t="shared" si="62"/>
        <v>1500</v>
      </c>
      <c r="P74" s="77">
        <f t="shared" si="62"/>
        <v>1500</v>
      </c>
      <c r="Q74" s="77">
        <f t="shared" si="62"/>
        <v>1500</v>
      </c>
      <c r="R74" s="77">
        <f t="shared" si="62"/>
        <v>1500</v>
      </c>
      <c r="S74" s="77">
        <f t="shared" si="62"/>
        <v>1500</v>
      </c>
      <c r="T74" s="77">
        <f t="shared" si="62"/>
        <v>1500</v>
      </c>
      <c r="U74" s="77">
        <f t="shared" si="62"/>
        <v>1500</v>
      </c>
      <c r="V74" s="77">
        <f t="shared" si="62"/>
        <v>1500</v>
      </c>
      <c r="W74" s="77">
        <f t="shared" si="62"/>
        <v>1500</v>
      </c>
      <c r="X74" s="77">
        <f t="shared" si="62"/>
        <v>1500</v>
      </c>
      <c r="Y74" s="77">
        <f t="shared" si="62"/>
        <v>1500</v>
      </c>
      <c r="Z74" s="69">
        <f>SUM(N76:Y76)</f>
        <v>329192.67999999993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3">SUM(M72:M74)</f>
        <v>46862.400000000001</v>
      </c>
      <c r="N75" s="65">
        <f t="shared" si="63"/>
        <v>3905.2</v>
      </c>
      <c r="O75" s="65">
        <f t="shared" si="63"/>
        <v>3905.2</v>
      </c>
      <c r="P75" s="65">
        <f t="shared" si="63"/>
        <v>3905.2</v>
      </c>
      <c r="Q75" s="65">
        <f t="shared" si="63"/>
        <v>3905.2</v>
      </c>
      <c r="R75" s="65">
        <f t="shared" si="63"/>
        <v>3905.2</v>
      </c>
      <c r="S75" s="65">
        <f t="shared" si="63"/>
        <v>3905.2</v>
      </c>
      <c r="T75" s="65">
        <f t="shared" si="63"/>
        <v>3905.2</v>
      </c>
      <c r="U75" s="65">
        <f t="shared" si="63"/>
        <v>3905.2</v>
      </c>
      <c r="V75" s="65">
        <f t="shared" si="63"/>
        <v>3905.2</v>
      </c>
      <c r="W75" s="65">
        <f t="shared" si="63"/>
        <v>3905.2</v>
      </c>
      <c r="X75" s="65">
        <f t="shared" si="63"/>
        <v>3905.2</v>
      </c>
      <c r="Y75" s="65">
        <f t="shared" si="63"/>
        <v>3905.2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329192.68</v>
      </c>
      <c r="N76" s="106">
        <f>SUM(N26,N35,N55,N58,N61,N71,N75,N31,N45)</f>
        <v>37023.772499999992</v>
      </c>
      <c r="O76" s="106">
        <f>SUM(O26,O35,O55,O58,O61,O71,O75,O31,O45)</f>
        <v>28566.591499999999</v>
      </c>
      <c r="P76" s="106">
        <f>SUM(P26,P35,P55,P58,P61,P71,P75,P31,P45)</f>
        <v>32100.761499999997</v>
      </c>
      <c r="Q76" s="106">
        <f>SUM(Q26,Q35,Q55,Q58,Q61,Q71,Q75,Q31,Q45)</f>
        <v>24279.161499999998</v>
      </c>
      <c r="R76" s="106">
        <f>SUM(R26,R35,R55,R58,R61,R71,R75,R31,R45)</f>
        <v>28189.961500000001</v>
      </c>
      <c r="S76" s="106">
        <f>SUM(S26,S35,S55,S58,S61,S71,S75,S31,S45)</f>
        <v>24279.161499999998</v>
      </c>
      <c r="T76" s="106">
        <f>SUM(T26,T35,T55,T58,T61,T71,T75,T31,T45)</f>
        <v>28189.961500000001</v>
      </c>
      <c r="U76" s="106">
        <f>SUM(U26,U35,U55,U58,U61,U71,U75,U31,U45)</f>
        <v>24279.161499999998</v>
      </c>
      <c r="V76" s="106">
        <f>SUM(V26,V35,V55,V58,V61,V71,V75,V31,V45)</f>
        <v>28189.961500000001</v>
      </c>
      <c r="W76" s="106">
        <f>SUM(W26,W35,W55,W58,W61,W71,W75,W31,W45)</f>
        <v>24279.161499999998</v>
      </c>
      <c r="X76" s="106">
        <f>SUM(X26,X35,X55,X58,X61,X71,X75,X31,X45)</f>
        <v>28189.961500000001</v>
      </c>
      <c r="Y76" s="106">
        <f>SUM(Y26,Y35,Y55,Y58,Y61,Y71,Y75,Y31,Y45)</f>
        <v>21625.062499999996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5" t="s">
        <v>114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4">TRUNC(L78*K78*J78,2)</f>
        <v>455.28</v>
      </c>
      <c r="N78" s="108"/>
      <c r="O78" s="89">
        <f t="shared" ref="O78:O87" si="65">M78/2</f>
        <v>227.64</v>
      </c>
      <c r="P78" s="89"/>
      <c r="Q78" s="89"/>
      <c r="R78" s="102"/>
      <c r="S78" s="89"/>
      <c r="T78" s="89"/>
      <c r="U78" s="89">
        <f t="shared" ref="U78:U87" si="66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5" t="s">
        <v>114</v>
      </c>
      <c r="I79" s="92" t="s">
        <v>111</v>
      </c>
      <c r="J79" s="92">
        <v>3</v>
      </c>
      <c r="K79" s="93">
        <v>24</v>
      </c>
      <c r="L79" s="94">
        <f>'Planilha para vinculação'!F21</f>
        <v>10.119999999999999</v>
      </c>
      <c r="M79" s="75">
        <f t="shared" si="64"/>
        <v>728.64</v>
      </c>
      <c r="N79" s="109"/>
      <c r="O79" s="89">
        <f t="shared" si="65"/>
        <v>364.32</v>
      </c>
      <c r="P79" s="110"/>
      <c r="Q79" s="110"/>
      <c r="R79" s="111"/>
      <c r="S79" s="77"/>
      <c r="T79" s="77"/>
      <c r="U79" s="89">
        <f t="shared" si="66"/>
        <v>364.32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5" t="s">
        <v>114</v>
      </c>
      <c r="I80" s="92" t="s">
        <v>111</v>
      </c>
      <c r="J80" s="92">
        <v>3</v>
      </c>
      <c r="K80" s="93">
        <v>56</v>
      </c>
      <c r="L80" s="94">
        <f>'Planilha para vinculação'!F22</f>
        <v>25</v>
      </c>
      <c r="M80" s="75">
        <f t="shared" si="64"/>
        <v>4200</v>
      </c>
      <c r="N80" s="113"/>
      <c r="O80" s="89">
        <f t="shared" si="65"/>
        <v>2100</v>
      </c>
      <c r="P80" s="85"/>
      <c r="Q80" s="77"/>
      <c r="R80" s="111"/>
      <c r="S80" s="77"/>
      <c r="T80" s="77"/>
      <c r="U80" s="89">
        <f t="shared" si="66"/>
        <v>2100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297</v>
      </c>
      <c r="L81" s="94">
        <f>'Planilha para vinculação'!F28</f>
        <v>1.1399999999999999</v>
      </c>
      <c r="M81" s="75">
        <f t="shared" si="64"/>
        <v>677.16</v>
      </c>
      <c r="N81" s="113"/>
      <c r="O81" s="89">
        <f t="shared" si="65"/>
        <v>338.58</v>
      </c>
      <c r="P81" s="85"/>
      <c r="Q81" s="77"/>
      <c r="R81" s="111"/>
      <c r="S81" s="77"/>
      <c r="T81" s="77"/>
      <c r="U81" s="89">
        <f t="shared" si="66"/>
        <v>338.58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89</v>
      </c>
      <c r="L82" s="94">
        <f>'Kit lanche'!E15</f>
        <v>5.88</v>
      </c>
      <c r="M82" s="75">
        <f t="shared" si="64"/>
        <v>1046.6400000000001</v>
      </c>
      <c r="N82" s="113"/>
      <c r="O82" s="89">
        <f t="shared" si="65"/>
        <v>523.32000000000005</v>
      </c>
      <c r="P82" s="85"/>
      <c r="Q82" s="85"/>
      <c r="R82" s="111"/>
      <c r="S82" s="77"/>
      <c r="T82" s="77"/>
      <c r="U82" s="89">
        <f t="shared" si="66"/>
        <v>523.32000000000005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4"/>
        <v>120</v>
      </c>
      <c r="N83" s="113"/>
      <c r="O83" s="89">
        <f t="shared" si="65"/>
        <v>60</v>
      </c>
      <c r="P83" s="85"/>
      <c r="Q83" s="77"/>
      <c r="R83" s="111"/>
      <c r="S83" s="77"/>
      <c r="T83" s="77"/>
      <c r="U83" s="89">
        <f t="shared" si="66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89</v>
      </c>
      <c r="L84" s="94">
        <f>'Planilha para vinculação'!F39</f>
        <v>4</v>
      </c>
      <c r="M84" s="75">
        <f t="shared" si="64"/>
        <v>712</v>
      </c>
      <c r="N84" s="113"/>
      <c r="O84" s="89">
        <f t="shared" si="65"/>
        <v>356</v>
      </c>
      <c r="P84" s="85"/>
      <c r="Q84" s="77"/>
      <c r="R84" s="111"/>
      <c r="S84" s="77"/>
      <c r="T84" s="77"/>
      <c r="U84" s="89">
        <f t="shared" si="66"/>
        <v>356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89</v>
      </c>
      <c r="L85" s="94">
        <f>'Verba_Kit Pedagogico'!H20</f>
        <v>20.96</v>
      </c>
      <c r="M85" s="75">
        <f t="shared" si="64"/>
        <v>3730.88</v>
      </c>
      <c r="N85" s="113"/>
      <c r="O85" s="89">
        <f t="shared" si="65"/>
        <v>1865.44</v>
      </c>
      <c r="P85" s="85"/>
      <c r="Q85" s="85"/>
      <c r="R85" s="111"/>
      <c r="S85" s="77"/>
      <c r="T85" s="77"/>
      <c r="U85" s="89">
        <f t="shared" si="66"/>
        <v>1865.44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4"/>
        <v>75.52</v>
      </c>
      <c r="N86" s="113"/>
      <c r="O86" s="89">
        <f t="shared" si="65"/>
        <v>37.76</v>
      </c>
      <c r="P86" s="85"/>
      <c r="Q86" s="85"/>
      <c r="R86" s="111"/>
      <c r="S86" s="77"/>
      <c r="T86" s="77"/>
      <c r="U86" s="89">
        <f t="shared" si="66"/>
        <v>37.76</v>
      </c>
      <c r="V86" s="77"/>
      <c r="W86" s="77"/>
      <c r="X86" s="77"/>
      <c r="Y86" s="77"/>
      <c r="Z86" s="69">
        <f>SUM(N88:Y88)</f>
        <v>12036.12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25</v>
      </c>
      <c r="L87" s="94">
        <f>'Planilha para vinculação'!F26</f>
        <v>5.8</v>
      </c>
      <c r="M87" s="75">
        <f t="shared" si="64"/>
        <v>290</v>
      </c>
      <c r="N87" s="113"/>
      <c r="O87" s="89">
        <f t="shared" si="65"/>
        <v>145</v>
      </c>
      <c r="P87" s="115"/>
      <c r="Q87" s="111"/>
      <c r="R87" s="85"/>
      <c r="S87" s="85"/>
      <c r="T87" s="89"/>
      <c r="U87" s="89">
        <f t="shared" si="66"/>
        <v>145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12036.12</v>
      </c>
      <c r="N88" s="86">
        <f>SUM(N78:N86)</f>
        <v>0</v>
      </c>
      <c r="O88" s="64">
        <f>SUM(O78:O87)</f>
        <v>6018.06</v>
      </c>
      <c r="P88" s="64">
        <f t="shared" ref="P88:Y88" si="67">SUM(P78:P86)</f>
        <v>0</v>
      </c>
      <c r="Q88" s="64">
        <f t="shared" si="67"/>
        <v>0</v>
      </c>
      <c r="R88" s="64">
        <f t="shared" si="67"/>
        <v>0</v>
      </c>
      <c r="S88" s="64">
        <f t="shared" si="67"/>
        <v>0</v>
      </c>
      <c r="T88" s="64">
        <f t="shared" si="67"/>
        <v>0</v>
      </c>
      <c r="U88" s="64">
        <f>SUM(U78:U87)</f>
        <v>6018.06</v>
      </c>
      <c r="V88" s="64">
        <f t="shared" si="67"/>
        <v>0</v>
      </c>
      <c r="W88" s="64">
        <f t="shared" si="67"/>
        <v>0</v>
      </c>
      <c r="X88" s="64">
        <f t="shared" si="67"/>
        <v>0</v>
      </c>
      <c r="Y88" s="64">
        <f t="shared" si="67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5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8">TRUNC(L89*K89*J89,2)</f>
        <v>455.28</v>
      </c>
      <c r="N89" s="108"/>
      <c r="O89" s="89"/>
      <c r="P89" s="89">
        <f t="shared" ref="P89:P93" si="69">M89/2</f>
        <v>227.64</v>
      </c>
      <c r="Q89" s="102"/>
      <c r="R89" s="89"/>
      <c r="S89" s="89"/>
      <c r="T89" s="89"/>
      <c r="U89" s="89"/>
      <c r="V89" s="89">
        <f t="shared" ref="V89:V93" si="70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5" t="s">
        <v>114</v>
      </c>
      <c r="I90" s="73" t="s">
        <v>111</v>
      </c>
      <c r="J90" s="73">
        <v>3</v>
      </c>
      <c r="K90" s="93">
        <v>24</v>
      </c>
      <c r="L90" s="94">
        <f>'Planilha para vinculação'!F21</f>
        <v>10.119999999999999</v>
      </c>
      <c r="M90" s="75">
        <f t="shared" si="68"/>
        <v>728.64</v>
      </c>
      <c r="N90" s="109"/>
      <c r="O90" s="110"/>
      <c r="P90" s="89">
        <f t="shared" si="69"/>
        <v>364.32</v>
      </c>
      <c r="Q90" s="111"/>
      <c r="R90" s="110"/>
      <c r="S90" s="110"/>
      <c r="T90" s="89"/>
      <c r="U90" s="110"/>
      <c r="V90" s="89">
        <f t="shared" si="70"/>
        <v>364.32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5" t="s">
        <v>114</v>
      </c>
      <c r="I91" s="73" t="s">
        <v>111</v>
      </c>
      <c r="J91" s="73">
        <v>3</v>
      </c>
      <c r="K91" s="93">
        <v>56</v>
      </c>
      <c r="L91" s="94">
        <f>'Planilha para vinculação'!F22</f>
        <v>25</v>
      </c>
      <c r="M91" s="75">
        <f t="shared" si="68"/>
        <v>4200</v>
      </c>
      <c r="N91" s="113"/>
      <c r="O91" s="85"/>
      <c r="P91" s="89">
        <f t="shared" si="69"/>
        <v>2100</v>
      </c>
      <c r="Q91" s="111"/>
      <c r="R91" s="85"/>
      <c r="S91" s="85"/>
      <c r="T91" s="89"/>
      <c r="U91" s="85"/>
      <c r="V91" s="89">
        <f t="shared" si="70"/>
        <v>2100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25</v>
      </c>
      <c r="L92" s="94">
        <f>'Planilha para vinculação'!F26</f>
        <v>5.8</v>
      </c>
      <c r="M92" s="75">
        <f t="shared" si="68"/>
        <v>290</v>
      </c>
      <c r="N92" s="113"/>
      <c r="O92" s="85"/>
      <c r="P92" s="89">
        <f t="shared" si="69"/>
        <v>145</v>
      </c>
      <c r="Q92" s="111"/>
      <c r="R92" s="85"/>
      <c r="S92" s="85"/>
      <c r="T92" s="89"/>
      <c r="U92" s="85"/>
      <c r="V92" s="89">
        <f t="shared" si="70"/>
        <v>145</v>
      </c>
      <c r="W92" s="85"/>
      <c r="X92" s="85"/>
      <c r="Y92" s="85"/>
      <c r="Z92" s="69">
        <f>SUM(N94:Y94)</f>
        <v>5749.4400000000005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5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8"/>
        <v>75.52</v>
      </c>
      <c r="N93" s="113"/>
      <c r="O93" s="89"/>
      <c r="P93" s="89">
        <f t="shared" si="69"/>
        <v>37.76</v>
      </c>
      <c r="Q93" s="85"/>
      <c r="R93" s="85"/>
      <c r="S93" s="89"/>
      <c r="T93" s="85"/>
      <c r="U93" s="85"/>
      <c r="V93" s="89">
        <f t="shared" si="70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 t="shared" ref="M94:Y94" si="71">SUM(M89:M93)</f>
        <v>5749.4400000000005</v>
      </c>
      <c r="N94" s="86">
        <f t="shared" si="71"/>
        <v>0</v>
      </c>
      <c r="O94" s="64">
        <f t="shared" si="71"/>
        <v>0</v>
      </c>
      <c r="P94" s="64">
        <f t="shared" si="71"/>
        <v>2874.7200000000003</v>
      </c>
      <c r="Q94" s="64">
        <f t="shared" si="71"/>
        <v>0</v>
      </c>
      <c r="R94" s="64">
        <f t="shared" si="71"/>
        <v>0</v>
      </c>
      <c r="S94" s="64">
        <f t="shared" si="71"/>
        <v>0</v>
      </c>
      <c r="T94" s="64">
        <f t="shared" si="71"/>
        <v>0</v>
      </c>
      <c r="U94" s="64">
        <f t="shared" si="71"/>
        <v>0</v>
      </c>
      <c r="V94" s="64">
        <f t="shared" si="71"/>
        <v>2874.7200000000003</v>
      </c>
      <c r="W94" s="64">
        <f t="shared" si="71"/>
        <v>0</v>
      </c>
      <c r="X94" s="64">
        <f t="shared" si="71"/>
        <v>0</v>
      </c>
      <c r="Y94" s="64">
        <f t="shared" si="71"/>
        <v>0</v>
      </c>
      <c r="Z94" s="69"/>
    </row>
    <row r="95" spans="1:27" ht="12.75" customHeight="1" x14ac:dyDescent="0.25">
      <c r="A95" s="18"/>
      <c r="B95" s="18"/>
      <c r="C95" s="18"/>
      <c r="D95" s="307" t="s">
        <v>72</v>
      </c>
      <c r="E95" s="103" t="s">
        <v>512</v>
      </c>
      <c r="F95" s="104" t="s">
        <v>7</v>
      </c>
      <c r="G95" s="104">
        <v>2</v>
      </c>
      <c r="H95" s="5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2">L95*K95*J95</f>
        <v>455.28</v>
      </c>
      <c r="N95" s="118"/>
      <c r="O95" s="119"/>
      <c r="P95" s="89"/>
      <c r="Q95" s="89"/>
      <c r="R95" s="89">
        <f t="shared" ref="R95:R98" si="73">M95/2</f>
        <v>227.64</v>
      </c>
      <c r="S95" s="94"/>
      <c r="T95" s="120"/>
      <c r="U95" s="94"/>
      <c r="V95" s="94"/>
      <c r="W95" s="89">
        <f t="shared" ref="W95:W98" si="74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309"/>
      <c r="E96" s="121" t="s">
        <v>110</v>
      </c>
      <c r="F96" s="122" t="s">
        <v>11</v>
      </c>
      <c r="G96" s="104">
        <v>9</v>
      </c>
      <c r="H96" s="5" t="s">
        <v>114</v>
      </c>
      <c r="I96" s="73" t="s">
        <v>111</v>
      </c>
      <c r="J96" s="73">
        <v>3</v>
      </c>
      <c r="K96" s="93">
        <v>24</v>
      </c>
      <c r="L96" s="94">
        <f>'Planilha para vinculação'!F21</f>
        <v>10.119999999999999</v>
      </c>
      <c r="M96" s="117">
        <f t="shared" si="72"/>
        <v>728.64</v>
      </c>
      <c r="N96" s="123"/>
      <c r="O96" s="124"/>
      <c r="P96" s="125"/>
      <c r="Q96" s="125"/>
      <c r="R96" s="89">
        <f t="shared" si="73"/>
        <v>364.32</v>
      </c>
      <c r="S96" s="122"/>
      <c r="T96" s="104"/>
      <c r="U96" s="122"/>
      <c r="V96" s="122"/>
      <c r="W96" s="89">
        <f t="shared" si="74"/>
        <v>364.32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309"/>
      <c r="E97" s="126" t="s">
        <v>112</v>
      </c>
      <c r="F97" s="122" t="s">
        <v>11</v>
      </c>
      <c r="G97" s="104">
        <v>10</v>
      </c>
      <c r="H97" s="5" t="s">
        <v>114</v>
      </c>
      <c r="I97" s="73" t="s">
        <v>111</v>
      </c>
      <c r="J97" s="73">
        <v>3</v>
      </c>
      <c r="K97" s="93">
        <v>56</v>
      </c>
      <c r="L97" s="94">
        <f>'Planilha para vinculação'!F22</f>
        <v>25</v>
      </c>
      <c r="M97" s="117">
        <f t="shared" si="72"/>
        <v>4200</v>
      </c>
      <c r="N97" s="123"/>
      <c r="O97" s="124"/>
      <c r="P97" s="85"/>
      <c r="Q97" s="85"/>
      <c r="R97" s="89">
        <f t="shared" si="73"/>
        <v>2100</v>
      </c>
      <c r="S97" s="127"/>
      <c r="T97" s="104"/>
      <c r="U97" s="127"/>
      <c r="V97" s="127"/>
      <c r="W97" s="89">
        <f t="shared" si="74"/>
        <v>2100</v>
      </c>
      <c r="X97" s="85"/>
      <c r="Y97" s="85"/>
      <c r="Z97" s="69">
        <f>SUM(N99:Y99)</f>
        <v>5673.92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308"/>
      <c r="E98" s="98" t="s">
        <v>330</v>
      </c>
      <c r="F98" s="104" t="s">
        <v>14</v>
      </c>
      <c r="G98" s="104">
        <v>14</v>
      </c>
      <c r="H98" s="104" t="s">
        <v>114</v>
      </c>
      <c r="I98" s="73" t="s">
        <v>138</v>
      </c>
      <c r="J98" s="73">
        <v>2</v>
      </c>
      <c r="K98" s="73">
        <v>25</v>
      </c>
      <c r="L98" s="94">
        <f>'Planilha para vinculação'!F26</f>
        <v>5.8</v>
      </c>
      <c r="M98" s="117">
        <f t="shared" si="72"/>
        <v>290</v>
      </c>
      <c r="N98" s="123"/>
      <c r="O98" s="124"/>
      <c r="P98" s="85"/>
      <c r="Q98" s="85"/>
      <c r="R98" s="89">
        <f t="shared" si="73"/>
        <v>145</v>
      </c>
      <c r="S98" s="127"/>
      <c r="T98" s="104"/>
      <c r="U98" s="127"/>
      <c r="V98" s="127"/>
      <c r="W98" s="89">
        <f t="shared" si="74"/>
        <v>145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33" t="s">
        <v>120</v>
      </c>
      <c r="E99" s="281"/>
      <c r="F99" s="281"/>
      <c r="G99" s="281"/>
      <c r="H99" s="281"/>
      <c r="I99" s="281"/>
      <c r="J99" s="281"/>
      <c r="K99" s="281"/>
      <c r="L99" s="282"/>
      <c r="M99" s="153">
        <f t="shared" ref="M99:Y99" si="75">SUM(M95:M98)</f>
        <v>5673.92</v>
      </c>
      <c r="N99" s="153">
        <f t="shared" si="75"/>
        <v>0</v>
      </c>
      <c r="O99" s="154">
        <f t="shared" si="75"/>
        <v>0</v>
      </c>
      <c r="P99" s="155">
        <f t="shared" si="75"/>
        <v>0</v>
      </c>
      <c r="Q99" s="155">
        <f t="shared" si="75"/>
        <v>0</v>
      </c>
      <c r="R99" s="155">
        <f t="shared" si="75"/>
        <v>2836.96</v>
      </c>
      <c r="S99" s="155">
        <f t="shared" si="75"/>
        <v>0</v>
      </c>
      <c r="T99" s="155">
        <f t="shared" si="75"/>
        <v>0</v>
      </c>
      <c r="U99" s="154">
        <f t="shared" si="75"/>
        <v>0</v>
      </c>
      <c r="V99" s="154">
        <f t="shared" si="75"/>
        <v>0</v>
      </c>
      <c r="W99" s="155">
        <f t="shared" si="75"/>
        <v>2836.96</v>
      </c>
      <c r="X99" s="156">
        <f t="shared" si="75"/>
        <v>0</v>
      </c>
      <c r="Y99" s="156">
        <f t="shared" si="75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5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6">TRUNC(L100*K100*J100,2)</f>
        <v>455.28</v>
      </c>
      <c r="N100" s="89">
        <f t="shared" ref="N100:N110" si="77">M100/2</f>
        <v>227.64</v>
      </c>
      <c r="O100" s="89"/>
      <c r="P100" s="89"/>
      <c r="Q100" s="111"/>
      <c r="R100" s="89"/>
      <c r="S100" s="89"/>
      <c r="T100" s="89">
        <f t="shared" ref="T100:T110" si="78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5" t="s">
        <v>114</v>
      </c>
      <c r="I101" s="73" t="s">
        <v>111</v>
      </c>
      <c r="J101" s="73">
        <v>3</v>
      </c>
      <c r="K101" s="93">
        <v>24</v>
      </c>
      <c r="L101" s="94">
        <f>'Planilha para vinculação'!F21</f>
        <v>10.119999999999999</v>
      </c>
      <c r="M101" s="75">
        <f t="shared" si="76"/>
        <v>728.64</v>
      </c>
      <c r="N101" s="89">
        <f t="shared" si="77"/>
        <v>364.32</v>
      </c>
      <c r="O101" s="77"/>
      <c r="P101" s="77"/>
      <c r="Q101" s="111"/>
      <c r="R101" s="77"/>
      <c r="S101" s="77"/>
      <c r="T101" s="89">
        <f t="shared" si="78"/>
        <v>364.32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5" t="s">
        <v>114</v>
      </c>
      <c r="I102" s="73" t="s">
        <v>111</v>
      </c>
      <c r="J102" s="73">
        <v>3</v>
      </c>
      <c r="K102" s="93">
        <v>56</v>
      </c>
      <c r="L102" s="94">
        <f>'Planilha para vinculação'!F22</f>
        <v>25</v>
      </c>
      <c r="M102" s="75">
        <f t="shared" si="76"/>
        <v>4200</v>
      </c>
      <c r="N102" s="89">
        <f t="shared" si="77"/>
        <v>2100</v>
      </c>
      <c r="O102" s="77"/>
      <c r="P102" s="77"/>
      <c r="Q102" s="111"/>
      <c r="R102" s="77"/>
      <c r="S102" s="77"/>
      <c r="T102" s="89">
        <f t="shared" si="78"/>
        <v>2100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2</v>
      </c>
      <c r="K103" s="73">
        <v>297</v>
      </c>
      <c r="L103" s="94">
        <f>'Planilha para vinculação'!F28</f>
        <v>1.1399999999999999</v>
      </c>
      <c r="M103" s="75">
        <f t="shared" si="76"/>
        <v>677.16</v>
      </c>
      <c r="N103" s="89">
        <f t="shared" si="77"/>
        <v>338.58</v>
      </c>
      <c r="O103" s="77"/>
      <c r="P103" s="77"/>
      <c r="Q103" s="111"/>
      <c r="R103" s="77"/>
      <c r="S103" s="77"/>
      <c r="T103" s="89">
        <f t="shared" si="78"/>
        <v>338.58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6"/>
        <v>235.2</v>
      </c>
      <c r="N104" s="89">
        <f t="shared" si="77"/>
        <v>117.6</v>
      </c>
      <c r="O104" s="77"/>
      <c r="P104" s="77"/>
      <c r="Q104" s="111"/>
      <c r="R104" s="77"/>
      <c r="S104" s="77"/>
      <c r="T104" s="89">
        <f t="shared" si="78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6"/>
        <v>838.4</v>
      </c>
      <c r="N105" s="89">
        <f t="shared" si="77"/>
        <v>419.2</v>
      </c>
      <c r="O105" s="77"/>
      <c r="P105" s="77"/>
      <c r="Q105" s="111"/>
      <c r="R105" s="77"/>
      <c r="S105" s="77"/>
      <c r="T105" s="89">
        <f t="shared" si="78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6"/>
        <v>120</v>
      </c>
      <c r="N106" s="89">
        <f t="shared" si="77"/>
        <v>60</v>
      </c>
      <c r="O106" s="77"/>
      <c r="P106" s="77"/>
      <c r="Q106" s="111"/>
      <c r="R106" s="77"/>
      <c r="S106" s="77"/>
      <c r="T106" s="89">
        <f t="shared" si="78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6"/>
        <v>160</v>
      </c>
      <c r="N107" s="89">
        <f t="shared" si="77"/>
        <v>80</v>
      </c>
      <c r="O107" s="85"/>
      <c r="P107" s="85"/>
      <c r="Q107" s="111"/>
      <c r="R107" s="85"/>
      <c r="S107" s="85"/>
      <c r="T107" s="89">
        <f t="shared" si="78"/>
        <v>80</v>
      </c>
      <c r="U107" s="111"/>
      <c r="V107" s="111"/>
      <c r="W107" s="77"/>
      <c r="X107" s="111"/>
      <c r="Y107" s="77"/>
      <c r="Z107" s="69"/>
    </row>
    <row r="108" spans="1:27" ht="72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6"/>
        <v>75.52</v>
      </c>
      <c r="N108" s="89">
        <f t="shared" si="77"/>
        <v>37.76</v>
      </c>
      <c r="O108" s="85"/>
      <c r="P108" s="85"/>
      <c r="Q108" s="111"/>
      <c r="R108" s="85"/>
      <c r="S108" s="85"/>
      <c r="T108" s="89">
        <f t="shared" si="78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328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24</v>
      </c>
      <c r="L109" s="94">
        <f>'Planilha para vinculação'!F35</f>
        <v>0.61</v>
      </c>
      <c r="M109" s="75">
        <f t="shared" si="76"/>
        <v>29.28</v>
      </c>
      <c r="N109" s="89">
        <f t="shared" si="77"/>
        <v>14.64</v>
      </c>
      <c r="O109" s="85"/>
      <c r="P109" s="85"/>
      <c r="Q109" s="111"/>
      <c r="R109" s="85"/>
      <c r="S109" s="85"/>
      <c r="T109" s="89">
        <f t="shared" si="78"/>
        <v>14.64</v>
      </c>
      <c r="U109" s="111"/>
      <c r="V109" s="111"/>
      <c r="W109" s="77"/>
      <c r="X109" s="111"/>
      <c r="Y109" s="77"/>
      <c r="Z109" s="69">
        <f>SUM(N111:Y111)</f>
        <v>7809.48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5" t="s">
        <v>114</v>
      </c>
      <c r="I110" s="73" t="s">
        <v>119</v>
      </c>
      <c r="J110" s="73">
        <v>2</v>
      </c>
      <c r="K110" s="73">
        <v>25</v>
      </c>
      <c r="L110" s="94">
        <f>'Planilha para vinculação'!F26</f>
        <v>5.8</v>
      </c>
      <c r="M110" s="75">
        <f t="shared" si="76"/>
        <v>290</v>
      </c>
      <c r="N110" s="89">
        <f t="shared" si="77"/>
        <v>145</v>
      </c>
      <c r="O110" s="85"/>
      <c r="P110" s="115"/>
      <c r="Q110" s="111"/>
      <c r="R110" s="85"/>
      <c r="S110" s="85"/>
      <c r="T110" s="89">
        <f t="shared" si="78"/>
        <v>145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7809.48</v>
      </c>
      <c r="N111" s="86">
        <f>SUM(N100:N110)</f>
        <v>3904.74</v>
      </c>
      <c r="O111" s="64">
        <f t="shared" ref="O111:S111" si="79">SUM(O100:O109)</f>
        <v>0</v>
      </c>
      <c r="P111" s="64">
        <f t="shared" si="79"/>
        <v>0</v>
      </c>
      <c r="Q111" s="64">
        <f t="shared" si="79"/>
        <v>0</v>
      </c>
      <c r="R111" s="64">
        <f t="shared" si="79"/>
        <v>0</v>
      </c>
      <c r="S111" s="64">
        <f t="shared" si="79"/>
        <v>0</v>
      </c>
      <c r="T111" s="64">
        <f>SUM(T100:T110)</f>
        <v>3904.74</v>
      </c>
      <c r="U111" s="64">
        <f t="shared" ref="U111:Y111" si="80">SUM(U100:U109)</f>
        <v>0</v>
      </c>
      <c r="V111" s="64">
        <f t="shared" si="80"/>
        <v>0</v>
      </c>
      <c r="W111" s="64">
        <f t="shared" si="80"/>
        <v>0</v>
      </c>
      <c r="X111" s="64">
        <f t="shared" si="80"/>
        <v>0</v>
      </c>
      <c r="Y111" s="64">
        <f t="shared" si="80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5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1">TRUNC(L112*K112*J112,2)</f>
        <v>455.28</v>
      </c>
      <c r="N112" s="108"/>
      <c r="O112" s="89">
        <f t="shared" ref="O112:O122" si="82">M112/2</f>
        <v>227.64</v>
      </c>
      <c r="P112" s="89"/>
      <c r="Q112" s="89"/>
      <c r="R112" s="89"/>
      <c r="S112" s="89"/>
      <c r="T112" s="89"/>
      <c r="U112" s="89"/>
      <c r="V112" s="89">
        <f t="shared" ref="V112:V122" si="83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5" t="s">
        <v>114</v>
      </c>
      <c r="I113" s="73" t="s">
        <v>111</v>
      </c>
      <c r="J113" s="73">
        <v>3</v>
      </c>
      <c r="K113" s="93">
        <v>24</v>
      </c>
      <c r="L113" s="94">
        <f>'Planilha para vinculação'!F21</f>
        <v>10.119999999999999</v>
      </c>
      <c r="M113" s="75">
        <f t="shared" si="81"/>
        <v>728.64</v>
      </c>
      <c r="N113" s="76"/>
      <c r="O113" s="89">
        <f t="shared" si="82"/>
        <v>364.32</v>
      </c>
      <c r="P113" s="77"/>
      <c r="Q113" s="77"/>
      <c r="R113" s="77"/>
      <c r="S113" s="89"/>
      <c r="T113" s="77"/>
      <c r="U113" s="77"/>
      <c r="V113" s="89">
        <f t="shared" si="83"/>
        <v>364.32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5" t="s">
        <v>114</v>
      </c>
      <c r="I114" s="73" t="s">
        <v>111</v>
      </c>
      <c r="J114" s="73">
        <v>3</v>
      </c>
      <c r="K114" s="93">
        <v>56</v>
      </c>
      <c r="L114" s="94">
        <f>'Planilha para vinculação'!F22</f>
        <v>25</v>
      </c>
      <c r="M114" s="75">
        <f t="shared" si="81"/>
        <v>4200</v>
      </c>
      <c r="N114" s="76"/>
      <c r="O114" s="89">
        <f t="shared" si="82"/>
        <v>2100</v>
      </c>
      <c r="P114" s="77"/>
      <c r="Q114" s="77"/>
      <c r="R114" s="77"/>
      <c r="S114" s="89"/>
      <c r="T114" s="77"/>
      <c r="U114" s="77"/>
      <c r="V114" s="89">
        <f t="shared" si="83"/>
        <v>2100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297</v>
      </c>
      <c r="L115" s="94">
        <f>'Planilha para vinculação'!F28</f>
        <v>1.1399999999999999</v>
      </c>
      <c r="M115" s="75">
        <f t="shared" si="81"/>
        <v>677.16</v>
      </c>
      <c r="N115" s="76"/>
      <c r="O115" s="89">
        <f t="shared" si="82"/>
        <v>338.58</v>
      </c>
      <c r="P115" s="77"/>
      <c r="Q115" s="77"/>
      <c r="R115" s="77"/>
      <c r="S115" s="89"/>
      <c r="T115" s="77"/>
      <c r="U115" s="77"/>
      <c r="V115" s="89">
        <f t="shared" si="83"/>
        <v>338.58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1"/>
        <v>838.4</v>
      </c>
      <c r="N116" s="76"/>
      <c r="O116" s="89">
        <f t="shared" si="82"/>
        <v>419.2</v>
      </c>
      <c r="P116" s="77"/>
      <c r="Q116" s="77"/>
      <c r="R116" s="77"/>
      <c r="S116" s="89"/>
      <c r="T116" s="77"/>
      <c r="U116" s="77"/>
      <c r="V116" s="89">
        <f t="shared" si="83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1"/>
        <v>235.2</v>
      </c>
      <c r="N117" s="76"/>
      <c r="O117" s="89">
        <f t="shared" si="82"/>
        <v>117.6</v>
      </c>
      <c r="P117" s="77"/>
      <c r="Q117" s="77"/>
      <c r="R117" s="77"/>
      <c r="S117" s="89"/>
      <c r="T117" s="77"/>
      <c r="U117" s="77"/>
      <c r="V117" s="89">
        <f t="shared" si="83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1"/>
        <v>120</v>
      </c>
      <c r="N118" s="76"/>
      <c r="O118" s="89">
        <f t="shared" si="82"/>
        <v>60</v>
      </c>
      <c r="P118" s="77"/>
      <c r="Q118" s="77"/>
      <c r="R118" s="77"/>
      <c r="S118" s="89"/>
      <c r="T118" s="77"/>
      <c r="U118" s="77"/>
      <c r="V118" s="89">
        <f t="shared" si="83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1"/>
        <v>160</v>
      </c>
      <c r="N119" s="113"/>
      <c r="O119" s="89">
        <f t="shared" si="82"/>
        <v>80</v>
      </c>
      <c r="P119" s="85"/>
      <c r="Q119" s="85"/>
      <c r="R119" s="85"/>
      <c r="S119" s="89"/>
      <c r="T119" s="85"/>
      <c r="U119" s="85"/>
      <c r="V119" s="89">
        <f t="shared" si="83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1"/>
        <v>75.52</v>
      </c>
      <c r="N120" s="113"/>
      <c r="O120" s="89">
        <f t="shared" si="82"/>
        <v>37.76</v>
      </c>
      <c r="P120" s="85"/>
      <c r="Q120" s="85"/>
      <c r="R120" s="85"/>
      <c r="S120" s="89"/>
      <c r="T120" s="85"/>
      <c r="U120" s="85"/>
      <c r="V120" s="89">
        <f t="shared" si="83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24</v>
      </c>
      <c r="L121" s="94">
        <f>'Planilha para vinculação'!F35</f>
        <v>0.61</v>
      </c>
      <c r="M121" s="75">
        <f t="shared" si="81"/>
        <v>29.28</v>
      </c>
      <c r="N121" s="113"/>
      <c r="O121" s="89">
        <f t="shared" si="82"/>
        <v>14.64</v>
      </c>
      <c r="P121" s="85"/>
      <c r="Q121" s="85"/>
      <c r="R121" s="85"/>
      <c r="S121" s="89"/>
      <c r="T121" s="85"/>
      <c r="U121" s="85"/>
      <c r="V121" s="89">
        <f t="shared" si="83"/>
        <v>14.64</v>
      </c>
      <c r="W121" s="77"/>
      <c r="X121" s="77"/>
      <c r="Y121" s="77"/>
      <c r="Z121" s="69">
        <f>SUM(N123:Y123)</f>
        <v>7809.48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24" t="s">
        <v>114</v>
      </c>
      <c r="I122" s="73" t="s">
        <v>119</v>
      </c>
      <c r="J122" s="73">
        <v>2</v>
      </c>
      <c r="K122" s="73">
        <v>25</v>
      </c>
      <c r="L122" s="94">
        <f>'Planilha para vinculação'!F26</f>
        <v>5.8</v>
      </c>
      <c r="M122" s="75">
        <f t="shared" si="81"/>
        <v>290</v>
      </c>
      <c r="N122" s="113"/>
      <c r="O122" s="89">
        <f t="shared" si="82"/>
        <v>145</v>
      </c>
      <c r="P122" s="115"/>
      <c r="Q122" s="111"/>
      <c r="R122" s="85"/>
      <c r="S122" s="85"/>
      <c r="T122" s="89"/>
      <c r="U122" s="85"/>
      <c r="V122" s="89">
        <f t="shared" si="83"/>
        <v>145</v>
      </c>
      <c r="W122" s="85"/>
      <c r="X122" s="85"/>
      <c r="Y122" s="85"/>
      <c r="Z122" s="69">
        <f>SUM(N124:Y124)</f>
        <v>39078.44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7809.48</v>
      </c>
      <c r="N123" s="86">
        <f t="shared" ref="N123:U123" si="84">SUM(N112:N121)</f>
        <v>0</v>
      </c>
      <c r="O123" s="64">
        <f>SUM(O112:O122)</f>
        <v>3904.74</v>
      </c>
      <c r="P123" s="64">
        <f t="shared" si="84"/>
        <v>0</v>
      </c>
      <c r="Q123" s="64">
        <f t="shared" si="84"/>
        <v>0</v>
      </c>
      <c r="R123" s="64">
        <f t="shared" si="84"/>
        <v>0</v>
      </c>
      <c r="S123" s="64">
        <f t="shared" si="84"/>
        <v>0</v>
      </c>
      <c r="T123" s="64">
        <f t="shared" si="84"/>
        <v>0</v>
      </c>
      <c r="U123" s="64">
        <f t="shared" si="84"/>
        <v>0</v>
      </c>
      <c r="V123" s="64">
        <f>SUM(V112:V122)</f>
        <v>3904.74</v>
      </c>
      <c r="W123" s="64">
        <f t="shared" ref="W123:Y123" si="85">SUM(W112:W121)</f>
        <v>0</v>
      </c>
      <c r="X123" s="64">
        <f t="shared" si="85"/>
        <v>0</v>
      </c>
      <c r="Y123" s="64">
        <f t="shared" si="85"/>
        <v>0</v>
      </c>
      <c r="Z123" s="69"/>
    </row>
    <row r="124" spans="1:27" ht="42.75" customHeight="1" x14ac:dyDescent="0.25">
      <c r="A124" s="107"/>
      <c r="B124" s="107"/>
      <c r="C124" s="107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 t="shared" ref="M124:Y124" si="86">M123+M94+M111+M99+M88</f>
        <v>39078.44</v>
      </c>
      <c r="N124" s="106">
        <f t="shared" si="86"/>
        <v>3904.74</v>
      </c>
      <c r="O124" s="106">
        <f t="shared" si="86"/>
        <v>9922.7999999999993</v>
      </c>
      <c r="P124" s="106">
        <f t="shared" si="86"/>
        <v>2874.7200000000003</v>
      </c>
      <c r="Q124" s="106">
        <f t="shared" si="86"/>
        <v>0</v>
      </c>
      <c r="R124" s="106">
        <f t="shared" si="86"/>
        <v>2836.96</v>
      </c>
      <c r="S124" s="106">
        <f t="shared" si="86"/>
        <v>0</v>
      </c>
      <c r="T124" s="106">
        <f t="shared" si="86"/>
        <v>3904.74</v>
      </c>
      <c r="U124" s="106">
        <f t="shared" si="86"/>
        <v>6018.06</v>
      </c>
      <c r="V124" s="106">
        <f t="shared" si="86"/>
        <v>6779.46</v>
      </c>
      <c r="W124" s="106">
        <f t="shared" si="86"/>
        <v>2836.96</v>
      </c>
      <c r="X124" s="106">
        <f t="shared" si="86"/>
        <v>0</v>
      </c>
      <c r="Y124" s="106">
        <f t="shared" si="86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23" t="s">
        <v>141</v>
      </c>
      <c r="E126" s="70" t="s">
        <v>110</v>
      </c>
      <c r="F126" s="132" t="s">
        <v>11</v>
      </c>
      <c r="G126" s="24">
        <v>9</v>
      </c>
      <c r="H126" s="5" t="s">
        <v>114</v>
      </c>
      <c r="I126" s="72" t="s">
        <v>111</v>
      </c>
      <c r="J126" s="72">
        <v>3</v>
      </c>
      <c r="K126" s="93">
        <v>15</v>
      </c>
      <c r="L126" s="94">
        <f>'Planilha para vinculação'!F21</f>
        <v>10.119999999999999</v>
      </c>
      <c r="M126" s="133">
        <f t="shared" ref="M126:M135" si="87">TRUNC(J126*K126*L126,2)</f>
        <v>455.4</v>
      </c>
      <c r="N126" s="134"/>
      <c r="O126" s="135"/>
      <c r="P126" s="77">
        <f t="shared" ref="P126:P135" si="88">M126</f>
        <v>455.4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24"/>
      <c r="E127" s="78" t="s">
        <v>112</v>
      </c>
      <c r="F127" s="132" t="s">
        <v>11</v>
      </c>
      <c r="G127" s="24">
        <v>10</v>
      </c>
      <c r="H127" s="5" t="s">
        <v>114</v>
      </c>
      <c r="I127" s="72" t="s">
        <v>111</v>
      </c>
      <c r="J127" s="72">
        <v>3</v>
      </c>
      <c r="K127" s="93">
        <v>30</v>
      </c>
      <c r="L127" s="94">
        <f>'Planilha para vinculação'!F22</f>
        <v>25</v>
      </c>
      <c r="M127" s="133">
        <f t="shared" si="87"/>
        <v>2250</v>
      </c>
      <c r="N127" s="123"/>
      <c r="O127" s="135"/>
      <c r="P127" s="77">
        <f t="shared" si="88"/>
        <v>2250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24"/>
      <c r="E128" s="6" t="s">
        <v>513</v>
      </c>
      <c r="F128" s="24" t="s">
        <v>7</v>
      </c>
      <c r="G128" s="24">
        <v>3</v>
      </c>
      <c r="H128" s="5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7"/>
        <v>130.26</v>
      </c>
      <c r="N128" s="123"/>
      <c r="O128" s="135"/>
      <c r="P128" s="77">
        <f t="shared" si="88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25</v>
      </c>
      <c r="L129" s="94">
        <f>'Planilha para vinculação'!F26</f>
        <v>5.8</v>
      </c>
      <c r="M129" s="133">
        <f t="shared" si="87"/>
        <v>145</v>
      </c>
      <c r="N129" s="123"/>
      <c r="O129" s="135"/>
      <c r="P129" s="77">
        <f t="shared" si="88"/>
        <v>145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297</v>
      </c>
      <c r="L130" s="94">
        <f>'Planilha para vinculação'!F31</f>
        <v>1.2250000000000001</v>
      </c>
      <c r="M130" s="133">
        <f t="shared" si="87"/>
        <v>363.82</v>
      </c>
      <c r="N130" s="123"/>
      <c r="O130" s="135"/>
      <c r="P130" s="77">
        <f t="shared" si="88"/>
        <v>363.82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7"/>
        <v>60</v>
      </c>
      <c r="N131" s="123"/>
      <c r="O131" s="135"/>
      <c r="P131" s="77">
        <f t="shared" si="88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7"/>
        <v>160</v>
      </c>
      <c r="N132" s="123"/>
      <c r="O132" s="135"/>
      <c r="P132" s="77">
        <f t="shared" si="88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40</v>
      </c>
      <c r="L133" s="138">
        <f>'Planilha para vinculação'!F35</f>
        <v>0.61</v>
      </c>
      <c r="M133" s="133">
        <f t="shared" si="87"/>
        <v>24.4</v>
      </c>
      <c r="N133" s="123"/>
      <c r="O133" s="135"/>
      <c r="P133" s="77">
        <f t="shared" si="88"/>
        <v>24.4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7"/>
        <v>838.4</v>
      </c>
      <c r="N134" s="123"/>
      <c r="O134" s="135"/>
      <c r="P134" s="77">
        <f t="shared" si="88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4662.4799999999996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25"/>
      <c r="E135" s="70" t="s">
        <v>132</v>
      </c>
      <c r="F135" s="24" t="s">
        <v>14</v>
      </c>
      <c r="G135" s="24">
        <v>26</v>
      </c>
      <c r="H135" s="24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7"/>
        <v>235.2</v>
      </c>
      <c r="N135" s="123"/>
      <c r="O135" s="135"/>
      <c r="P135" s="77">
        <f t="shared" si="88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8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89">SUM(M126:M135)</f>
        <v>4662.4799999999996</v>
      </c>
      <c r="N136" s="139">
        <f t="shared" si="89"/>
        <v>0</v>
      </c>
      <c r="O136" s="139">
        <f t="shared" si="89"/>
        <v>0</v>
      </c>
      <c r="P136" s="139">
        <f t="shared" si="89"/>
        <v>4662.4799999999996</v>
      </c>
      <c r="Q136" s="139">
        <f t="shared" si="89"/>
        <v>0</v>
      </c>
      <c r="R136" s="139">
        <f t="shared" si="89"/>
        <v>0</v>
      </c>
      <c r="S136" s="139">
        <f t="shared" si="89"/>
        <v>0</v>
      </c>
      <c r="T136" s="139">
        <f t="shared" si="89"/>
        <v>0</v>
      </c>
      <c r="U136" s="139">
        <f t="shared" si="89"/>
        <v>0</v>
      </c>
      <c r="V136" s="139">
        <f t="shared" si="89"/>
        <v>0</v>
      </c>
      <c r="W136" s="139">
        <f t="shared" si="89"/>
        <v>0</v>
      </c>
      <c r="X136" s="139">
        <f t="shared" si="89"/>
        <v>0</v>
      </c>
      <c r="Y136" s="139">
        <f t="shared" si="89"/>
        <v>0</v>
      </c>
      <c r="Z136" s="69"/>
    </row>
    <row r="137" spans="1:27" ht="40.5" customHeight="1" x14ac:dyDescent="0.3">
      <c r="A137" s="107"/>
      <c r="B137" s="107"/>
      <c r="C137" s="107"/>
      <c r="D137" s="307" t="s">
        <v>78</v>
      </c>
      <c r="E137" s="70" t="s">
        <v>110</v>
      </c>
      <c r="F137" s="91" t="s">
        <v>11</v>
      </c>
      <c r="G137" s="24">
        <v>9</v>
      </c>
      <c r="H137" s="5" t="s">
        <v>114</v>
      </c>
      <c r="I137" s="92" t="s">
        <v>111</v>
      </c>
      <c r="J137" s="92">
        <v>3</v>
      </c>
      <c r="K137" s="93">
        <v>15</v>
      </c>
      <c r="L137" s="94">
        <f>'Planilha para vinculação'!F21</f>
        <v>10.119999999999999</v>
      </c>
      <c r="M137" s="75">
        <f t="shared" ref="M137:M139" si="90">TRUNC(J137*K137*L137,2)</f>
        <v>455.4</v>
      </c>
      <c r="N137" s="109"/>
      <c r="O137" s="110"/>
      <c r="P137" s="110"/>
      <c r="Q137" s="140"/>
      <c r="R137" s="141">
        <f t="shared" ref="R137:R140" si="91">M137</f>
        <v>455.4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5" t="s">
        <v>114</v>
      </c>
      <c r="I138" s="92" t="s">
        <v>111</v>
      </c>
      <c r="J138" s="92">
        <v>3</v>
      </c>
      <c r="K138" s="93">
        <v>30</v>
      </c>
      <c r="L138" s="94">
        <f>'Planilha para vinculação'!F22</f>
        <v>25</v>
      </c>
      <c r="M138" s="75">
        <f t="shared" si="90"/>
        <v>2250</v>
      </c>
      <c r="N138" s="113"/>
      <c r="O138" s="85"/>
      <c r="P138" s="85"/>
      <c r="Q138" s="140"/>
      <c r="R138" s="141">
        <f t="shared" si="91"/>
        <v>2250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297</v>
      </c>
      <c r="L139" s="94">
        <f>'Planilha para vinculação'!F28</f>
        <v>1.1399999999999999</v>
      </c>
      <c r="M139" s="75">
        <f t="shared" si="90"/>
        <v>338.58</v>
      </c>
      <c r="N139" s="113"/>
      <c r="O139" s="85"/>
      <c r="P139" s="85"/>
      <c r="Q139" s="140"/>
      <c r="R139" s="141">
        <f t="shared" si="91"/>
        <v>338.58</v>
      </c>
      <c r="S139" s="111"/>
      <c r="T139" s="85"/>
      <c r="U139" s="85"/>
      <c r="V139" s="142"/>
      <c r="W139" s="77"/>
      <c r="X139" s="77"/>
      <c r="Y139" s="77"/>
      <c r="Z139" s="69">
        <f>SUM(N141:Y141)</f>
        <v>3188.98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24" t="s">
        <v>114</v>
      </c>
      <c r="I140" s="73" t="s">
        <v>119</v>
      </c>
      <c r="J140" s="73">
        <v>1</v>
      </c>
      <c r="K140" s="92">
        <v>25</v>
      </c>
      <c r="L140" s="94">
        <f>'Planilha para vinculação'!F26</f>
        <v>5.8</v>
      </c>
      <c r="M140" s="75">
        <f>TRUNC(L140*K140*J140,2)</f>
        <v>145</v>
      </c>
      <c r="N140" s="113"/>
      <c r="O140" s="85"/>
      <c r="P140" s="115"/>
      <c r="Q140" s="111"/>
      <c r="R140" s="141">
        <f t="shared" si="91"/>
        <v>145</v>
      </c>
      <c r="S140" s="85"/>
      <c r="T140" s="89"/>
      <c r="U140" s="85"/>
      <c r="V140" s="111"/>
      <c r="W140" s="85"/>
      <c r="X140" s="85"/>
      <c r="Y140" s="85"/>
      <c r="Z140" s="69">
        <f>SUM(N142:Y142)</f>
        <v>7851.4599999999991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2">SUM(M137:M140)</f>
        <v>3188.98</v>
      </c>
      <c r="N141" s="86">
        <f t="shared" si="92"/>
        <v>0</v>
      </c>
      <c r="O141" s="64">
        <f t="shared" si="92"/>
        <v>0</v>
      </c>
      <c r="P141" s="64">
        <f t="shared" si="92"/>
        <v>0</v>
      </c>
      <c r="Q141" s="64">
        <f t="shared" si="92"/>
        <v>0</v>
      </c>
      <c r="R141" s="64">
        <f t="shared" si="92"/>
        <v>3188.98</v>
      </c>
      <c r="S141" s="64">
        <f t="shared" si="92"/>
        <v>0</v>
      </c>
      <c r="T141" s="64">
        <f t="shared" si="92"/>
        <v>0</v>
      </c>
      <c r="U141" s="64">
        <f t="shared" si="92"/>
        <v>0</v>
      </c>
      <c r="V141" s="64">
        <f t="shared" si="92"/>
        <v>0</v>
      </c>
      <c r="W141" s="64">
        <f t="shared" si="92"/>
        <v>0</v>
      </c>
      <c r="X141" s="64">
        <f t="shared" si="92"/>
        <v>0</v>
      </c>
      <c r="Y141" s="64">
        <f t="shared" si="92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 t="shared" ref="M142:Y142" si="93">M141+M136</f>
        <v>7851.4599999999991</v>
      </c>
      <c r="N142" s="106">
        <f t="shared" si="93"/>
        <v>0</v>
      </c>
      <c r="O142" s="106">
        <f t="shared" si="93"/>
        <v>0</v>
      </c>
      <c r="P142" s="106">
        <f t="shared" si="93"/>
        <v>4662.4799999999996</v>
      </c>
      <c r="Q142" s="106">
        <f t="shared" si="93"/>
        <v>0</v>
      </c>
      <c r="R142" s="106">
        <f t="shared" si="93"/>
        <v>3188.98</v>
      </c>
      <c r="S142" s="106">
        <f t="shared" si="93"/>
        <v>0</v>
      </c>
      <c r="T142" s="106">
        <f t="shared" si="93"/>
        <v>0</v>
      </c>
      <c r="U142" s="106">
        <f t="shared" si="93"/>
        <v>0</v>
      </c>
      <c r="V142" s="106">
        <f t="shared" si="93"/>
        <v>0</v>
      </c>
      <c r="W142" s="106">
        <f t="shared" si="93"/>
        <v>0</v>
      </c>
      <c r="X142" s="106">
        <f t="shared" si="93"/>
        <v>0</v>
      </c>
      <c r="Y142" s="106">
        <f t="shared" si="93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4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148</v>
      </c>
      <c r="L145" s="87">
        <f>Verba_Diagnóstico!$G$15</f>
        <v>5</v>
      </c>
      <c r="M145" s="75">
        <f t="shared" si="94"/>
        <v>740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740</v>
      </c>
      <c r="Z145" s="69">
        <f>SUM(N148:Y148)</f>
        <v>11367.91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337"/>
      <c r="E146" s="70" t="s">
        <v>110</v>
      </c>
      <c r="F146" s="91" t="s">
        <v>11</v>
      </c>
      <c r="G146" s="24">
        <v>9</v>
      </c>
      <c r="H146" s="5" t="s">
        <v>114</v>
      </c>
      <c r="I146" s="92" t="s">
        <v>111</v>
      </c>
      <c r="J146" s="92">
        <v>3</v>
      </c>
      <c r="K146" s="93">
        <v>100</v>
      </c>
      <c r="L146" s="94">
        <f>'Planilha para vinculação'!F21</f>
        <v>10.119999999999999</v>
      </c>
      <c r="M146" s="75">
        <f t="shared" ref="M146:M147" si="95">TRUNC(L146*K146*J146,2)</f>
        <v>3036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6">M146</f>
        <v>3036</v>
      </c>
      <c r="Z146" s="69"/>
    </row>
    <row r="147" spans="1:27" ht="15.75" customHeight="1" x14ac:dyDescent="0.25">
      <c r="A147" s="18"/>
      <c r="B147" s="18"/>
      <c r="C147" s="18"/>
      <c r="D147" s="338"/>
      <c r="E147" s="92" t="s">
        <v>121</v>
      </c>
      <c r="F147" s="91" t="s">
        <v>11</v>
      </c>
      <c r="G147" s="24">
        <v>9</v>
      </c>
      <c r="H147" s="5" t="s">
        <v>114</v>
      </c>
      <c r="I147" s="92" t="s">
        <v>111</v>
      </c>
      <c r="J147" s="92">
        <v>3</v>
      </c>
      <c r="K147" s="93">
        <v>100</v>
      </c>
      <c r="L147" s="94">
        <f>'Planilha para vinculação'!F22</f>
        <v>25</v>
      </c>
      <c r="M147" s="75">
        <f t="shared" si="95"/>
        <v>7500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6"/>
        <v>7500</v>
      </c>
      <c r="Z147" s="69">
        <f>SUM(N149:Y150)</f>
        <v>494660.59526315785</v>
      </c>
      <c r="AA147" s="165">
        <f>M149-Z147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11367.91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11367.91</v>
      </c>
      <c r="Z148" s="69"/>
      <c r="AA148" s="165"/>
    </row>
    <row r="149" spans="1:27" ht="42" customHeight="1" x14ac:dyDescent="0.25">
      <c r="A149" s="18"/>
      <c r="B149" s="18"/>
      <c r="C149" s="18"/>
      <c r="D149" s="334" t="s">
        <v>145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494660.59526315785</v>
      </c>
      <c r="N149" s="310">
        <f>SUM(N148,N142,N124,N76,N151)</f>
        <v>49859.35460526315</v>
      </c>
      <c r="O149" s="310">
        <f>SUM(O148,O142,O124,O76,O151)</f>
        <v>47420.233605263158</v>
      </c>
      <c r="P149" s="310">
        <f>SUM(P148,P142,P124,P76,P151)</f>
        <v>48568.803605263158</v>
      </c>
      <c r="Q149" s="310">
        <f>SUM(Q148,Q142,Q124,Q76,Q151)</f>
        <v>33210.003605263155</v>
      </c>
      <c r="R149" s="310">
        <f>SUM(R148,R142,R124,R76,R151)</f>
        <v>43146.74360526316</v>
      </c>
      <c r="S149" s="310">
        <f>SUM(S148,S142,S124,S76,S151)</f>
        <v>33210.003605263155</v>
      </c>
      <c r="T149" s="310">
        <f>SUM(T148,T142,T124,T76,T151)</f>
        <v>41025.543605263163</v>
      </c>
      <c r="U149" s="310">
        <f>SUM(U148,U142,U124,U76,U151)</f>
        <v>39228.06360526316</v>
      </c>
      <c r="V149" s="310">
        <f>SUM(V148,V142,V124,V76,V151)</f>
        <v>43900.263605263164</v>
      </c>
      <c r="W149" s="310">
        <f>SUM(W148,W142,W124,W76,W151)</f>
        <v>36046.963605263154</v>
      </c>
      <c r="X149" s="310">
        <f>SUM(X148,X142,X124,X76,X151)</f>
        <v>37120.803605263158</v>
      </c>
      <c r="Y149" s="310">
        <f>SUM(Y148,Y142,Y124,Y76,Y151)</f>
        <v>41923.814605263156</v>
      </c>
      <c r="Z149" s="69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6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48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69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51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51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69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69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52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6" ht="15.75" customHeight="1" x14ac:dyDescent="0.25"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6" ht="15.75" customHeight="1" x14ac:dyDescent="0.25"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6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9"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95:D98"/>
    <mergeCell ref="D71:L71"/>
    <mergeCell ref="D75:L75"/>
    <mergeCell ref="D76:L76"/>
    <mergeCell ref="D77:Y77"/>
    <mergeCell ref="D59:D60"/>
    <mergeCell ref="D62:D70"/>
    <mergeCell ref="D72:D74"/>
    <mergeCell ref="D78:D87"/>
    <mergeCell ref="D88:L88"/>
    <mergeCell ref="D89:D93"/>
    <mergeCell ref="D94:L94"/>
    <mergeCell ref="D99:L99"/>
    <mergeCell ref="D100:D110"/>
    <mergeCell ref="D111:L111"/>
    <mergeCell ref="D123:L123"/>
    <mergeCell ref="D124:L124"/>
    <mergeCell ref="D125:Y125"/>
    <mergeCell ref="D143:Y143"/>
    <mergeCell ref="D112:D122"/>
    <mergeCell ref="D126:D135"/>
    <mergeCell ref="D136:L136"/>
    <mergeCell ref="D137:D140"/>
    <mergeCell ref="D141:L141"/>
    <mergeCell ref="D142:L142"/>
    <mergeCell ref="R149:R150"/>
    <mergeCell ref="S149:S150"/>
    <mergeCell ref="T149:T150"/>
    <mergeCell ref="U149:U150"/>
    <mergeCell ref="D148:L148"/>
    <mergeCell ref="D149:L150"/>
    <mergeCell ref="M149:M150"/>
    <mergeCell ref="N149:N150"/>
    <mergeCell ref="V149:V150"/>
    <mergeCell ref="W149:W150"/>
    <mergeCell ref="X149:X150"/>
    <mergeCell ref="Y149:Y150"/>
    <mergeCell ref="O149:O150"/>
    <mergeCell ref="P149:P150"/>
    <mergeCell ref="Q149:Q150"/>
    <mergeCell ref="D151:L151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</mergeCells>
  <conditionalFormatting sqref="E22">
    <cfRule type="cellIs" dxfId="199" priority="1" operator="equal">
      <formula>MIN($C$18:$T$18)</formula>
    </cfRule>
    <cfRule type="cellIs" dxfId="198" priority="2" operator="equal">
      <formula>MIN($C$17:$T$17)</formula>
    </cfRule>
  </conditionalFormatting>
  <conditionalFormatting sqref="E133">
    <cfRule type="cellIs" dxfId="197" priority="5" operator="equal">
      <formula>MIN($D$19:$AC$19)</formula>
    </cfRule>
    <cfRule type="cellIs" dxfId="196" priority="6" operator="equal">
      <formula>MIN($D$18:$AC$18)</formula>
    </cfRule>
  </conditionalFormatting>
  <conditionalFormatting sqref="E38:F38">
    <cfRule type="cellIs" dxfId="195" priority="15" operator="equal">
      <formula>MIN($D$19:$AC$19)</formula>
    </cfRule>
    <cfRule type="cellIs" dxfId="194" priority="16" operator="equal">
      <formula>MIN($D$18:$AC$18)</formula>
    </cfRule>
  </conditionalFormatting>
  <conditionalFormatting sqref="E43:F43">
    <cfRule type="cellIs" dxfId="193" priority="21" operator="equal">
      <formula>MIN($D$15:$Y$15)</formula>
    </cfRule>
    <cfRule type="cellIs" dxfId="192" priority="22" operator="equal">
      <formula>MIN($D$14:$Y$14)</formula>
    </cfRule>
  </conditionalFormatting>
  <conditionalFormatting sqref="E48:F48">
    <cfRule type="cellIs" dxfId="191" priority="13" operator="equal">
      <formula>MIN($D$19:$AC$19)</formula>
    </cfRule>
    <cfRule type="cellIs" dxfId="190" priority="14" operator="equal">
      <formula>MIN($D$18:$AC$18)</formula>
    </cfRule>
  </conditionalFormatting>
  <conditionalFormatting sqref="E53:F53 E86:F86 E93:F93 E108:F108 E120:F120">
    <cfRule type="cellIs" dxfId="189" priority="25" operator="equal">
      <formula>MIN($D$15:$Y$15)</formula>
    </cfRule>
    <cfRule type="cellIs" dxfId="188" priority="26" operator="equal">
      <formula>MIN($D$14:$Y$14)</formula>
    </cfRule>
  </conditionalFormatting>
  <conditionalFormatting sqref="E68:F68">
    <cfRule type="cellIs" dxfId="187" priority="11" operator="equal">
      <formula>MIN($D$19:$AC$19)</formula>
    </cfRule>
    <cfRule type="cellIs" dxfId="186" priority="12" operator="equal">
      <formula>MIN($D$18:$AC$18)</formula>
    </cfRule>
  </conditionalFormatting>
  <conditionalFormatting sqref="E109:F109">
    <cfRule type="cellIs" dxfId="185" priority="9" operator="equal">
      <formula>MIN($D$19:$AC$19)</formula>
    </cfRule>
    <cfRule type="cellIs" dxfId="184" priority="10" operator="equal">
      <formula>MIN($D$18:$AC$18)</formula>
    </cfRule>
  </conditionalFormatting>
  <conditionalFormatting sqref="E121:F121">
    <cfRule type="cellIs" dxfId="183" priority="7" operator="equal">
      <formula>MIN($D$19:$AC$19)</formula>
    </cfRule>
    <cfRule type="cellIs" dxfId="182" priority="8" operator="equal">
      <formula>MIN($D$18:$AC$18)</formula>
    </cfRule>
  </conditionalFormatting>
  <conditionalFormatting sqref="F133">
    <cfRule type="cellIs" dxfId="181" priority="27" operator="equal">
      <formula>MIN($C$11:$AB$11)</formula>
    </cfRule>
    <cfRule type="cellIs" dxfId="180" priority="28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A1000"/>
  <sheetViews>
    <sheetView showGridLines="0" topLeftCell="F127" zoomScale="50" zoomScaleNormal="50" workbookViewId="0">
      <selection activeCell="D144" sqref="D144:Y145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  <col min="27" max="27" width="16.140625" bestFit="1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178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179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24" t="s">
        <v>114</v>
      </c>
      <c r="I18" s="72" t="s">
        <v>111</v>
      </c>
      <c r="J18" s="73">
        <v>3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23316.48</v>
      </c>
      <c r="N18" s="76">
        <f>M18/12</f>
        <v>1943.04</v>
      </c>
      <c r="O18" s="77">
        <f t="shared" ref="O18:Y18" si="1">$M$18/12</f>
        <v>1943.04</v>
      </c>
      <c r="P18" s="77">
        <f t="shared" si="1"/>
        <v>1943.04</v>
      </c>
      <c r="Q18" s="77">
        <f t="shared" si="1"/>
        <v>1943.04</v>
      </c>
      <c r="R18" s="77">
        <f t="shared" si="1"/>
        <v>1943.04</v>
      </c>
      <c r="S18" s="77">
        <f t="shared" si="1"/>
        <v>1943.04</v>
      </c>
      <c r="T18" s="77">
        <f t="shared" si="1"/>
        <v>1943.04</v>
      </c>
      <c r="U18" s="77">
        <f t="shared" si="1"/>
        <v>1943.04</v>
      </c>
      <c r="V18" s="77">
        <f t="shared" si="1"/>
        <v>1943.04</v>
      </c>
      <c r="W18" s="77">
        <f t="shared" si="1"/>
        <v>1943.04</v>
      </c>
      <c r="X18" s="77">
        <f t="shared" si="1"/>
        <v>1943.04</v>
      </c>
      <c r="Y18" s="77">
        <f t="shared" si="1"/>
        <v>1943.04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24" t="s">
        <v>114</v>
      </c>
      <c r="I19" s="72" t="s">
        <v>111</v>
      </c>
      <c r="J19" s="73">
        <v>3</v>
      </c>
      <c r="K19" s="73">
        <v>768</v>
      </c>
      <c r="L19" s="74">
        <f>'Planilha para vinculação'!F22</f>
        <v>25</v>
      </c>
      <c r="M19" s="75">
        <f t="shared" si="0"/>
        <v>57600</v>
      </c>
      <c r="N19" s="76">
        <f t="shared" ref="N19:Y19" si="2">$M$19/12</f>
        <v>4800</v>
      </c>
      <c r="O19" s="77">
        <f t="shared" si="2"/>
        <v>4800</v>
      </c>
      <c r="P19" s="77">
        <f t="shared" si="2"/>
        <v>4800</v>
      </c>
      <c r="Q19" s="77">
        <f t="shared" si="2"/>
        <v>4800</v>
      </c>
      <c r="R19" s="77">
        <f t="shared" si="2"/>
        <v>4800</v>
      </c>
      <c r="S19" s="77">
        <f t="shared" si="2"/>
        <v>4800</v>
      </c>
      <c r="T19" s="77">
        <f t="shared" si="2"/>
        <v>4800</v>
      </c>
      <c r="U19" s="77">
        <f t="shared" si="2"/>
        <v>4800</v>
      </c>
      <c r="V19" s="77">
        <f t="shared" si="2"/>
        <v>4800</v>
      </c>
      <c r="W19" s="77">
        <f t="shared" si="2"/>
        <v>4800</v>
      </c>
      <c r="X19" s="77">
        <f t="shared" si="2"/>
        <v>4800</v>
      </c>
      <c r="Y19" s="77">
        <f t="shared" si="2"/>
        <v>4800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2</v>
      </c>
      <c r="K21" s="73">
        <v>1</v>
      </c>
      <c r="L21" s="74">
        <f>'Quadro de Preços Frete'!K22</f>
        <v>1600</v>
      </c>
      <c r="M21" s="75">
        <f t="shared" si="0"/>
        <v>3200</v>
      </c>
      <c r="N21" s="76">
        <f>$M$21/2</f>
        <v>1600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1600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1</v>
      </c>
      <c r="K22" s="73">
        <v>12</v>
      </c>
      <c r="L22" s="74">
        <f>'Planilha para vinculação'!F71</f>
        <v>1200</v>
      </c>
      <c r="M22" s="75">
        <f t="shared" ref="M22" si="4">TRUNC(J22*K22*L22,2)</f>
        <v>14400</v>
      </c>
      <c r="N22" s="76">
        <f t="shared" ref="N22:Y22" si="5">$M$22/12</f>
        <v>1200</v>
      </c>
      <c r="O22" s="76">
        <f t="shared" si="5"/>
        <v>1200</v>
      </c>
      <c r="P22" s="76">
        <f t="shared" si="5"/>
        <v>1200</v>
      </c>
      <c r="Q22" s="76">
        <f t="shared" si="5"/>
        <v>1200</v>
      </c>
      <c r="R22" s="76">
        <f t="shared" si="5"/>
        <v>1200</v>
      </c>
      <c r="S22" s="76">
        <f t="shared" si="5"/>
        <v>1200</v>
      </c>
      <c r="T22" s="76">
        <f t="shared" si="5"/>
        <v>1200</v>
      </c>
      <c r="U22" s="76">
        <f t="shared" si="5"/>
        <v>1200</v>
      </c>
      <c r="V22" s="76">
        <f t="shared" si="5"/>
        <v>1200</v>
      </c>
      <c r="W22" s="76">
        <f t="shared" si="5"/>
        <v>1200</v>
      </c>
      <c r="X22" s="76">
        <f t="shared" si="5"/>
        <v>1200</v>
      </c>
      <c r="Y22" s="76">
        <f t="shared" si="5"/>
        <v>1200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6">$M$23/12</f>
        <v>482.88749999999999</v>
      </c>
      <c r="O23" s="77">
        <f t="shared" si="6"/>
        <v>482.88749999999999</v>
      </c>
      <c r="P23" s="77">
        <f t="shared" si="6"/>
        <v>482.88749999999999</v>
      </c>
      <c r="Q23" s="77">
        <f t="shared" si="6"/>
        <v>482.88749999999999</v>
      </c>
      <c r="R23" s="77">
        <f t="shared" si="6"/>
        <v>482.88749999999999</v>
      </c>
      <c r="S23" s="77">
        <f t="shared" si="6"/>
        <v>482.88749999999999</v>
      </c>
      <c r="T23" s="77">
        <f t="shared" si="6"/>
        <v>482.88749999999999</v>
      </c>
      <c r="U23" s="77">
        <f t="shared" si="6"/>
        <v>482.88749999999999</v>
      </c>
      <c r="V23" s="77">
        <f t="shared" si="6"/>
        <v>482.88749999999999</v>
      </c>
      <c r="W23" s="77">
        <f t="shared" si="6"/>
        <v>482.88749999999999</v>
      </c>
      <c r="X23" s="77">
        <f t="shared" si="6"/>
        <v>482.88749999999999</v>
      </c>
      <c r="Y23" s="77">
        <f t="shared" si="6"/>
        <v>482.88749999999999</v>
      </c>
      <c r="Z23" s="69"/>
    </row>
    <row r="24" spans="1:27" ht="93.7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7">$M$24/12</f>
        <v>1117.49</v>
      </c>
      <c r="O24" s="76">
        <f t="shared" si="7"/>
        <v>1117.49</v>
      </c>
      <c r="P24" s="76">
        <f t="shared" si="7"/>
        <v>1117.49</v>
      </c>
      <c r="Q24" s="76">
        <f t="shared" si="7"/>
        <v>1117.49</v>
      </c>
      <c r="R24" s="76">
        <f t="shared" si="7"/>
        <v>1117.49</v>
      </c>
      <c r="S24" s="76">
        <f t="shared" si="7"/>
        <v>1117.49</v>
      </c>
      <c r="T24" s="76">
        <f t="shared" si="7"/>
        <v>1117.49</v>
      </c>
      <c r="U24" s="76">
        <f t="shared" si="7"/>
        <v>1117.49</v>
      </c>
      <c r="V24" s="76">
        <f t="shared" si="7"/>
        <v>1117.49</v>
      </c>
      <c r="W24" s="76">
        <f t="shared" si="7"/>
        <v>1117.49</v>
      </c>
      <c r="X24" s="76">
        <f t="shared" si="7"/>
        <v>1117.49</v>
      </c>
      <c r="Y24" s="76">
        <f t="shared" si="7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24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118919.81000000001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8">SUM(M18:M25)</f>
        <v>118919.81</v>
      </c>
      <c r="N26" s="86">
        <f t="shared" si="8"/>
        <v>11353.317499999999</v>
      </c>
      <c r="O26" s="64">
        <f t="shared" si="8"/>
        <v>9633.3174999999992</v>
      </c>
      <c r="P26" s="64">
        <f t="shared" si="8"/>
        <v>9633.3174999999992</v>
      </c>
      <c r="Q26" s="64">
        <f t="shared" si="8"/>
        <v>9633.3174999999992</v>
      </c>
      <c r="R26" s="64">
        <f t="shared" si="8"/>
        <v>9633.3174999999992</v>
      </c>
      <c r="S26" s="64">
        <f t="shared" si="8"/>
        <v>9633.3174999999992</v>
      </c>
      <c r="T26" s="64">
        <f t="shared" si="8"/>
        <v>9633.3174999999992</v>
      </c>
      <c r="U26" s="64">
        <f t="shared" si="8"/>
        <v>9633.3174999999992</v>
      </c>
      <c r="V26" s="64">
        <f t="shared" si="8"/>
        <v>9633.3174999999992</v>
      </c>
      <c r="W26" s="64">
        <f t="shared" si="8"/>
        <v>9633.3174999999992</v>
      </c>
      <c r="X26" s="64">
        <f t="shared" si="8"/>
        <v>9633.3174999999992</v>
      </c>
      <c r="Y26" s="64">
        <f t="shared" si="8"/>
        <v>11233.317499999999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9">TRUNC(L27*K27*J27,2)</f>
        <v>91.91</v>
      </c>
      <c r="N27" s="88">
        <f t="shared" ref="N27:N28" si="10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195</v>
      </c>
      <c r="L28" s="87">
        <f>Verba_Diagnóstico!$G$15</f>
        <v>5</v>
      </c>
      <c r="M28" s="75">
        <f t="shared" si="9"/>
        <v>975</v>
      </c>
      <c r="N28" s="88">
        <f t="shared" si="10"/>
        <v>975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337"/>
      <c r="E29" s="70" t="s">
        <v>110</v>
      </c>
      <c r="F29" s="91" t="s">
        <v>11</v>
      </c>
      <c r="G29" s="24">
        <v>9</v>
      </c>
      <c r="H29" s="24" t="s">
        <v>114</v>
      </c>
      <c r="I29" s="92" t="s">
        <v>111</v>
      </c>
      <c r="J29" s="92">
        <v>3</v>
      </c>
      <c r="K29" s="93">
        <v>100</v>
      </c>
      <c r="L29" s="94">
        <f>'Planilha para vinculação'!F21</f>
        <v>10.119999999999999</v>
      </c>
      <c r="M29" s="75">
        <f t="shared" ref="M29:M30" si="11">TRUNC(L29*K29*J29,2)</f>
        <v>3036</v>
      </c>
      <c r="N29" s="88">
        <f t="shared" ref="N29:N31" si="12">M29</f>
        <v>3036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f>SUM(N31:Y31)</f>
        <v>11602.91</v>
      </c>
      <c r="AA29" t="b">
        <f>IF(Z29=M31,TRUE,FALSE)</f>
        <v>1</v>
      </c>
    </row>
    <row r="30" spans="1:27" ht="47.25" customHeight="1" x14ac:dyDescent="0.25">
      <c r="A30" s="18"/>
      <c r="B30" s="18"/>
      <c r="C30" s="18"/>
      <c r="D30" s="338"/>
      <c r="E30" s="92" t="s">
        <v>121</v>
      </c>
      <c r="F30" s="91" t="s">
        <v>11</v>
      </c>
      <c r="G30" s="24">
        <v>9</v>
      </c>
      <c r="H30" s="24" t="s">
        <v>114</v>
      </c>
      <c r="I30" s="92" t="s">
        <v>111</v>
      </c>
      <c r="J30" s="92">
        <v>3</v>
      </c>
      <c r="K30" s="93">
        <v>100</v>
      </c>
      <c r="L30" s="94">
        <f>'Planilha para vinculação'!F22</f>
        <v>25</v>
      </c>
      <c r="M30" s="75">
        <f t="shared" si="11"/>
        <v>7500</v>
      </c>
      <c r="N30" s="88">
        <f t="shared" si="12"/>
        <v>7500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SUM(M27:M30)</f>
        <v>11602.91</v>
      </c>
      <c r="N31" s="88">
        <f t="shared" si="12"/>
        <v>11602.91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v>0</v>
      </c>
      <c r="Z31" s="69"/>
    </row>
    <row r="32" spans="1:27" ht="15.75" customHeight="1" x14ac:dyDescent="0.25">
      <c r="A32" s="18"/>
      <c r="B32" s="18"/>
      <c r="C32" s="18"/>
      <c r="D32" s="307" t="s">
        <v>123</v>
      </c>
      <c r="E32" s="70" t="s">
        <v>110</v>
      </c>
      <c r="F32" s="91" t="s">
        <v>11</v>
      </c>
      <c r="G32" s="24">
        <v>9</v>
      </c>
      <c r="H32" s="24" t="s">
        <v>114</v>
      </c>
      <c r="I32" s="92" t="s">
        <v>111</v>
      </c>
      <c r="J32" s="92">
        <v>3</v>
      </c>
      <c r="K32" s="93">
        <v>240</v>
      </c>
      <c r="L32" s="94">
        <f>'Planilha para vinculação'!F21</f>
        <v>10.119999999999999</v>
      </c>
      <c r="M32" s="95">
        <f t="shared" ref="M32:M34" si="13">TRUNC(J32*K32*L32,2)</f>
        <v>7286.4</v>
      </c>
      <c r="N32" s="76">
        <f t="shared" ref="N32:Y32" si="14">$M$32/12</f>
        <v>607.19999999999993</v>
      </c>
      <c r="O32" s="77">
        <f t="shared" si="14"/>
        <v>607.19999999999993</v>
      </c>
      <c r="P32" s="77">
        <f t="shared" si="14"/>
        <v>607.19999999999993</v>
      </c>
      <c r="Q32" s="77">
        <f t="shared" si="14"/>
        <v>607.19999999999993</v>
      </c>
      <c r="R32" s="77">
        <f t="shared" si="14"/>
        <v>607.19999999999993</v>
      </c>
      <c r="S32" s="77">
        <f t="shared" si="14"/>
        <v>607.19999999999993</v>
      </c>
      <c r="T32" s="77">
        <f t="shared" si="14"/>
        <v>607.19999999999993</v>
      </c>
      <c r="U32" s="77">
        <f t="shared" si="14"/>
        <v>607.19999999999993</v>
      </c>
      <c r="V32" s="77">
        <f t="shared" si="14"/>
        <v>607.19999999999993</v>
      </c>
      <c r="W32" s="77">
        <f t="shared" si="14"/>
        <v>607.19999999999993</v>
      </c>
      <c r="X32" s="77">
        <f t="shared" si="14"/>
        <v>607.19999999999993</v>
      </c>
      <c r="Y32" s="77">
        <f t="shared" si="14"/>
        <v>607.19999999999993</v>
      </c>
      <c r="Z32" s="69"/>
    </row>
    <row r="33" spans="1:27" ht="15.75" customHeight="1" x14ac:dyDescent="0.25">
      <c r="A33" s="18"/>
      <c r="B33" s="18"/>
      <c r="C33" s="18"/>
      <c r="D33" s="309"/>
      <c r="E33" s="72" t="s">
        <v>112</v>
      </c>
      <c r="F33" s="91" t="s">
        <v>11</v>
      </c>
      <c r="G33" s="24">
        <v>10</v>
      </c>
      <c r="H33" s="24" t="s">
        <v>114</v>
      </c>
      <c r="I33" s="92" t="s">
        <v>111</v>
      </c>
      <c r="J33" s="92">
        <v>3</v>
      </c>
      <c r="K33" s="93">
        <v>240</v>
      </c>
      <c r="L33" s="94">
        <f>'Planilha para vinculação'!F22</f>
        <v>25</v>
      </c>
      <c r="M33" s="95">
        <f t="shared" si="13"/>
        <v>18000</v>
      </c>
      <c r="N33" s="76">
        <f t="shared" ref="N33:Y33" si="15">$M$33/12</f>
        <v>1500</v>
      </c>
      <c r="O33" s="77">
        <f t="shared" si="15"/>
        <v>1500</v>
      </c>
      <c r="P33" s="77">
        <f t="shared" si="15"/>
        <v>1500</v>
      </c>
      <c r="Q33" s="77">
        <f t="shared" si="15"/>
        <v>1500</v>
      </c>
      <c r="R33" s="77">
        <f t="shared" si="15"/>
        <v>1500</v>
      </c>
      <c r="S33" s="77">
        <f t="shared" si="15"/>
        <v>1500</v>
      </c>
      <c r="T33" s="77">
        <f t="shared" si="15"/>
        <v>1500</v>
      </c>
      <c r="U33" s="77">
        <f t="shared" si="15"/>
        <v>1500</v>
      </c>
      <c r="V33" s="77">
        <f t="shared" si="15"/>
        <v>1500</v>
      </c>
      <c r="W33" s="77">
        <f t="shared" si="15"/>
        <v>1500</v>
      </c>
      <c r="X33" s="77">
        <f t="shared" si="15"/>
        <v>1500</v>
      </c>
      <c r="Y33" s="77">
        <f t="shared" si="15"/>
        <v>1500</v>
      </c>
      <c r="Z33" s="69">
        <f>SUM(N35:Y35)</f>
        <v>26389.320000000003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308"/>
      <c r="E34" s="92" t="s">
        <v>124</v>
      </c>
      <c r="F34" s="81" t="s">
        <v>14</v>
      </c>
      <c r="G34" s="5" t="s">
        <v>116</v>
      </c>
      <c r="H34" s="7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3"/>
        <v>1102.92</v>
      </c>
      <c r="N34" s="76">
        <f t="shared" ref="N34:Y34" si="16">$M$34/12</f>
        <v>91.910000000000011</v>
      </c>
      <c r="O34" s="77">
        <f t="shared" si="16"/>
        <v>91.910000000000011</v>
      </c>
      <c r="P34" s="77">
        <f t="shared" si="16"/>
        <v>91.910000000000011</v>
      </c>
      <c r="Q34" s="77">
        <f t="shared" si="16"/>
        <v>91.910000000000011</v>
      </c>
      <c r="R34" s="77">
        <f t="shared" si="16"/>
        <v>91.910000000000011</v>
      </c>
      <c r="S34" s="77">
        <f t="shared" si="16"/>
        <v>91.910000000000011</v>
      </c>
      <c r="T34" s="77">
        <f t="shared" si="16"/>
        <v>91.910000000000011</v>
      </c>
      <c r="U34" s="77">
        <f t="shared" si="16"/>
        <v>91.910000000000011</v>
      </c>
      <c r="V34" s="77">
        <f t="shared" si="16"/>
        <v>91.910000000000011</v>
      </c>
      <c r="W34" s="77">
        <f t="shared" si="16"/>
        <v>91.910000000000011</v>
      </c>
      <c r="X34" s="77">
        <f t="shared" si="16"/>
        <v>91.910000000000011</v>
      </c>
      <c r="Y34" s="77">
        <f t="shared" si="16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7">SUM(M32:M34)</f>
        <v>26389.32</v>
      </c>
      <c r="N35" s="86">
        <f t="shared" si="17"/>
        <v>2199.1099999999997</v>
      </c>
      <c r="O35" s="64">
        <f t="shared" si="17"/>
        <v>2199.1099999999997</v>
      </c>
      <c r="P35" s="64">
        <f t="shared" si="17"/>
        <v>2199.1099999999997</v>
      </c>
      <c r="Q35" s="64">
        <f t="shared" si="17"/>
        <v>2199.1099999999997</v>
      </c>
      <c r="R35" s="64">
        <f t="shared" si="17"/>
        <v>2199.1099999999997</v>
      </c>
      <c r="S35" s="64">
        <f t="shared" si="17"/>
        <v>2199.1099999999997</v>
      </c>
      <c r="T35" s="64">
        <f t="shared" si="17"/>
        <v>2199.1099999999997</v>
      </c>
      <c r="U35" s="64">
        <f t="shared" si="17"/>
        <v>2199.1099999999997</v>
      </c>
      <c r="V35" s="64">
        <f t="shared" si="17"/>
        <v>2199.1099999999997</v>
      </c>
      <c r="W35" s="64">
        <f t="shared" si="17"/>
        <v>2199.1099999999997</v>
      </c>
      <c r="X35" s="64">
        <f t="shared" si="17"/>
        <v>2199.1099999999997</v>
      </c>
      <c r="Y35" s="64">
        <f t="shared" si="17"/>
        <v>2199.1099999999997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24" t="s">
        <v>114</v>
      </c>
      <c r="I36" s="92" t="s">
        <v>111</v>
      </c>
      <c r="J36" s="73">
        <v>3</v>
      </c>
      <c r="K36" s="93">
        <v>17</v>
      </c>
      <c r="L36" s="94">
        <f>'Planilha para vinculação'!F21</f>
        <v>10.119999999999999</v>
      </c>
      <c r="M36" s="75">
        <f t="shared" ref="M36:M44" si="18">TRUNC(J36*K36*L36,2)</f>
        <v>516.12</v>
      </c>
      <c r="N36" s="96"/>
      <c r="O36" s="76">
        <f t="shared" ref="O36:O44" si="19">M36</f>
        <v>516.12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24" t="s">
        <v>114</v>
      </c>
      <c r="I37" s="92" t="s">
        <v>111</v>
      </c>
      <c r="J37" s="73">
        <v>3</v>
      </c>
      <c r="K37" s="93">
        <v>30</v>
      </c>
      <c r="L37" s="94">
        <f>'Planilha para vinculação'!F22</f>
        <v>25</v>
      </c>
      <c r="M37" s="75">
        <f t="shared" si="18"/>
        <v>2250</v>
      </c>
      <c r="N37" s="96"/>
      <c r="O37" s="76">
        <f t="shared" si="19"/>
        <v>2250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117</v>
      </c>
      <c r="L38" s="74">
        <f>'Planilha para vinculação'!F35</f>
        <v>0.61</v>
      </c>
      <c r="M38" s="75">
        <f t="shared" si="18"/>
        <v>71.37</v>
      </c>
      <c r="N38" s="96"/>
      <c r="O38" s="76">
        <f t="shared" si="19"/>
        <v>71.37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25</v>
      </c>
      <c r="L39" s="94">
        <f>'Planilha para vinculação'!F26</f>
        <v>5.8</v>
      </c>
      <c r="M39" s="75">
        <f t="shared" si="18"/>
        <v>145</v>
      </c>
      <c r="N39" s="96"/>
      <c r="O39" s="76">
        <f t="shared" si="19"/>
        <v>145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390</v>
      </c>
      <c r="L40" s="94">
        <f>'Planilha para vinculação'!F31</f>
        <v>1.2250000000000001</v>
      </c>
      <c r="M40" s="75">
        <f t="shared" si="18"/>
        <v>477.75</v>
      </c>
      <c r="N40" s="96"/>
      <c r="O40" s="76">
        <f t="shared" si="19"/>
        <v>477.75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8"/>
        <v>60</v>
      </c>
      <c r="N41" s="96"/>
      <c r="O41" s="76">
        <f t="shared" si="19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117</v>
      </c>
      <c r="L42" s="94">
        <f>'Planilha para vinculação'!F39</f>
        <v>4</v>
      </c>
      <c r="M42" s="75">
        <f t="shared" si="18"/>
        <v>468</v>
      </c>
      <c r="N42" s="96"/>
      <c r="O42" s="76">
        <f t="shared" si="19"/>
        <v>468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8"/>
        <v>18.88</v>
      </c>
      <c r="N43" s="96"/>
      <c r="O43" s="76">
        <f t="shared" si="19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4695.08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24" t="s">
        <v>114</v>
      </c>
      <c r="I44" s="72" t="s">
        <v>129</v>
      </c>
      <c r="J44" s="92">
        <v>1</v>
      </c>
      <c r="K44" s="92">
        <v>117</v>
      </c>
      <c r="L44" s="94">
        <f>'Kit lanche'!E15</f>
        <v>5.88</v>
      </c>
      <c r="M44" s="75">
        <f t="shared" si="18"/>
        <v>687.96</v>
      </c>
      <c r="N44" s="96"/>
      <c r="O44" s="76">
        <f t="shared" si="19"/>
        <v>687.96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 t="shared" ref="M45:P45" si="20">SUM(M36:M44)</f>
        <v>4695.08</v>
      </c>
      <c r="N45" s="99">
        <f t="shared" si="20"/>
        <v>0</v>
      </c>
      <c r="O45" s="100">
        <f t="shared" si="20"/>
        <v>4695.08</v>
      </c>
      <c r="P45" s="100">
        <f t="shared" si="20"/>
        <v>0</v>
      </c>
      <c r="Q45" s="100"/>
      <c r="R45" s="100">
        <f t="shared" ref="R45:Y45" si="21">SUM(R36:R44)</f>
        <v>0</v>
      </c>
      <c r="S45" s="100">
        <f t="shared" si="21"/>
        <v>0</v>
      </c>
      <c r="T45" s="100">
        <f t="shared" si="21"/>
        <v>0</v>
      </c>
      <c r="U45" s="100">
        <f t="shared" si="21"/>
        <v>0</v>
      </c>
      <c r="V45" s="100">
        <f t="shared" si="21"/>
        <v>0</v>
      </c>
      <c r="W45" s="100">
        <f t="shared" si="21"/>
        <v>0</v>
      </c>
      <c r="X45" s="100">
        <f t="shared" si="21"/>
        <v>0</v>
      </c>
      <c r="Y45" s="100">
        <f t="shared" si="21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24" t="s">
        <v>114</v>
      </c>
      <c r="I46" s="92" t="s">
        <v>111</v>
      </c>
      <c r="J46" s="73">
        <v>3</v>
      </c>
      <c r="K46" s="93">
        <v>204</v>
      </c>
      <c r="L46" s="94">
        <f>'Planilha para vinculação'!F21</f>
        <v>10.119999999999999</v>
      </c>
      <c r="M46" s="75">
        <f t="shared" ref="M46:M54" si="22">TRUNC(J46*K46*L46,2)</f>
        <v>6193.44</v>
      </c>
      <c r="N46" s="76">
        <f t="shared" ref="N46:N54" si="23">M46/12</f>
        <v>516.12</v>
      </c>
      <c r="O46" s="76">
        <f t="shared" ref="O46:O54" si="24">M46/12</f>
        <v>516.12</v>
      </c>
      <c r="P46" s="76">
        <f t="shared" ref="P46:P54" si="25">M46/12</f>
        <v>516.12</v>
      </c>
      <c r="Q46" s="76">
        <f t="shared" ref="Q46:Q55" si="26">M46/12</f>
        <v>516.12</v>
      </c>
      <c r="R46" s="76">
        <f t="shared" ref="R46:R54" si="27">M46/12</f>
        <v>516.12</v>
      </c>
      <c r="S46" s="76">
        <f t="shared" ref="S46:S54" si="28">M46/12</f>
        <v>516.12</v>
      </c>
      <c r="T46" s="76">
        <f t="shared" ref="T46:T54" si="29">M46/12</f>
        <v>516.12</v>
      </c>
      <c r="U46" s="76">
        <f t="shared" ref="U46:U54" si="30">M46/12</f>
        <v>516.12</v>
      </c>
      <c r="V46" s="76">
        <f t="shared" ref="V46:V54" si="31">M46/12</f>
        <v>516.12</v>
      </c>
      <c r="W46" s="76">
        <f t="shared" ref="W46:W54" si="32">M46/12</f>
        <v>516.12</v>
      </c>
      <c r="X46" s="76">
        <f t="shared" ref="X46:X54" si="33">M46/12</f>
        <v>516.12</v>
      </c>
      <c r="Y46" s="76">
        <f t="shared" ref="Y46:Y54" si="34">M46/12</f>
        <v>516.12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24" t="s">
        <v>114</v>
      </c>
      <c r="I47" s="92" t="s">
        <v>111</v>
      </c>
      <c r="J47" s="73">
        <v>3</v>
      </c>
      <c r="K47" s="93">
        <v>360</v>
      </c>
      <c r="L47" s="94">
        <f>'Planilha para vinculação'!F22</f>
        <v>25</v>
      </c>
      <c r="M47" s="75">
        <f t="shared" si="22"/>
        <v>27000</v>
      </c>
      <c r="N47" s="76">
        <f t="shared" si="23"/>
        <v>2250</v>
      </c>
      <c r="O47" s="76">
        <f t="shared" si="24"/>
        <v>2250</v>
      </c>
      <c r="P47" s="76">
        <f t="shared" si="25"/>
        <v>2250</v>
      </c>
      <c r="Q47" s="76">
        <f t="shared" si="26"/>
        <v>2250</v>
      </c>
      <c r="R47" s="76">
        <f t="shared" si="27"/>
        <v>2250</v>
      </c>
      <c r="S47" s="76">
        <f t="shared" si="28"/>
        <v>2250</v>
      </c>
      <c r="T47" s="76">
        <f t="shared" si="29"/>
        <v>2250</v>
      </c>
      <c r="U47" s="76">
        <f t="shared" si="30"/>
        <v>2250</v>
      </c>
      <c r="V47" s="76">
        <f t="shared" si="31"/>
        <v>2250</v>
      </c>
      <c r="W47" s="76">
        <f t="shared" si="32"/>
        <v>2250</v>
      </c>
      <c r="X47" s="76">
        <f t="shared" si="33"/>
        <v>2250</v>
      </c>
      <c r="Y47" s="76">
        <f t="shared" si="34"/>
        <v>2250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117</v>
      </c>
      <c r="L48" s="74">
        <f>'Planilha para vinculação'!F35</f>
        <v>0.61</v>
      </c>
      <c r="M48" s="75">
        <f t="shared" si="22"/>
        <v>856.44</v>
      </c>
      <c r="N48" s="76">
        <f t="shared" si="23"/>
        <v>71.37</v>
      </c>
      <c r="O48" s="76">
        <f t="shared" si="24"/>
        <v>71.37</v>
      </c>
      <c r="P48" s="76">
        <f t="shared" si="25"/>
        <v>71.37</v>
      </c>
      <c r="Q48" s="76">
        <f t="shared" si="26"/>
        <v>71.37</v>
      </c>
      <c r="R48" s="76">
        <f t="shared" si="27"/>
        <v>71.37</v>
      </c>
      <c r="S48" s="76">
        <f t="shared" si="28"/>
        <v>71.37</v>
      </c>
      <c r="T48" s="76">
        <f t="shared" si="29"/>
        <v>71.37</v>
      </c>
      <c r="U48" s="76">
        <f t="shared" si="30"/>
        <v>71.37</v>
      </c>
      <c r="V48" s="76">
        <f t="shared" si="31"/>
        <v>71.37</v>
      </c>
      <c r="W48" s="76">
        <f t="shared" si="32"/>
        <v>71.37</v>
      </c>
      <c r="X48" s="76">
        <f t="shared" si="33"/>
        <v>71.37</v>
      </c>
      <c r="Y48" s="76">
        <f t="shared" si="34"/>
        <v>71.37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25</v>
      </c>
      <c r="L49" s="94">
        <f>'Planilha para vinculação'!F26</f>
        <v>5.8</v>
      </c>
      <c r="M49" s="75">
        <f t="shared" si="22"/>
        <v>1740</v>
      </c>
      <c r="N49" s="76">
        <f t="shared" si="23"/>
        <v>145</v>
      </c>
      <c r="O49" s="76">
        <f t="shared" si="24"/>
        <v>145</v>
      </c>
      <c r="P49" s="76">
        <f t="shared" si="25"/>
        <v>145</v>
      </c>
      <c r="Q49" s="76">
        <f t="shared" si="26"/>
        <v>145</v>
      </c>
      <c r="R49" s="76">
        <f t="shared" si="27"/>
        <v>145</v>
      </c>
      <c r="S49" s="76">
        <f t="shared" si="28"/>
        <v>145</v>
      </c>
      <c r="T49" s="76">
        <f t="shared" si="29"/>
        <v>145</v>
      </c>
      <c r="U49" s="76">
        <f t="shared" si="30"/>
        <v>145</v>
      </c>
      <c r="V49" s="76">
        <f t="shared" si="31"/>
        <v>145</v>
      </c>
      <c r="W49" s="76">
        <f t="shared" si="32"/>
        <v>145</v>
      </c>
      <c r="X49" s="76">
        <f t="shared" si="33"/>
        <v>145</v>
      </c>
      <c r="Y49" s="76">
        <f t="shared" si="34"/>
        <v>145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390</v>
      </c>
      <c r="L50" s="94">
        <f>'Planilha para vinculação'!F31</f>
        <v>1.2250000000000001</v>
      </c>
      <c r="M50" s="75">
        <f t="shared" si="22"/>
        <v>5733</v>
      </c>
      <c r="N50" s="76">
        <f t="shared" si="23"/>
        <v>477.75</v>
      </c>
      <c r="O50" s="76">
        <f t="shared" si="24"/>
        <v>477.75</v>
      </c>
      <c r="P50" s="76">
        <f t="shared" si="25"/>
        <v>477.75</v>
      </c>
      <c r="Q50" s="76">
        <f t="shared" si="26"/>
        <v>477.75</v>
      </c>
      <c r="R50" s="76">
        <f t="shared" si="27"/>
        <v>477.75</v>
      </c>
      <c r="S50" s="76">
        <f t="shared" si="28"/>
        <v>477.75</v>
      </c>
      <c r="T50" s="76">
        <f t="shared" si="29"/>
        <v>477.75</v>
      </c>
      <c r="U50" s="76">
        <f t="shared" si="30"/>
        <v>477.75</v>
      </c>
      <c r="V50" s="76">
        <f t="shared" si="31"/>
        <v>477.75</v>
      </c>
      <c r="W50" s="76">
        <f t="shared" si="32"/>
        <v>477.75</v>
      </c>
      <c r="X50" s="76">
        <f t="shared" si="33"/>
        <v>477.75</v>
      </c>
      <c r="Y50" s="76">
        <f t="shared" si="34"/>
        <v>477.75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2"/>
        <v>720</v>
      </c>
      <c r="N51" s="76">
        <f t="shared" si="23"/>
        <v>60</v>
      </c>
      <c r="O51" s="76">
        <f t="shared" si="24"/>
        <v>60</v>
      </c>
      <c r="P51" s="76">
        <f t="shared" si="25"/>
        <v>60</v>
      </c>
      <c r="Q51" s="76">
        <f t="shared" si="26"/>
        <v>60</v>
      </c>
      <c r="R51" s="76">
        <f t="shared" si="27"/>
        <v>60</v>
      </c>
      <c r="S51" s="76">
        <f t="shared" si="28"/>
        <v>60</v>
      </c>
      <c r="T51" s="76">
        <f t="shared" si="29"/>
        <v>60</v>
      </c>
      <c r="U51" s="76">
        <f t="shared" si="30"/>
        <v>60</v>
      </c>
      <c r="V51" s="76">
        <f t="shared" si="31"/>
        <v>60</v>
      </c>
      <c r="W51" s="76">
        <f t="shared" si="32"/>
        <v>60</v>
      </c>
      <c r="X51" s="76">
        <f t="shared" si="33"/>
        <v>60</v>
      </c>
      <c r="Y51" s="76">
        <f t="shared" si="34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117</v>
      </c>
      <c r="L52" s="94">
        <f>'Planilha para vinculação'!F39</f>
        <v>4</v>
      </c>
      <c r="M52" s="75">
        <f t="shared" si="22"/>
        <v>5616</v>
      </c>
      <c r="N52" s="76">
        <f t="shared" si="23"/>
        <v>468</v>
      </c>
      <c r="O52" s="76">
        <f t="shared" si="24"/>
        <v>468</v>
      </c>
      <c r="P52" s="76">
        <f t="shared" si="25"/>
        <v>468</v>
      </c>
      <c r="Q52" s="76">
        <f t="shared" si="26"/>
        <v>468</v>
      </c>
      <c r="R52" s="76">
        <f t="shared" si="27"/>
        <v>468</v>
      </c>
      <c r="S52" s="76">
        <f t="shared" si="28"/>
        <v>468</v>
      </c>
      <c r="T52" s="76">
        <f t="shared" si="29"/>
        <v>468</v>
      </c>
      <c r="U52" s="76">
        <f t="shared" si="30"/>
        <v>468</v>
      </c>
      <c r="V52" s="76">
        <f t="shared" si="31"/>
        <v>468</v>
      </c>
      <c r="W52" s="76">
        <f t="shared" si="32"/>
        <v>468</v>
      </c>
      <c r="X52" s="76">
        <f t="shared" si="33"/>
        <v>468</v>
      </c>
      <c r="Y52" s="76">
        <f t="shared" si="34"/>
        <v>468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2"/>
        <v>226.56</v>
      </c>
      <c r="N53" s="76">
        <f t="shared" si="23"/>
        <v>18.88</v>
      </c>
      <c r="O53" s="76">
        <f t="shared" si="24"/>
        <v>18.88</v>
      </c>
      <c r="P53" s="76">
        <f t="shared" si="25"/>
        <v>18.88</v>
      </c>
      <c r="Q53" s="76">
        <f t="shared" si="26"/>
        <v>18.88</v>
      </c>
      <c r="R53" s="76">
        <f t="shared" si="27"/>
        <v>18.88</v>
      </c>
      <c r="S53" s="76">
        <f t="shared" si="28"/>
        <v>18.88</v>
      </c>
      <c r="T53" s="76">
        <f t="shared" si="29"/>
        <v>18.88</v>
      </c>
      <c r="U53" s="76">
        <f t="shared" si="30"/>
        <v>18.88</v>
      </c>
      <c r="V53" s="76">
        <f t="shared" si="31"/>
        <v>18.88</v>
      </c>
      <c r="W53" s="76">
        <f t="shared" si="32"/>
        <v>18.88</v>
      </c>
      <c r="X53" s="76">
        <f t="shared" si="33"/>
        <v>18.88</v>
      </c>
      <c r="Y53" s="76">
        <f t="shared" si="34"/>
        <v>18.88</v>
      </c>
      <c r="Z53" s="69">
        <f>SUM(N55:Y55)</f>
        <v>56340.960000000014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7" t="s">
        <v>114</v>
      </c>
      <c r="I54" s="72" t="s">
        <v>129</v>
      </c>
      <c r="J54" s="92">
        <v>12</v>
      </c>
      <c r="K54" s="92">
        <v>117</v>
      </c>
      <c r="L54" s="94">
        <f>'Kit lanche'!E15</f>
        <v>5.88</v>
      </c>
      <c r="M54" s="75">
        <f t="shared" si="22"/>
        <v>8255.52</v>
      </c>
      <c r="N54" s="76">
        <f t="shared" si="23"/>
        <v>687.96</v>
      </c>
      <c r="O54" s="76">
        <f t="shared" si="24"/>
        <v>687.96</v>
      </c>
      <c r="P54" s="76">
        <f t="shared" si="25"/>
        <v>687.96</v>
      </c>
      <c r="Q54" s="76">
        <f t="shared" si="26"/>
        <v>687.96</v>
      </c>
      <c r="R54" s="76">
        <f t="shared" si="27"/>
        <v>687.96</v>
      </c>
      <c r="S54" s="76">
        <f t="shared" si="28"/>
        <v>687.96</v>
      </c>
      <c r="T54" s="76">
        <f t="shared" si="29"/>
        <v>687.96</v>
      </c>
      <c r="U54" s="76">
        <f t="shared" si="30"/>
        <v>687.96</v>
      </c>
      <c r="V54" s="76">
        <f t="shared" si="31"/>
        <v>687.96</v>
      </c>
      <c r="W54" s="76">
        <f t="shared" si="32"/>
        <v>687.96</v>
      </c>
      <c r="X54" s="76">
        <f t="shared" si="33"/>
        <v>687.96</v>
      </c>
      <c r="Y54" s="76">
        <f t="shared" si="34"/>
        <v>687.96</v>
      </c>
      <c r="Z54" s="69"/>
    </row>
    <row r="55" spans="1:27" ht="38.2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5">SUM(M46:M54)</f>
        <v>56340.960000000006</v>
      </c>
      <c r="N55" s="99">
        <f t="shared" si="35"/>
        <v>4695.08</v>
      </c>
      <c r="O55" s="100">
        <f t="shared" si="35"/>
        <v>4695.08</v>
      </c>
      <c r="P55" s="100">
        <f t="shared" si="35"/>
        <v>4695.08</v>
      </c>
      <c r="Q55" s="76">
        <f t="shared" si="26"/>
        <v>4695.0800000000008</v>
      </c>
      <c r="R55" s="100">
        <f t="shared" ref="R55:Y55" si="36">SUM(R46:R54)</f>
        <v>4695.08</v>
      </c>
      <c r="S55" s="100">
        <f t="shared" si="36"/>
        <v>4695.08</v>
      </c>
      <c r="T55" s="100">
        <f t="shared" si="36"/>
        <v>4695.08</v>
      </c>
      <c r="U55" s="100">
        <f t="shared" si="36"/>
        <v>4695.08</v>
      </c>
      <c r="V55" s="100">
        <f t="shared" si="36"/>
        <v>4695.08</v>
      </c>
      <c r="W55" s="100">
        <f t="shared" si="36"/>
        <v>4695.08</v>
      </c>
      <c r="X55" s="100">
        <f t="shared" si="36"/>
        <v>4695.08</v>
      </c>
      <c r="Y55" s="100">
        <f t="shared" si="36"/>
        <v>4695.08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24" t="s">
        <v>114</v>
      </c>
      <c r="I56" s="72" t="s">
        <v>111</v>
      </c>
      <c r="J56" s="92">
        <v>3</v>
      </c>
      <c r="K56" s="93">
        <v>180</v>
      </c>
      <c r="L56" s="94">
        <f>'Planilha para vinculação'!F21</f>
        <v>10.119999999999999</v>
      </c>
      <c r="M56" s="75">
        <f t="shared" ref="M56:M57" si="37">TRUNC(J56*K56*L56,2)</f>
        <v>5464.8</v>
      </c>
      <c r="N56" s="76">
        <f t="shared" ref="N56:N57" si="38">M56/6</f>
        <v>910.80000000000007</v>
      </c>
      <c r="O56" s="76"/>
      <c r="P56" s="76">
        <f t="shared" ref="P56:P57" si="39">M56/6</f>
        <v>910.80000000000007</v>
      </c>
      <c r="Q56" s="76"/>
      <c r="R56" s="76">
        <f t="shared" ref="R56:R57" si="40">M56/6</f>
        <v>910.80000000000007</v>
      </c>
      <c r="S56" s="76"/>
      <c r="T56" s="76">
        <f t="shared" ref="T56:T57" si="41">M56/6</f>
        <v>910.80000000000007</v>
      </c>
      <c r="U56" s="76"/>
      <c r="V56" s="76">
        <f t="shared" ref="V56:V57" si="42">M56/6</f>
        <v>910.80000000000007</v>
      </c>
      <c r="W56" s="76"/>
      <c r="X56" s="76">
        <f t="shared" ref="X56:X57" si="43">M56/6</f>
        <v>910.80000000000007</v>
      </c>
      <c r="Y56" s="76"/>
      <c r="Z56" s="69">
        <f>SUM(N58:Y58)</f>
        <v>23464.799999999999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24" t="s">
        <v>114</v>
      </c>
      <c r="I57" s="72" t="s">
        <v>111</v>
      </c>
      <c r="J57" s="92">
        <v>3</v>
      </c>
      <c r="K57" s="93">
        <v>240</v>
      </c>
      <c r="L57" s="94">
        <f>'Planilha para vinculação'!F22</f>
        <v>25</v>
      </c>
      <c r="M57" s="75">
        <f t="shared" si="37"/>
        <v>18000</v>
      </c>
      <c r="N57" s="76">
        <f t="shared" si="38"/>
        <v>3000</v>
      </c>
      <c r="O57" s="76"/>
      <c r="P57" s="76">
        <f t="shared" si="39"/>
        <v>3000</v>
      </c>
      <c r="Q57" s="76"/>
      <c r="R57" s="76">
        <f t="shared" si="40"/>
        <v>3000</v>
      </c>
      <c r="S57" s="76"/>
      <c r="T57" s="76">
        <f t="shared" si="41"/>
        <v>3000</v>
      </c>
      <c r="U57" s="76"/>
      <c r="V57" s="76">
        <f t="shared" si="42"/>
        <v>3000</v>
      </c>
      <c r="W57" s="76"/>
      <c r="X57" s="76">
        <f t="shared" si="43"/>
        <v>3000</v>
      </c>
      <c r="Y57" s="76"/>
      <c r="Z57" s="69"/>
    </row>
    <row r="58" spans="1:27" ht="27.7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4">SUM(M56:M57)</f>
        <v>23464.799999999999</v>
      </c>
      <c r="N58" s="86">
        <f t="shared" si="44"/>
        <v>3910.8</v>
      </c>
      <c r="O58" s="64">
        <f t="shared" si="44"/>
        <v>0</v>
      </c>
      <c r="P58" s="64">
        <f t="shared" si="44"/>
        <v>3910.8</v>
      </c>
      <c r="Q58" s="64">
        <f t="shared" si="44"/>
        <v>0</v>
      </c>
      <c r="R58" s="64">
        <f t="shared" si="44"/>
        <v>3910.8</v>
      </c>
      <c r="S58" s="64">
        <f t="shared" si="44"/>
        <v>0</v>
      </c>
      <c r="T58" s="64">
        <f t="shared" si="44"/>
        <v>3910.8</v>
      </c>
      <c r="U58" s="64">
        <f t="shared" si="44"/>
        <v>0</v>
      </c>
      <c r="V58" s="64">
        <f t="shared" si="44"/>
        <v>3910.8</v>
      </c>
      <c r="W58" s="64">
        <f t="shared" si="44"/>
        <v>0</v>
      </c>
      <c r="X58" s="64">
        <f t="shared" si="44"/>
        <v>3910.8</v>
      </c>
      <c r="Y58" s="64">
        <f t="shared" si="44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24" t="s">
        <v>114</v>
      </c>
      <c r="I59" s="92" t="s">
        <v>111</v>
      </c>
      <c r="J59" s="73">
        <v>3</v>
      </c>
      <c r="K59" s="93">
        <v>30</v>
      </c>
      <c r="L59" s="94">
        <f>'Planilha para vinculação'!F21</f>
        <v>10.119999999999999</v>
      </c>
      <c r="M59" s="75">
        <f t="shared" ref="M59:M60" si="45">TRUNC(J59*K59*L59,2)</f>
        <v>910.8</v>
      </c>
      <c r="N59" s="89"/>
      <c r="O59" s="77"/>
      <c r="P59" s="89">
        <f t="shared" ref="P59:P60" si="46">M59</f>
        <v>910.8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3910.8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24" t="s">
        <v>114</v>
      </c>
      <c r="I60" s="73" t="s">
        <v>111</v>
      </c>
      <c r="J60" s="73">
        <v>3</v>
      </c>
      <c r="K60" s="93">
        <v>40</v>
      </c>
      <c r="L60" s="94">
        <f>'Planilha para vinculação'!F22</f>
        <v>25</v>
      </c>
      <c r="M60" s="75">
        <f t="shared" si="45"/>
        <v>3000</v>
      </c>
      <c r="N60" s="89"/>
      <c r="O60" s="77"/>
      <c r="P60" s="89">
        <f t="shared" si="46"/>
        <v>3000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7">SUM(M59:M60)</f>
        <v>3910.8</v>
      </c>
      <c r="N61" s="86">
        <f t="shared" si="47"/>
        <v>0</v>
      </c>
      <c r="O61" s="64">
        <f t="shared" si="47"/>
        <v>0</v>
      </c>
      <c r="P61" s="64">
        <f t="shared" si="47"/>
        <v>3910.8</v>
      </c>
      <c r="Q61" s="64">
        <f t="shared" si="47"/>
        <v>0</v>
      </c>
      <c r="R61" s="64">
        <f t="shared" si="47"/>
        <v>0</v>
      </c>
      <c r="S61" s="64">
        <f t="shared" si="47"/>
        <v>0</v>
      </c>
      <c r="T61" s="64">
        <f t="shared" si="47"/>
        <v>0</v>
      </c>
      <c r="U61" s="64">
        <f t="shared" si="47"/>
        <v>0</v>
      </c>
      <c r="V61" s="64">
        <f t="shared" si="47"/>
        <v>0</v>
      </c>
      <c r="W61" s="64">
        <f t="shared" si="47"/>
        <v>0</v>
      </c>
      <c r="X61" s="64">
        <f t="shared" si="47"/>
        <v>0</v>
      </c>
      <c r="Y61" s="64">
        <f t="shared" si="47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24" t="s">
        <v>114</v>
      </c>
      <c r="I62" s="72" t="s">
        <v>111</v>
      </c>
      <c r="J62" s="92">
        <v>3</v>
      </c>
      <c r="K62" s="93">
        <v>204</v>
      </c>
      <c r="L62" s="94">
        <f>'Planilha para vinculação'!F21</f>
        <v>10.119999999999999</v>
      </c>
      <c r="M62" s="75">
        <f t="shared" ref="M62:M70" si="48">TRUNC(J62*K62*L62,2)</f>
        <v>6193.44</v>
      </c>
      <c r="N62" s="77"/>
      <c r="O62" s="77">
        <f t="shared" ref="O62:O71" si="49">M62/10</f>
        <v>619.34399999999994</v>
      </c>
      <c r="P62" s="77">
        <f t="shared" ref="P62:P71" si="50">M62/10</f>
        <v>619.34399999999994</v>
      </c>
      <c r="Q62" s="77">
        <f t="shared" ref="Q62:Q71" si="51">M62/10</f>
        <v>619.34399999999994</v>
      </c>
      <c r="R62" s="77">
        <f t="shared" ref="R62:R71" si="52">M62/10</f>
        <v>619.34399999999994</v>
      </c>
      <c r="S62" s="77">
        <f t="shared" ref="S62:S71" si="53">M62/10</f>
        <v>619.34399999999994</v>
      </c>
      <c r="T62" s="77">
        <f t="shared" ref="T62:T71" si="54">M62/10</f>
        <v>619.34399999999994</v>
      </c>
      <c r="U62" s="77">
        <f t="shared" ref="U62:U71" si="55">M62/10</f>
        <v>619.34399999999994</v>
      </c>
      <c r="V62" s="77">
        <f t="shared" ref="V62:V71" si="56">M62/10</f>
        <v>619.34399999999994</v>
      </c>
      <c r="W62" s="77">
        <f t="shared" ref="W62:W71" si="57">M62/10</f>
        <v>619.34399999999994</v>
      </c>
      <c r="X62" s="77">
        <f t="shared" ref="X62:X71" si="58">M62/10</f>
        <v>619.34399999999994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24" t="s">
        <v>114</v>
      </c>
      <c r="I63" s="72" t="s">
        <v>111</v>
      </c>
      <c r="J63" s="92">
        <v>3</v>
      </c>
      <c r="K63" s="93">
        <v>360</v>
      </c>
      <c r="L63" s="94">
        <f>'Planilha para vinculação'!F22</f>
        <v>25</v>
      </c>
      <c r="M63" s="75">
        <f t="shared" si="48"/>
        <v>27000</v>
      </c>
      <c r="N63" s="77"/>
      <c r="O63" s="77">
        <f t="shared" si="49"/>
        <v>2700</v>
      </c>
      <c r="P63" s="77">
        <f t="shared" si="50"/>
        <v>2700</v>
      </c>
      <c r="Q63" s="77">
        <f t="shared" si="51"/>
        <v>2700</v>
      </c>
      <c r="R63" s="77">
        <f t="shared" si="52"/>
        <v>2700</v>
      </c>
      <c r="S63" s="77">
        <f t="shared" si="53"/>
        <v>2700</v>
      </c>
      <c r="T63" s="77">
        <f t="shared" si="54"/>
        <v>2700</v>
      </c>
      <c r="U63" s="77">
        <f t="shared" si="55"/>
        <v>2700</v>
      </c>
      <c r="V63" s="77">
        <f t="shared" si="56"/>
        <v>2700</v>
      </c>
      <c r="W63" s="77">
        <f t="shared" si="57"/>
        <v>2700</v>
      </c>
      <c r="X63" s="77">
        <f t="shared" si="58"/>
        <v>2700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24" t="s">
        <v>114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8"/>
        <v>1610.4</v>
      </c>
      <c r="N64" s="77"/>
      <c r="O64" s="77">
        <f t="shared" si="49"/>
        <v>161.04000000000002</v>
      </c>
      <c r="P64" s="77">
        <f t="shared" si="50"/>
        <v>161.04000000000002</v>
      </c>
      <c r="Q64" s="77">
        <f t="shared" si="51"/>
        <v>161.04000000000002</v>
      </c>
      <c r="R64" s="77">
        <f t="shared" si="52"/>
        <v>161.04000000000002</v>
      </c>
      <c r="S64" s="77">
        <f t="shared" si="53"/>
        <v>161.04000000000002</v>
      </c>
      <c r="T64" s="77">
        <f t="shared" si="54"/>
        <v>161.04000000000002</v>
      </c>
      <c r="U64" s="77">
        <f t="shared" si="55"/>
        <v>161.04000000000002</v>
      </c>
      <c r="V64" s="77">
        <f t="shared" si="56"/>
        <v>161.04000000000002</v>
      </c>
      <c r="W64" s="77">
        <f t="shared" si="57"/>
        <v>161.04000000000002</v>
      </c>
      <c r="X64" s="77">
        <f t="shared" si="58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8"/>
        <v>1176</v>
      </c>
      <c r="N65" s="77"/>
      <c r="O65" s="77">
        <f t="shared" si="49"/>
        <v>117.6</v>
      </c>
      <c r="P65" s="77">
        <f t="shared" si="50"/>
        <v>117.6</v>
      </c>
      <c r="Q65" s="77">
        <f t="shared" si="51"/>
        <v>117.6</v>
      </c>
      <c r="R65" s="77">
        <f t="shared" si="52"/>
        <v>117.6</v>
      </c>
      <c r="S65" s="77">
        <f t="shared" si="53"/>
        <v>117.6</v>
      </c>
      <c r="T65" s="77">
        <f t="shared" si="54"/>
        <v>117.6</v>
      </c>
      <c r="U65" s="77">
        <f t="shared" si="55"/>
        <v>117.6</v>
      </c>
      <c r="V65" s="77">
        <f t="shared" si="56"/>
        <v>117.6</v>
      </c>
      <c r="W65" s="77">
        <f t="shared" si="57"/>
        <v>117.6</v>
      </c>
      <c r="X65" s="77">
        <f t="shared" si="58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8"/>
        <v>600</v>
      </c>
      <c r="N66" s="77"/>
      <c r="O66" s="77">
        <f t="shared" si="49"/>
        <v>60</v>
      </c>
      <c r="P66" s="77">
        <f t="shared" si="50"/>
        <v>60</v>
      </c>
      <c r="Q66" s="77">
        <f t="shared" si="51"/>
        <v>60</v>
      </c>
      <c r="R66" s="77">
        <f t="shared" si="52"/>
        <v>60</v>
      </c>
      <c r="S66" s="77">
        <f t="shared" si="53"/>
        <v>60</v>
      </c>
      <c r="T66" s="77">
        <f t="shared" si="54"/>
        <v>60</v>
      </c>
      <c r="U66" s="77">
        <f t="shared" si="55"/>
        <v>60</v>
      </c>
      <c r="V66" s="77">
        <f t="shared" si="56"/>
        <v>60</v>
      </c>
      <c r="W66" s="77">
        <f t="shared" si="57"/>
        <v>60</v>
      </c>
      <c r="X66" s="77">
        <f t="shared" si="58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8"/>
        <v>800</v>
      </c>
      <c r="N67" s="77"/>
      <c r="O67" s="77">
        <f t="shared" si="49"/>
        <v>80</v>
      </c>
      <c r="P67" s="77">
        <f t="shared" si="50"/>
        <v>80</v>
      </c>
      <c r="Q67" s="77">
        <f t="shared" si="51"/>
        <v>80</v>
      </c>
      <c r="R67" s="77">
        <f t="shared" si="52"/>
        <v>80</v>
      </c>
      <c r="S67" s="77">
        <f t="shared" si="53"/>
        <v>80</v>
      </c>
      <c r="T67" s="77">
        <f t="shared" si="54"/>
        <v>80</v>
      </c>
      <c r="U67" s="77">
        <f t="shared" si="55"/>
        <v>80</v>
      </c>
      <c r="V67" s="77">
        <f t="shared" si="56"/>
        <v>80</v>
      </c>
      <c r="W67" s="77">
        <f t="shared" si="57"/>
        <v>80</v>
      </c>
      <c r="X67" s="77">
        <f t="shared" si="58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24</v>
      </c>
      <c r="L68" s="94">
        <f>'Planilha para vinculação'!F35</f>
        <v>0.61</v>
      </c>
      <c r="M68" s="75">
        <f t="shared" si="48"/>
        <v>146.4</v>
      </c>
      <c r="N68" s="77"/>
      <c r="O68" s="77">
        <f t="shared" si="49"/>
        <v>14.64</v>
      </c>
      <c r="P68" s="77">
        <f t="shared" si="50"/>
        <v>14.64</v>
      </c>
      <c r="Q68" s="77">
        <f t="shared" si="51"/>
        <v>14.64</v>
      </c>
      <c r="R68" s="77">
        <f t="shared" si="52"/>
        <v>14.64</v>
      </c>
      <c r="S68" s="77">
        <f t="shared" si="53"/>
        <v>14.64</v>
      </c>
      <c r="T68" s="77">
        <f t="shared" si="54"/>
        <v>14.64</v>
      </c>
      <c r="U68" s="77">
        <f t="shared" si="55"/>
        <v>14.64</v>
      </c>
      <c r="V68" s="77">
        <f t="shared" si="56"/>
        <v>14.64</v>
      </c>
      <c r="W68" s="77">
        <f t="shared" si="57"/>
        <v>14.64</v>
      </c>
      <c r="X68" s="77">
        <f t="shared" si="58"/>
        <v>14.64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25</v>
      </c>
      <c r="L69" s="94">
        <f>'Planilha para vinculação'!F26</f>
        <v>5.8</v>
      </c>
      <c r="M69" s="75">
        <f t="shared" si="48"/>
        <v>1450</v>
      </c>
      <c r="N69" s="77"/>
      <c r="O69" s="77">
        <f t="shared" si="49"/>
        <v>145</v>
      </c>
      <c r="P69" s="77">
        <f t="shared" si="50"/>
        <v>145</v>
      </c>
      <c r="Q69" s="77">
        <f t="shared" si="51"/>
        <v>145</v>
      </c>
      <c r="R69" s="77">
        <f t="shared" si="52"/>
        <v>145</v>
      </c>
      <c r="S69" s="77">
        <f t="shared" si="53"/>
        <v>145</v>
      </c>
      <c r="T69" s="77">
        <f t="shared" si="54"/>
        <v>145</v>
      </c>
      <c r="U69" s="77">
        <f t="shared" si="55"/>
        <v>145</v>
      </c>
      <c r="V69" s="77">
        <f t="shared" si="56"/>
        <v>145</v>
      </c>
      <c r="W69" s="77">
        <f t="shared" si="57"/>
        <v>145</v>
      </c>
      <c r="X69" s="77">
        <f t="shared" si="58"/>
        <v>145</v>
      </c>
      <c r="Y69" s="77"/>
      <c r="Z69" s="69">
        <f>SUM(N71:Y71)</f>
        <v>43753.740000000013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390</v>
      </c>
      <c r="L70" s="94">
        <f>'Planilha para vinculação'!F31</f>
        <v>1.2250000000000001</v>
      </c>
      <c r="M70" s="75">
        <f t="shared" si="48"/>
        <v>4777.5</v>
      </c>
      <c r="N70" s="77"/>
      <c r="O70" s="77">
        <f t="shared" si="49"/>
        <v>477.75</v>
      </c>
      <c r="P70" s="77">
        <f t="shared" si="50"/>
        <v>477.75</v>
      </c>
      <c r="Q70" s="77">
        <f t="shared" si="51"/>
        <v>477.75</v>
      </c>
      <c r="R70" s="77">
        <f t="shared" si="52"/>
        <v>477.75</v>
      </c>
      <c r="S70" s="77">
        <f t="shared" si="53"/>
        <v>477.75</v>
      </c>
      <c r="T70" s="77">
        <f t="shared" si="54"/>
        <v>477.75</v>
      </c>
      <c r="U70" s="77">
        <f t="shared" si="55"/>
        <v>477.75</v>
      </c>
      <c r="V70" s="77">
        <f t="shared" si="56"/>
        <v>477.75</v>
      </c>
      <c r="W70" s="77">
        <f t="shared" si="57"/>
        <v>477.75</v>
      </c>
      <c r="X70" s="77">
        <f t="shared" si="58"/>
        <v>477.75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43753.740000000005</v>
      </c>
      <c r="N71" s="86"/>
      <c r="O71" s="64">
        <f t="shared" si="49"/>
        <v>4375.3740000000007</v>
      </c>
      <c r="P71" s="64">
        <f t="shared" si="50"/>
        <v>4375.3740000000007</v>
      </c>
      <c r="Q71" s="64">
        <f t="shared" si="51"/>
        <v>4375.3740000000007</v>
      </c>
      <c r="R71" s="64">
        <f t="shared" si="52"/>
        <v>4375.3740000000007</v>
      </c>
      <c r="S71" s="64">
        <f t="shared" si="53"/>
        <v>4375.3740000000007</v>
      </c>
      <c r="T71" s="64">
        <f t="shared" si="54"/>
        <v>4375.3740000000007</v>
      </c>
      <c r="U71" s="64">
        <f t="shared" si="55"/>
        <v>4375.3740000000007</v>
      </c>
      <c r="V71" s="64">
        <f t="shared" si="56"/>
        <v>4375.3740000000007</v>
      </c>
      <c r="W71" s="64">
        <f t="shared" si="57"/>
        <v>4375.3740000000007</v>
      </c>
      <c r="X71" s="64">
        <f t="shared" si="58"/>
        <v>4375.3740000000007</v>
      </c>
      <c r="Y71" s="64"/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5" t="s">
        <v>8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59">TRUNC(L72*K72*J72,2)</f>
        <v>21576</v>
      </c>
      <c r="N72" s="105">
        <f>$M$72/12</f>
        <v>1798</v>
      </c>
      <c r="O72" s="105">
        <f t="shared" ref="O72:Y72" si="60">$M$72/12</f>
        <v>1798</v>
      </c>
      <c r="P72" s="105">
        <f t="shared" si="60"/>
        <v>1798</v>
      </c>
      <c r="Q72" s="105">
        <f t="shared" si="60"/>
        <v>1798</v>
      </c>
      <c r="R72" s="105">
        <f t="shared" si="60"/>
        <v>1798</v>
      </c>
      <c r="S72" s="105">
        <f t="shared" si="60"/>
        <v>1798</v>
      </c>
      <c r="T72" s="105">
        <f t="shared" si="60"/>
        <v>1798</v>
      </c>
      <c r="U72" s="105">
        <f t="shared" si="60"/>
        <v>1798</v>
      </c>
      <c r="V72" s="105">
        <f t="shared" si="60"/>
        <v>1798</v>
      </c>
      <c r="W72" s="105">
        <f t="shared" si="60"/>
        <v>1798</v>
      </c>
      <c r="X72" s="105">
        <f t="shared" si="60"/>
        <v>1798</v>
      </c>
      <c r="Y72" s="105">
        <f t="shared" si="60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5" t="s">
        <v>8</v>
      </c>
      <c r="I73" s="73" t="s">
        <v>111</v>
      </c>
      <c r="J73" s="73">
        <v>3</v>
      </c>
      <c r="K73" s="93">
        <v>240</v>
      </c>
      <c r="L73" s="94">
        <f>'Planilha para vinculação'!F21</f>
        <v>10.119999999999999</v>
      </c>
      <c r="M73" s="75">
        <f t="shared" si="59"/>
        <v>7286.4</v>
      </c>
      <c r="N73" s="76">
        <f t="shared" ref="N73:Y73" si="61">$M$73/12</f>
        <v>607.19999999999993</v>
      </c>
      <c r="O73" s="77">
        <f t="shared" si="61"/>
        <v>607.19999999999993</v>
      </c>
      <c r="P73" s="77">
        <f t="shared" si="61"/>
        <v>607.19999999999993</v>
      </c>
      <c r="Q73" s="77">
        <f t="shared" si="61"/>
        <v>607.19999999999993</v>
      </c>
      <c r="R73" s="77">
        <f t="shared" si="61"/>
        <v>607.19999999999993</v>
      </c>
      <c r="S73" s="77">
        <f t="shared" si="61"/>
        <v>607.19999999999993</v>
      </c>
      <c r="T73" s="77">
        <f t="shared" si="61"/>
        <v>607.19999999999993</v>
      </c>
      <c r="U73" s="77">
        <f t="shared" si="61"/>
        <v>607.19999999999993</v>
      </c>
      <c r="V73" s="77">
        <f t="shared" si="61"/>
        <v>607.19999999999993</v>
      </c>
      <c r="W73" s="77">
        <f t="shared" si="61"/>
        <v>607.19999999999993</v>
      </c>
      <c r="X73" s="77">
        <f t="shared" si="61"/>
        <v>607.19999999999993</v>
      </c>
      <c r="Y73" s="77">
        <f t="shared" si="61"/>
        <v>607.19999999999993</v>
      </c>
      <c r="Z73" s="69">
        <f>SUM(N75:Y75)</f>
        <v>46862.399999999994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5" t="s">
        <v>8</v>
      </c>
      <c r="I74" s="73" t="s">
        <v>111</v>
      </c>
      <c r="J74" s="73">
        <v>3</v>
      </c>
      <c r="K74" s="93">
        <v>240</v>
      </c>
      <c r="L74" s="94">
        <f>'Planilha para vinculação'!F22</f>
        <v>25</v>
      </c>
      <c r="M74" s="75">
        <f t="shared" si="59"/>
        <v>18000</v>
      </c>
      <c r="N74" s="76">
        <f t="shared" ref="N74:Y74" si="62">$M$74/12</f>
        <v>1500</v>
      </c>
      <c r="O74" s="77">
        <f t="shared" si="62"/>
        <v>1500</v>
      </c>
      <c r="P74" s="77">
        <f t="shared" si="62"/>
        <v>1500</v>
      </c>
      <c r="Q74" s="77">
        <f t="shared" si="62"/>
        <v>1500</v>
      </c>
      <c r="R74" s="77">
        <f t="shared" si="62"/>
        <v>1500</v>
      </c>
      <c r="S74" s="77">
        <f t="shared" si="62"/>
        <v>1500</v>
      </c>
      <c r="T74" s="77">
        <f t="shared" si="62"/>
        <v>1500</v>
      </c>
      <c r="U74" s="77">
        <f t="shared" si="62"/>
        <v>1500</v>
      </c>
      <c r="V74" s="77">
        <f t="shared" si="62"/>
        <v>1500</v>
      </c>
      <c r="W74" s="77">
        <f t="shared" si="62"/>
        <v>1500</v>
      </c>
      <c r="X74" s="77">
        <f t="shared" si="62"/>
        <v>1500</v>
      </c>
      <c r="Y74" s="77">
        <f t="shared" si="62"/>
        <v>1500</v>
      </c>
      <c r="Z74" s="69">
        <f>SUM(N76:Y76)</f>
        <v>335939.82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3">SUM(M72:M74)</f>
        <v>46862.400000000001</v>
      </c>
      <c r="N75" s="65">
        <f t="shared" si="63"/>
        <v>3905.2</v>
      </c>
      <c r="O75" s="65">
        <f t="shared" si="63"/>
        <v>3905.2</v>
      </c>
      <c r="P75" s="65">
        <f t="shared" si="63"/>
        <v>3905.2</v>
      </c>
      <c r="Q75" s="65">
        <f t="shared" si="63"/>
        <v>3905.2</v>
      </c>
      <c r="R75" s="65">
        <f t="shared" si="63"/>
        <v>3905.2</v>
      </c>
      <c r="S75" s="65">
        <f t="shared" si="63"/>
        <v>3905.2</v>
      </c>
      <c r="T75" s="65">
        <f t="shared" si="63"/>
        <v>3905.2</v>
      </c>
      <c r="U75" s="65">
        <f t="shared" si="63"/>
        <v>3905.2</v>
      </c>
      <c r="V75" s="65">
        <f t="shared" si="63"/>
        <v>3905.2</v>
      </c>
      <c r="W75" s="65">
        <f t="shared" si="63"/>
        <v>3905.2</v>
      </c>
      <c r="X75" s="65">
        <f t="shared" si="63"/>
        <v>3905.2</v>
      </c>
      <c r="Y75" s="65">
        <f t="shared" si="63"/>
        <v>3905.2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335939.82</v>
      </c>
      <c r="N76" s="106">
        <f>SUM(N26,N35,N55,N58,N61,N71,N75,N31,N45)</f>
        <v>37666.417499999996</v>
      </c>
      <c r="O76" s="106">
        <f>SUM(O26,O35,O55,O58,O61,O71,O75,O31,O45)</f>
        <v>29503.161500000002</v>
      </c>
      <c r="P76" s="106">
        <f>SUM(P26,P35,P55,P58,P61,P71,P75,P31,P45)</f>
        <v>32629.681499999999</v>
      </c>
      <c r="Q76" s="106">
        <f>SUM(Q26,Q35,Q55,Q58,Q61,Q71,Q75,Q31,Q45)</f>
        <v>24808.0815</v>
      </c>
      <c r="R76" s="106">
        <f>SUM(R26,R35,R55,R58,R61,R71,R75,R31,R45)</f>
        <v>28718.8815</v>
      </c>
      <c r="S76" s="106">
        <f>SUM(S26,S35,S55,S58,S61,S71,S75,S31,S45)</f>
        <v>24808.0815</v>
      </c>
      <c r="T76" s="106">
        <f>SUM(T26,T35,T55,T58,T61,T71,T75,T31,T45)</f>
        <v>28718.8815</v>
      </c>
      <c r="U76" s="106">
        <f>SUM(U26,U35,U55,U58,U61,U71,U75,U31,U45)</f>
        <v>24808.0815</v>
      </c>
      <c r="V76" s="106">
        <f>SUM(V26,V35,V55,V58,V61,V71,V75,V31,V45)</f>
        <v>28718.8815</v>
      </c>
      <c r="W76" s="106">
        <f>SUM(W26,W35,W55,W58,W61,W71,W75,W31,W45)</f>
        <v>24808.0815</v>
      </c>
      <c r="X76" s="106">
        <f>SUM(X26,X35,X55,X58,X61,X71,X75,X31,X45)</f>
        <v>28718.8815</v>
      </c>
      <c r="Y76" s="106">
        <f>SUM(Y26,Y35,Y55,Y58,Y61,Y71,Y75,Y31,Y45)</f>
        <v>22032.7075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24" t="s">
        <v>114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4">TRUNC(L78*K78*J78,2)</f>
        <v>455.28</v>
      </c>
      <c r="N78" s="108"/>
      <c r="O78" s="89">
        <f t="shared" ref="O78:O87" si="65">M78/2</f>
        <v>227.64</v>
      </c>
      <c r="P78" s="89"/>
      <c r="Q78" s="89"/>
      <c r="R78" s="102"/>
      <c r="S78" s="89"/>
      <c r="T78" s="89"/>
      <c r="U78" s="89">
        <f t="shared" ref="U78:U87" si="66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24" t="s">
        <v>114</v>
      </c>
      <c r="I79" s="92" t="s">
        <v>111</v>
      </c>
      <c r="J79" s="92">
        <v>3</v>
      </c>
      <c r="K79" s="93">
        <v>24</v>
      </c>
      <c r="L79" s="94">
        <f>'Planilha para vinculação'!F21</f>
        <v>10.119999999999999</v>
      </c>
      <c r="M79" s="75">
        <f t="shared" si="64"/>
        <v>728.64</v>
      </c>
      <c r="N79" s="109"/>
      <c r="O79" s="89">
        <f t="shared" si="65"/>
        <v>364.32</v>
      </c>
      <c r="P79" s="110"/>
      <c r="Q79" s="110"/>
      <c r="R79" s="111"/>
      <c r="S79" s="77"/>
      <c r="T79" s="77"/>
      <c r="U79" s="89">
        <f t="shared" si="66"/>
        <v>364.32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24" t="s">
        <v>114</v>
      </c>
      <c r="I80" s="92" t="s">
        <v>111</v>
      </c>
      <c r="J80" s="92">
        <v>3</v>
      </c>
      <c r="K80" s="93">
        <v>56</v>
      </c>
      <c r="L80" s="94">
        <f>'Planilha para vinculação'!F22</f>
        <v>25</v>
      </c>
      <c r="M80" s="75">
        <f t="shared" si="64"/>
        <v>4200</v>
      </c>
      <c r="N80" s="113"/>
      <c r="O80" s="89">
        <f t="shared" si="65"/>
        <v>2100</v>
      </c>
      <c r="P80" s="85"/>
      <c r="Q80" s="77"/>
      <c r="R80" s="111"/>
      <c r="S80" s="77"/>
      <c r="T80" s="77"/>
      <c r="U80" s="89">
        <f t="shared" si="66"/>
        <v>2100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390</v>
      </c>
      <c r="L81" s="94">
        <f>'Planilha para vinculação'!F28</f>
        <v>1.1399999999999999</v>
      </c>
      <c r="M81" s="75">
        <f t="shared" si="64"/>
        <v>889.2</v>
      </c>
      <c r="N81" s="113"/>
      <c r="O81" s="89">
        <f t="shared" si="65"/>
        <v>444.6</v>
      </c>
      <c r="P81" s="85"/>
      <c r="Q81" s="77"/>
      <c r="R81" s="111"/>
      <c r="S81" s="77"/>
      <c r="T81" s="77"/>
      <c r="U81" s="89">
        <f t="shared" si="66"/>
        <v>444.6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117</v>
      </c>
      <c r="L82" s="94">
        <f>'Kit lanche'!E15</f>
        <v>5.88</v>
      </c>
      <c r="M82" s="75">
        <f t="shared" si="64"/>
        <v>1375.92</v>
      </c>
      <c r="N82" s="113"/>
      <c r="O82" s="89">
        <f t="shared" si="65"/>
        <v>687.96</v>
      </c>
      <c r="P82" s="85"/>
      <c r="Q82" s="85"/>
      <c r="R82" s="111"/>
      <c r="S82" s="77"/>
      <c r="T82" s="77"/>
      <c r="U82" s="89">
        <f t="shared" si="66"/>
        <v>687.96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4"/>
        <v>120</v>
      </c>
      <c r="N83" s="113"/>
      <c r="O83" s="89">
        <f t="shared" si="65"/>
        <v>60</v>
      </c>
      <c r="P83" s="85"/>
      <c r="Q83" s="77"/>
      <c r="R83" s="111"/>
      <c r="S83" s="77"/>
      <c r="T83" s="77"/>
      <c r="U83" s="89">
        <f t="shared" si="66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117</v>
      </c>
      <c r="L84" s="94">
        <f>'Planilha para vinculação'!F39</f>
        <v>4</v>
      </c>
      <c r="M84" s="75">
        <f t="shared" si="64"/>
        <v>936</v>
      </c>
      <c r="N84" s="113"/>
      <c r="O84" s="89">
        <f t="shared" si="65"/>
        <v>468</v>
      </c>
      <c r="P84" s="85"/>
      <c r="Q84" s="77"/>
      <c r="R84" s="111"/>
      <c r="S84" s="77"/>
      <c r="T84" s="77"/>
      <c r="U84" s="89">
        <f t="shared" si="66"/>
        <v>468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117</v>
      </c>
      <c r="L85" s="94">
        <f>'Verba_Kit Pedagogico'!H20</f>
        <v>20.96</v>
      </c>
      <c r="M85" s="75">
        <f t="shared" si="64"/>
        <v>4904.6400000000003</v>
      </c>
      <c r="N85" s="113"/>
      <c r="O85" s="89">
        <f t="shared" si="65"/>
        <v>2452.3200000000002</v>
      </c>
      <c r="P85" s="85"/>
      <c r="Q85" s="85"/>
      <c r="R85" s="111"/>
      <c r="S85" s="77"/>
      <c r="T85" s="77"/>
      <c r="U85" s="89">
        <f t="shared" si="66"/>
        <v>2452.3200000000002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4"/>
        <v>75.52</v>
      </c>
      <c r="N86" s="113"/>
      <c r="O86" s="89">
        <f t="shared" si="65"/>
        <v>37.76</v>
      </c>
      <c r="P86" s="85"/>
      <c r="Q86" s="85"/>
      <c r="R86" s="111"/>
      <c r="S86" s="77"/>
      <c r="T86" s="77"/>
      <c r="U86" s="89">
        <f t="shared" si="66"/>
        <v>37.76</v>
      </c>
      <c r="V86" s="77"/>
      <c r="W86" s="77"/>
      <c r="X86" s="77"/>
      <c r="Y86" s="77"/>
      <c r="Z86" s="69">
        <f>SUM(N88:Y88)</f>
        <v>13975.2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25</v>
      </c>
      <c r="L87" s="94">
        <f>'Planilha para vinculação'!F26</f>
        <v>5.8</v>
      </c>
      <c r="M87" s="75">
        <f t="shared" si="64"/>
        <v>290</v>
      </c>
      <c r="N87" s="113"/>
      <c r="O87" s="89">
        <f t="shared" si="65"/>
        <v>145</v>
      </c>
      <c r="P87" s="115"/>
      <c r="Q87" s="111"/>
      <c r="R87" s="85"/>
      <c r="S87" s="85"/>
      <c r="T87" s="89"/>
      <c r="U87" s="89">
        <f t="shared" si="66"/>
        <v>145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13975.2</v>
      </c>
      <c r="N88" s="86">
        <f>SUM(N78:N86)</f>
        <v>0</v>
      </c>
      <c r="O88" s="64">
        <f>SUM(O78:O87)</f>
        <v>6987.6</v>
      </c>
      <c r="P88" s="64">
        <f t="shared" ref="P88:Y88" si="67">SUM(P78:P86)</f>
        <v>0</v>
      </c>
      <c r="Q88" s="64">
        <f t="shared" si="67"/>
        <v>0</v>
      </c>
      <c r="R88" s="64">
        <f t="shared" si="67"/>
        <v>0</v>
      </c>
      <c r="S88" s="64">
        <f t="shared" si="67"/>
        <v>0</v>
      </c>
      <c r="T88" s="64">
        <f t="shared" si="67"/>
        <v>0</v>
      </c>
      <c r="U88" s="64">
        <f>SUM(U78:U87)</f>
        <v>6987.6</v>
      </c>
      <c r="V88" s="64">
        <f t="shared" si="67"/>
        <v>0</v>
      </c>
      <c r="W88" s="64">
        <f t="shared" si="67"/>
        <v>0</v>
      </c>
      <c r="X88" s="64">
        <f t="shared" si="67"/>
        <v>0</v>
      </c>
      <c r="Y88" s="64">
        <f t="shared" si="67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24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8">TRUNC(L89*K89*J89,2)</f>
        <v>455.28</v>
      </c>
      <c r="N89" s="108"/>
      <c r="O89" s="89"/>
      <c r="P89" s="89">
        <f t="shared" ref="P89:P93" si="69">M89/2</f>
        <v>227.64</v>
      </c>
      <c r="Q89" s="102"/>
      <c r="R89" s="89"/>
      <c r="S89" s="89"/>
      <c r="T89" s="89"/>
      <c r="U89" s="89"/>
      <c r="V89" s="89">
        <f t="shared" ref="V89:V93" si="70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24" t="s">
        <v>114</v>
      </c>
      <c r="I90" s="73" t="s">
        <v>111</v>
      </c>
      <c r="J90" s="73">
        <v>3</v>
      </c>
      <c r="K90" s="93">
        <v>24</v>
      </c>
      <c r="L90" s="94">
        <f>'Planilha para vinculação'!F21</f>
        <v>10.119999999999999</v>
      </c>
      <c r="M90" s="75">
        <f t="shared" si="68"/>
        <v>728.64</v>
      </c>
      <c r="N90" s="109"/>
      <c r="O90" s="110"/>
      <c r="P90" s="89">
        <f t="shared" si="69"/>
        <v>364.32</v>
      </c>
      <c r="Q90" s="111"/>
      <c r="R90" s="110"/>
      <c r="S90" s="110"/>
      <c r="T90" s="89"/>
      <c r="U90" s="110"/>
      <c r="V90" s="89">
        <f t="shared" si="70"/>
        <v>364.32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24" t="s">
        <v>114</v>
      </c>
      <c r="I91" s="73" t="s">
        <v>111</v>
      </c>
      <c r="J91" s="73">
        <v>3</v>
      </c>
      <c r="K91" s="93">
        <v>56</v>
      </c>
      <c r="L91" s="94">
        <f>'Planilha para vinculação'!F22</f>
        <v>25</v>
      </c>
      <c r="M91" s="75">
        <f t="shared" si="68"/>
        <v>4200</v>
      </c>
      <c r="N91" s="113"/>
      <c r="O91" s="85"/>
      <c r="P91" s="89">
        <f t="shared" si="69"/>
        <v>2100</v>
      </c>
      <c r="Q91" s="111"/>
      <c r="R91" s="85"/>
      <c r="S91" s="85"/>
      <c r="T91" s="89"/>
      <c r="U91" s="85"/>
      <c r="V91" s="89">
        <f t="shared" si="70"/>
        <v>2100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25</v>
      </c>
      <c r="L92" s="94">
        <f>'Planilha para vinculação'!F26</f>
        <v>5.8</v>
      </c>
      <c r="M92" s="75">
        <f t="shared" si="68"/>
        <v>290</v>
      </c>
      <c r="N92" s="113"/>
      <c r="O92" s="85"/>
      <c r="P92" s="89">
        <f t="shared" si="69"/>
        <v>145</v>
      </c>
      <c r="Q92" s="111"/>
      <c r="R92" s="85"/>
      <c r="S92" s="85"/>
      <c r="T92" s="89"/>
      <c r="U92" s="85"/>
      <c r="V92" s="89">
        <f t="shared" si="70"/>
        <v>145</v>
      </c>
      <c r="W92" s="85"/>
      <c r="X92" s="85"/>
      <c r="Y92" s="85"/>
      <c r="Z92" s="69">
        <f>SUM(N94:Y94)</f>
        <v>5749.4400000000005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24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8"/>
        <v>75.52</v>
      </c>
      <c r="N93" s="113"/>
      <c r="O93" s="89"/>
      <c r="P93" s="89">
        <f t="shared" si="69"/>
        <v>37.76</v>
      </c>
      <c r="Q93" s="85"/>
      <c r="R93" s="85"/>
      <c r="S93" s="89"/>
      <c r="T93" s="85"/>
      <c r="U93" s="85"/>
      <c r="V93" s="89">
        <f t="shared" si="70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 t="shared" ref="M94:Y94" si="71">SUM(M89:M93)</f>
        <v>5749.4400000000005</v>
      </c>
      <c r="N94" s="86">
        <f t="shared" si="71"/>
        <v>0</v>
      </c>
      <c r="O94" s="64">
        <f t="shared" si="71"/>
        <v>0</v>
      </c>
      <c r="P94" s="64">
        <f t="shared" si="71"/>
        <v>2874.7200000000003</v>
      </c>
      <c r="Q94" s="64">
        <f t="shared" si="71"/>
        <v>0</v>
      </c>
      <c r="R94" s="64">
        <f t="shared" si="71"/>
        <v>0</v>
      </c>
      <c r="S94" s="64">
        <f t="shared" si="71"/>
        <v>0</v>
      </c>
      <c r="T94" s="64">
        <f t="shared" si="71"/>
        <v>0</v>
      </c>
      <c r="U94" s="64">
        <f t="shared" si="71"/>
        <v>0</v>
      </c>
      <c r="V94" s="64">
        <f t="shared" si="71"/>
        <v>2874.7200000000003</v>
      </c>
      <c r="W94" s="64">
        <f t="shared" si="71"/>
        <v>0</v>
      </c>
      <c r="X94" s="64">
        <f t="shared" si="71"/>
        <v>0</v>
      </c>
      <c r="Y94" s="64">
        <f t="shared" si="71"/>
        <v>0</v>
      </c>
      <c r="Z94" s="69"/>
    </row>
    <row r="95" spans="1:27" ht="12.75" customHeight="1" x14ac:dyDescent="0.25">
      <c r="A95" s="18"/>
      <c r="B95" s="18"/>
      <c r="C95" s="18"/>
      <c r="D95" s="307" t="s">
        <v>72</v>
      </c>
      <c r="E95" s="103" t="s">
        <v>512</v>
      </c>
      <c r="F95" s="104" t="s">
        <v>7</v>
      </c>
      <c r="G95" s="104">
        <v>2</v>
      </c>
      <c r="H95" s="24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2">L95*K95*J95</f>
        <v>455.28</v>
      </c>
      <c r="N95" s="118"/>
      <c r="O95" s="119"/>
      <c r="P95" s="89"/>
      <c r="Q95" s="89"/>
      <c r="R95" s="89">
        <f t="shared" ref="R95:R98" si="73">M95/2</f>
        <v>227.64</v>
      </c>
      <c r="S95" s="94"/>
      <c r="T95" s="120"/>
      <c r="U95" s="94"/>
      <c r="V95" s="94"/>
      <c r="W95" s="89">
        <f t="shared" ref="W95:W98" si="74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309"/>
      <c r="E96" s="121" t="s">
        <v>110</v>
      </c>
      <c r="F96" s="122" t="s">
        <v>11</v>
      </c>
      <c r="G96" s="104">
        <v>9</v>
      </c>
      <c r="H96" s="24" t="s">
        <v>114</v>
      </c>
      <c r="I96" s="73" t="s">
        <v>111</v>
      </c>
      <c r="J96" s="73">
        <v>3</v>
      </c>
      <c r="K96" s="93">
        <v>24</v>
      </c>
      <c r="L96" s="94">
        <f>'Planilha para vinculação'!F21</f>
        <v>10.119999999999999</v>
      </c>
      <c r="M96" s="117">
        <f t="shared" si="72"/>
        <v>728.64</v>
      </c>
      <c r="N96" s="123"/>
      <c r="O96" s="124"/>
      <c r="P96" s="125"/>
      <c r="Q96" s="125"/>
      <c r="R96" s="89">
        <f t="shared" si="73"/>
        <v>364.32</v>
      </c>
      <c r="S96" s="122"/>
      <c r="T96" s="104"/>
      <c r="U96" s="122"/>
      <c r="V96" s="122"/>
      <c r="W96" s="89">
        <f t="shared" si="74"/>
        <v>364.32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309"/>
      <c r="E97" s="126" t="s">
        <v>112</v>
      </c>
      <c r="F97" s="122" t="s">
        <v>11</v>
      </c>
      <c r="G97" s="104">
        <v>10</v>
      </c>
      <c r="H97" s="24" t="s">
        <v>114</v>
      </c>
      <c r="I97" s="73" t="s">
        <v>111</v>
      </c>
      <c r="J97" s="73">
        <v>3</v>
      </c>
      <c r="K97" s="93">
        <v>56</v>
      </c>
      <c r="L97" s="94">
        <f>'Planilha para vinculação'!F22</f>
        <v>25</v>
      </c>
      <c r="M97" s="117">
        <f t="shared" si="72"/>
        <v>4200</v>
      </c>
      <c r="N97" s="123"/>
      <c r="O97" s="124"/>
      <c r="P97" s="85"/>
      <c r="Q97" s="85"/>
      <c r="R97" s="89">
        <f t="shared" si="73"/>
        <v>2100</v>
      </c>
      <c r="S97" s="127"/>
      <c r="T97" s="104"/>
      <c r="U97" s="127"/>
      <c r="V97" s="127"/>
      <c r="W97" s="89">
        <f t="shared" si="74"/>
        <v>2100</v>
      </c>
      <c r="X97" s="85"/>
      <c r="Y97" s="85"/>
      <c r="Z97" s="69">
        <f>SUM(N99:Y99)</f>
        <v>5673.92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308"/>
      <c r="E98" s="98" t="s">
        <v>330</v>
      </c>
      <c r="F98" s="104" t="s">
        <v>14</v>
      </c>
      <c r="G98" s="104">
        <v>14</v>
      </c>
      <c r="H98" s="104" t="s">
        <v>114</v>
      </c>
      <c r="I98" s="73" t="s">
        <v>138</v>
      </c>
      <c r="J98" s="73">
        <v>2</v>
      </c>
      <c r="K98" s="73">
        <v>25</v>
      </c>
      <c r="L98" s="94">
        <f>'Planilha para vinculação'!F26</f>
        <v>5.8</v>
      </c>
      <c r="M98" s="117">
        <f t="shared" si="72"/>
        <v>290</v>
      </c>
      <c r="N98" s="123"/>
      <c r="O98" s="124"/>
      <c r="P98" s="85"/>
      <c r="Q98" s="85"/>
      <c r="R98" s="89">
        <f t="shared" si="73"/>
        <v>145</v>
      </c>
      <c r="S98" s="127"/>
      <c r="T98" s="104"/>
      <c r="U98" s="127"/>
      <c r="V98" s="127"/>
      <c r="W98" s="89">
        <f t="shared" si="74"/>
        <v>145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33" t="s">
        <v>120</v>
      </c>
      <c r="E99" s="281"/>
      <c r="F99" s="281"/>
      <c r="G99" s="281"/>
      <c r="H99" s="281"/>
      <c r="I99" s="281"/>
      <c r="J99" s="281"/>
      <c r="K99" s="281"/>
      <c r="L99" s="282"/>
      <c r="M99" s="153">
        <f t="shared" ref="M99:Y99" si="75">SUM(M95:M98)</f>
        <v>5673.92</v>
      </c>
      <c r="N99" s="153">
        <f t="shared" si="75"/>
        <v>0</v>
      </c>
      <c r="O99" s="154">
        <f t="shared" si="75"/>
        <v>0</v>
      </c>
      <c r="P99" s="155">
        <f t="shared" si="75"/>
        <v>0</v>
      </c>
      <c r="Q99" s="155">
        <f t="shared" si="75"/>
        <v>0</v>
      </c>
      <c r="R99" s="155">
        <f t="shared" si="75"/>
        <v>2836.96</v>
      </c>
      <c r="S99" s="155">
        <f t="shared" si="75"/>
        <v>0</v>
      </c>
      <c r="T99" s="155">
        <f t="shared" si="75"/>
        <v>0</v>
      </c>
      <c r="U99" s="154">
        <f t="shared" si="75"/>
        <v>0</v>
      </c>
      <c r="V99" s="154">
        <f t="shared" si="75"/>
        <v>0</v>
      </c>
      <c r="W99" s="155">
        <f t="shared" si="75"/>
        <v>2836.96</v>
      </c>
      <c r="X99" s="156">
        <f t="shared" si="75"/>
        <v>0</v>
      </c>
      <c r="Y99" s="156">
        <f t="shared" si="75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24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6">TRUNC(L100*K100*J100,2)</f>
        <v>455.28</v>
      </c>
      <c r="N100" s="89">
        <f t="shared" ref="N100:N110" si="77">M100/2</f>
        <v>227.64</v>
      </c>
      <c r="O100" s="89"/>
      <c r="P100" s="89"/>
      <c r="Q100" s="111"/>
      <c r="R100" s="89"/>
      <c r="S100" s="89"/>
      <c r="T100" s="89">
        <f t="shared" ref="T100:T110" si="78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24" t="s">
        <v>114</v>
      </c>
      <c r="I101" s="73" t="s">
        <v>111</v>
      </c>
      <c r="J101" s="73">
        <v>3</v>
      </c>
      <c r="K101" s="93">
        <v>24</v>
      </c>
      <c r="L101" s="94">
        <f>'Planilha para vinculação'!F21</f>
        <v>10.119999999999999</v>
      </c>
      <c r="M101" s="75">
        <f t="shared" si="76"/>
        <v>728.64</v>
      </c>
      <c r="N101" s="89">
        <f t="shared" si="77"/>
        <v>364.32</v>
      </c>
      <c r="O101" s="77"/>
      <c r="P101" s="77"/>
      <c r="Q101" s="111"/>
      <c r="R101" s="77"/>
      <c r="S101" s="77"/>
      <c r="T101" s="89">
        <f t="shared" si="78"/>
        <v>364.32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24" t="s">
        <v>114</v>
      </c>
      <c r="I102" s="73" t="s">
        <v>111</v>
      </c>
      <c r="J102" s="73">
        <v>3</v>
      </c>
      <c r="K102" s="93">
        <v>56</v>
      </c>
      <c r="L102" s="94">
        <f>'Planilha para vinculação'!F22</f>
        <v>25</v>
      </c>
      <c r="M102" s="75">
        <f t="shared" si="76"/>
        <v>4200</v>
      </c>
      <c r="N102" s="89">
        <f t="shared" si="77"/>
        <v>2100</v>
      </c>
      <c r="O102" s="77"/>
      <c r="P102" s="77"/>
      <c r="Q102" s="111"/>
      <c r="R102" s="77"/>
      <c r="S102" s="77"/>
      <c r="T102" s="89">
        <f t="shared" si="78"/>
        <v>2100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2</v>
      </c>
      <c r="K103" s="73">
        <v>390</v>
      </c>
      <c r="L103" s="94">
        <f>'Planilha para vinculação'!F28</f>
        <v>1.1399999999999999</v>
      </c>
      <c r="M103" s="75">
        <f t="shared" si="76"/>
        <v>889.2</v>
      </c>
      <c r="N103" s="89">
        <f t="shared" si="77"/>
        <v>444.6</v>
      </c>
      <c r="O103" s="77"/>
      <c r="P103" s="77"/>
      <c r="Q103" s="111"/>
      <c r="R103" s="77"/>
      <c r="S103" s="77"/>
      <c r="T103" s="89">
        <f t="shared" si="78"/>
        <v>444.6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6"/>
        <v>235.2</v>
      </c>
      <c r="N104" s="89">
        <f t="shared" si="77"/>
        <v>117.6</v>
      </c>
      <c r="O104" s="77"/>
      <c r="P104" s="77"/>
      <c r="Q104" s="111"/>
      <c r="R104" s="77"/>
      <c r="S104" s="77"/>
      <c r="T104" s="89">
        <f t="shared" si="78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6"/>
        <v>838.4</v>
      </c>
      <c r="N105" s="89">
        <f t="shared" si="77"/>
        <v>419.2</v>
      </c>
      <c r="O105" s="77"/>
      <c r="P105" s="77"/>
      <c r="Q105" s="111"/>
      <c r="R105" s="77"/>
      <c r="S105" s="77"/>
      <c r="T105" s="89">
        <f t="shared" si="78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6"/>
        <v>120</v>
      </c>
      <c r="N106" s="89">
        <f t="shared" si="77"/>
        <v>60</v>
      </c>
      <c r="O106" s="77"/>
      <c r="P106" s="77"/>
      <c r="Q106" s="111"/>
      <c r="R106" s="77"/>
      <c r="S106" s="77"/>
      <c r="T106" s="89">
        <f t="shared" si="78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6"/>
        <v>160</v>
      </c>
      <c r="N107" s="89">
        <f t="shared" si="77"/>
        <v>80</v>
      </c>
      <c r="O107" s="85"/>
      <c r="P107" s="85"/>
      <c r="Q107" s="111"/>
      <c r="R107" s="85"/>
      <c r="S107" s="85"/>
      <c r="T107" s="89">
        <f t="shared" si="78"/>
        <v>80</v>
      </c>
      <c r="U107" s="111"/>
      <c r="V107" s="111"/>
      <c r="W107" s="77"/>
      <c r="X107" s="111"/>
      <c r="Y107" s="77"/>
      <c r="Z107" s="69"/>
    </row>
    <row r="108" spans="1:27" ht="72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6"/>
        <v>75.52</v>
      </c>
      <c r="N108" s="89">
        <f t="shared" si="77"/>
        <v>37.76</v>
      </c>
      <c r="O108" s="85"/>
      <c r="P108" s="85"/>
      <c r="Q108" s="111"/>
      <c r="R108" s="85"/>
      <c r="S108" s="85"/>
      <c r="T108" s="89">
        <f t="shared" si="78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328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24</v>
      </c>
      <c r="L109" s="94">
        <f>'Planilha para vinculação'!F35</f>
        <v>0.61</v>
      </c>
      <c r="M109" s="75">
        <f t="shared" si="76"/>
        <v>29.28</v>
      </c>
      <c r="N109" s="89">
        <f t="shared" si="77"/>
        <v>14.64</v>
      </c>
      <c r="O109" s="85"/>
      <c r="P109" s="85"/>
      <c r="Q109" s="111"/>
      <c r="R109" s="85"/>
      <c r="S109" s="85"/>
      <c r="T109" s="89">
        <f t="shared" si="78"/>
        <v>14.64</v>
      </c>
      <c r="U109" s="111"/>
      <c r="V109" s="111"/>
      <c r="W109" s="77"/>
      <c r="X109" s="111"/>
      <c r="Y109" s="77"/>
      <c r="Z109" s="69">
        <f>SUM(N111:Y111)</f>
        <v>8021.5199999999995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24" t="s">
        <v>114</v>
      </c>
      <c r="I110" s="73" t="s">
        <v>119</v>
      </c>
      <c r="J110" s="73">
        <v>2</v>
      </c>
      <c r="K110" s="73">
        <v>25</v>
      </c>
      <c r="L110" s="94">
        <f>'Planilha para vinculação'!F26</f>
        <v>5.8</v>
      </c>
      <c r="M110" s="75">
        <f t="shared" si="76"/>
        <v>290</v>
      </c>
      <c r="N110" s="89">
        <f t="shared" si="77"/>
        <v>145</v>
      </c>
      <c r="O110" s="85"/>
      <c r="P110" s="115"/>
      <c r="Q110" s="111"/>
      <c r="R110" s="85"/>
      <c r="S110" s="85"/>
      <c r="T110" s="89">
        <f t="shared" si="78"/>
        <v>145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8021.5199999999995</v>
      </c>
      <c r="N111" s="86">
        <f>SUM(N100:N110)</f>
        <v>4010.7599999999998</v>
      </c>
      <c r="O111" s="64">
        <f t="shared" ref="O111:S111" si="79">SUM(O100:O109)</f>
        <v>0</v>
      </c>
      <c r="P111" s="64">
        <f t="shared" si="79"/>
        <v>0</v>
      </c>
      <c r="Q111" s="64">
        <f t="shared" si="79"/>
        <v>0</v>
      </c>
      <c r="R111" s="64">
        <f t="shared" si="79"/>
        <v>0</v>
      </c>
      <c r="S111" s="64">
        <f t="shared" si="79"/>
        <v>0</v>
      </c>
      <c r="T111" s="64">
        <f>SUM(T100:T110)</f>
        <v>4010.7599999999998</v>
      </c>
      <c r="U111" s="64">
        <f t="shared" ref="U111:Y111" si="80">SUM(U100:U109)</f>
        <v>0</v>
      </c>
      <c r="V111" s="64">
        <f t="shared" si="80"/>
        <v>0</v>
      </c>
      <c r="W111" s="64">
        <f t="shared" si="80"/>
        <v>0</v>
      </c>
      <c r="X111" s="64">
        <f t="shared" si="80"/>
        <v>0</v>
      </c>
      <c r="Y111" s="64">
        <f t="shared" si="80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24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1">TRUNC(L112*K112*J112,2)</f>
        <v>455.28</v>
      </c>
      <c r="N112" s="108"/>
      <c r="O112" s="89">
        <f t="shared" ref="O112:O122" si="82">M112/2</f>
        <v>227.64</v>
      </c>
      <c r="P112" s="89"/>
      <c r="Q112" s="89"/>
      <c r="R112" s="89"/>
      <c r="S112" s="89"/>
      <c r="T112" s="89"/>
      <c r="U112" s="89"/>
      <c r="V112" s="89">
        <f t="shared" ref="V112:V122" si="83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24" t="s">
        <v>114</v>
      </c>
      <c r="I113" s="73" t="s">
        <v>111</v>
      </c>
      <c r="J113" s="73">
        <v>3</v>
      </c>
      <c r="K113" s="93">
        <v>24</v>
      </c>
      <c r="L113" s="94">
        <f>'Planilha para vinculação'!F21</f>
        <v>10.119999999999999</v>
      </c>
      <c r="M113" s="75">
        <f t="shared" si="81"/>
        <v>728.64</v>
      </c>
      <c r="N113" s="76"/>
      <c r="O113" s="89">
        <f t="shared" si="82"/>
        <v>364.32</v>
      </c>
      <c r="P113" s="77"/>
      <c r="Q113" s="77"/>
      <c r="R113" s="77"/>
      <c r="S113" s="89"/>
      <c r="T113" s="77"/>
      <c r="U113" s="77"/>
      <c r="V113" s="89">
        <f t="shared" si="83"/>
        <v>364.32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24" t="s">
        <v>114</v>
      </c>
      <c r="I114" s="73" t="s">
        <v>111</v>
      </c>
      <c r="J114" s="73">
        <v>3</v>
      </c>
      <c r="K114" s="93">
        <v>56</v>
      </c>
      <c r="L114" s="94">
        <f>'Planilha para vinculação'!F22</f>
        <v>25</v>
      </c>
      <c r="M114" s="75">
        <f t="shared" si="81"/>
        <v>4200</v>
      </c>
      <c r="N114" s="76"/>
      <c r="O114" s="89">
        <f t="shared" si="82"/>
        <v>2100</v>
      </c>
      <c r="P114" s="77"/>
      <c r="Q114" s="77"/>
      <c r="R114" s="77"/>
      <c r="S114" s="89"/>
      <c r="T114" s="77"/>
      <c r="U114" s="77"/>
      <c r="V114" s="89">
        <f t="shared" si="83"/>
        <v>2100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390</v>
      </c>
      <c r="L115" s="94">
        <f>'Planilha para vinculação'!F28</f>
        <v>1.1399999999999999</v>
      </c>
      <c r="M115" s="75">
        <f t="shared" si="81"/>
        <v>889.2</v>
      </c>
      <c r="N115" s="76"/>
      <c r="O115" s="89">
        <f t="shared" si="82"/>
        <v>444.6</v>
      </c>
      <c r="P115" s="77"/>
      <c r="Q115" s="77"/>
      <c r="R115" s="77"/>
      <c r="S115" s="89"/>
      <c r="T115" s="77"/>
      <c r="U115" s="77"/>
      <c r="V115" s="89">
        <f t="shared" si="83"/>
        <v>444.6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1"/>
        <v>838.4</v>
      </c>
      <c r="N116" s="76"/>
      <c r="O116" s="89">
        <f t="shared" si="82"/>
        <v>419.2</v>
      </c>
      <c r="P116" s="77"/>
      <c r="Q116" s="77"/>
      <c r="R116" s="77"/>
      <c r="S116" s="89"/>
      <c r="T116" s="77"/>
      <c r="U116" s="77"/>
      <c r="V116" s="89">
        <f t="shared" si="83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1"/>
        <v>235.2</v>
      </c>
      <c r="N117" s="76"/>
      <c r="O117" s="89">
        <f t="shared" si="82"/>
        <v>117.6</v>
      </c>
      <c r="P117" s="77"/>
      <c r="Q117" s="77"/>
      <c r="R117" s="77"/>
      <c r="S117" s="89"/>
      <c r="T117" s="77"/>
      <c r="U117" s="77"/>
      <c r="V117" s="89">
        <f t="shared" si="83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1"/>
        <v>120</v>
      </c>
      <c r="N118" s="76"/>
      <c r="O118" s="89">
        <f t="shared" si="82"/>
        <v>60</v>
      </c>
      <c r="P118" s="77"/>
      <c r="Q118" s="77"/>
      <c r="R118" s="77"/>
      <c r="S118" s="89"/>
      <c r="T118" s="77"/>
      <c r="U118" s="77"/>
      <c r="V118" s="89">
        <f t="shared" si="83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1"/>
        <v>160</v>
      </c>
      <c r="N119" s="113"/>
      <c r="O119" s="89">
        <f t="shared" si="82"/>
        <v>80</v>
      </c>
      <c r="P119" s="85"/>
      <c r="Q119" s="85"/>
      <c r="R119" s="85"/>
      <c r="S119" s="89"/>
      <c r="T119" s="85"/>
      <c r="U119" s="85"/>
      <c r="V119" s="89">
        <f t="shared" si="83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1"/>
        <v>75.52</v>
      </c>
      <c r="N120" s="113"/>
      <c r="O120" s="89">
        <f t="shared" si="82"/>
        <v>37.76</v>
      </c>
      <c r="P120" s="85"/>
      <c r="Q120" s="85"/>
      <c r="R120" s="85"/>
      <c r="S120" s="89"/>
      <c r="T120" s="85"/>
      <c r="U120" s="85"/>
      <c r="V120" s="89">
        <f t="shared" si="83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24</v>
      </c>
      <c r="L121" s="94">
        <f>'Planilha para vinculação'!F35</f>
        <v>0.61</v>
      </c>
      <c r="M121" s="75">
        <f t="shared" si="81"/>
        <v>29.28</v>
      </c>
      <c r="N121" s="113"/>
      <c r="O121" s="89">
        <f t="shared" si="82"/>
        <v>14.64</v>
      </c>
      <c r="P121" s="85"/>
      <c r="Q121" s="85"/>
      <c r="R121" s="85"/>
      <c r="S121" s="89"/>
      <c r="T121" s="85"/>
      <c r="U121" s="85"/>
      <c r="V121" s="89">
        <f t="shared" si="83"/>
        <v>14.64</v>
      </c>
      <c r="W121" s="77"/>
      <c r="X121" s="77"/>
      <c r="Y121" s="77"/>
      <c r="Z121" s="69">
        <f>SUM(N123:Y123)</f>
        <v>8021.5199999999995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24" t="s">
        <v>114</v>
      </c>
      <c r="I122" s="73" t="s">
        <v>119</v>
      </c>
      <c r="J122" s="73">
        <v>2</v>
      </c>
      <c r="K122" s="73">
        <v>25</v>
      </c>
      <c r="L122" s="94">
        <f>'Planilha para vinculação'!F26</f>
        <v>5.8</v>
      </c>
      <c r="M122" s="75">
        <f t="shared" si="81"/>
        <v>290</v>
      </c>
      <c r="N122" s="113"/>
      <c r="O122" s="89">
        <f t="shared" si="82"/>
        <v>145</v>
      </c>
      <c r="P122" s="115"/>
      <c r="Q122" s="111"/>
      <c r="R122" s="85"/>
      <c r="S122" s="85"/>
      <c r="T122" s="89"/>
      <c r="U122" s="85"/>
      <c r="V122" s="89">
        <f t="shared" si="83"/>
        <v>145</v>
      </c>
      <c r="W122" s="85"/>
      <c r="X122" s="85"/>
      <c r="Y122" s="85"/>
      <c r="Z122" s="69">
        <f>SUM(N124:Y124)</f>
        <v>41441.599999999999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8021.5199999999995</v>
      </c>
      <c r="N123" s="86">
        <f t="shared" ref="N123:U123" si="84">SUM(N112:N121)</f>
        <v>0</v>
      </c>
      <c r="O123" s="64">
        <f>SUM(O112:O122)</f>
        <v>4010.7599999999998</v>
      </c>
      <c r="P123" s="64">
        <f t="shared" si="84"/>
        <v>0</v>
      </c>
      <c r="Q123" s="64">
        <f t="shared" si="84"/>
        <v>0</v>
      </c>
      <c r="R123" s="64">
        <f t="shared" si="84"/>
        <v>0</v>
      </c>
      <c r="S123" s="64">
        <f t="shared" si="84"/>
        <v>0</v>
      </c>
      <c r="T123" s="64">
        <f t="shared" si="84"/>
        <v>0</v>
      </c>
      <c r="U123" s="64">
        <f t="shared" si="84"/>
        <v>0</v>
      </c>
      <c r="V123" s="64">
        <f>SUM(V112:V122)</f>
        <v>4010.7599999999998</v>
      </c>
      <c r="W123" s="64">
        <f t="shared" ref="W123:Y123" si="85">SUM(W112:W121)</f>
        <v>0</v>
      </c>
      <c r="X123" s="64">
        <f t="shared" si="85"/>
        <v>0</v>
      </c>
      <c r="Y123" s="64">
        <f t="shared" si="85"/>
        <v>0</v>
      </c>
      <c r="Z123" s="69"/>
    </row>
    <row r="124" spans="1:27" ht="42.75" customHeight="1" x14ac:dyDescent="0.25">
      <c r="A124" s="107"/>
      <c r="B124" s="107"/>
      <c r="C124" s="107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 t="shared" ref="M124:Y124" si="86">M123+M94+M111+M99+M88</f>
        <v>41441.600000000006</v>
      </c>
      <c r="N124" s="106">
        <f t="shared" si="86"/>
        <v>4010.7599999999998</v>
      </c>
      <c r="O124" s="106">
        <f t="shared" si="86"/>
        <v>10998.36</v>
      </c>
      <c r="P124" s="106">
        <f t="shared" si="86"/>
        <v>2874.7200000000003</v>
      </c>
      <c r="Q124" s="106">
        <f t="shared" si="86"/>
        <v>0</v>
      </c>
      <c r="R124" s="106">
        <f t="shared" si="86"/>
        <v>2836.96</v>
      </c>
      <c r="S124" s="106">
        <f t="shared" si="86"/>
        <v>0</v>
      </c>
      <c r="T124" s="106">
        <f t="shared" si="86"/>
        <v>4010.7599999999998</v>
      </c>
      <c r="U124" s="106">
        <f t="shared" si="86"/>
        <v>6987.6</v>
      </c>
      <c r="V124" s="106">
        <f t="shared" si="86"/>
        <v>6885.48</v>
      </c>
      <c r="W124" s="106">
        <f t="shared" si="86"/>
        <v>2836.96</v>
      </c>
      <c r="X124" s="106">
        <f t="shared" si="86"/>
        <v>0</v>
      </c>
      <c r="Y124" s="106">
        <f t="shared" si="86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23" t="s">
        <v>141</v>
      </c>
      <c r="E126" s="70" t="s">
        <v>110</v>
      </c>
      <c r="F126" s="132" t="s">
        <v>11</v>
      </c>
      <c r="G126" s="24">
        <v>9</v>
      </c>
      <c r="H126" s="24" t="s">
        <v>114</v>
      </c>
      <c r="I126" s="72" t="s">
        <v>111</v>
      </c>
      <c r="J126" s="72">
        <v>3</v>
      </c>
      <c r="K126" s="93">
        <v>15</v>
      </c>
      <c r="L126" s="94">
        <f>'Planilha para vinculação'!F21</f>
        <v>10.119999999999999</v>
      </c>
      <c r="M126" s="133">
        <f t="shared" ref="M126:M135" si="87">TRUNC(J126*K126*L126,2)</f>
        <v>455.4</v>
      </c>
      <c r="N126" s="134"/>
      <c r="O126" s="135"/>
      <c r="P126" s="77">
        <f t="shared" ref="P126:P135" si="88">M126</f>
        <v>455.4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24"/>
      <c r="E127" s="78" t="s">
        <v>112</v>
      </c>
      <c r="F127" s="132" t="s">
        <v>11</v>
      </c>
      <c r="G127" s="24">
        <v>10</v>
      </c>
      <c r="H127" s="24" t="s">
        <v>114</v>
      </c>
      <c r="I127" s="72" t="s">
        <v>111</v>
      </c>
      <c r="J127" s="72">
        <v>3</v>
      </c>
      <c r="K127" s="93">
        <v>30</v>
      </c>
      <c r="L127" s="94">
        <f>'Planilha para vinculação'!F22</f>
        <v>25</v>
      </c>
      <c r="M127" s="133">
        <f t="shared" si="87"/>
        <v>2250</v>
      </c>
      <c r="N127" s="123"/>
      <c r="O127" s="135"/>
      <c r="P127" s="77">
        <f t="shared" si="88"/>
        <v>2250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24"/>
      <c r="E128" s="6" t="s">
        <v>513</v>
      </c>
      <c r="F128" s="24" t="s">
        <v>7</v>
      </c>
      <c r="G128" s="24">
        <v>3</v>
      </c>
      <c r="H128" s="24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7"/>
        <v>130.26</v>
      </c>
      <c r="N128" s="123"/>
      <c r="O128" s="135"/>
      <c r="P128" s="77">
        <f t="shared" si="88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25</v>
      </c>
      <c r="L129" s="94">
        <f>'Planilha para vinculação'!F26</f>
        <v>5.8</v>
      </c>
      <c r="M129" s="133">
        <f t="shared" si="87"/>
        <v>145</v>
      </c>
      <c r="N129" s="123"/>
      <c r="O129" s="135"/>
      <c r="P129" s="77">
        <f t="shared" si="88"/>
        <v>145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390</v>
      </c>
      <c r="L130" s="94">
        <f>'Planilha para vinculação'!F31</f>
        <v>1.2250000000000001</v>
      </c>
      <c r="M130" s="133">
        <f t="shared" si="87"/>
        <v>477.75</v>
      </c>
      <c r="N130" s="123"/>
      <c r="O130" s="135"/>
      <c r="P130" s="77">
        <f t="shared" si="88"/>
        <v>477.75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7"/>
        <v>60</v>
      </c>
      <c r="N131" s="123"/>
      <c r="O131" s="135"/>
      <c r="P131" s="77">
        <f t="shared" si="88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7"/>
        <v>160</v>
      </c>
      <c r="N132" s="123"/>
      <c r="O132" s="135"/>
      <c r="P132" s="77">
        <f t="shared" si="88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40</v>
      </c>
      <c r="L133" s="138">
        <f>'Planilha para vinculação'!F35</f>
        <v>0.61</v>
      </c>
      <c r="M133" s="133">
        <f t="shared" si="87"/>
        <v>24.4</v>
      </c>
      <c r="N133" s="123"/>
      <c r="O133" s="135"/>
      <c r="P133" s="77">
        <f t="shared" si="88"/>
        <v>24.4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7"/>
        <v>838.4</v>
      </c>
      <c r="N134" s="123"/>
      <c r="O134" s="135"/>
      <c r="P134" s="77">
        <f t="shared" si="88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4776.41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25"/>
      <c r="E135" s="70" t="s">
        <v>132</v>
      </c>
      <c r="F135" s="24" t="s">
        <v>14</v>
      </c>
      <c r="G135" s="24">
        <v>26</v>
      </c>
      <c r="H135" s="24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7"/>
        <v>235.2</v>
      </c>
      <c r="N135" s="123"/>
      <c r="O135" s="135"/>
      <c r="P135" s="77">
        <f t="shared" si="88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8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89">SUM(M126:M135)</f>
        <v>4776.41</v>
      </c>
      <c r="N136" s="139">
        <f t="shared" si="89"/>
        <v>0</v>
      </c>
      <c r="O136" s="139">
        <f t="shared" si="89"/>
        <v>0</v>
      </c>
      <c r="P136" s="139">
        <f t="shared" si="89"/>
        <v>4776.41</v>
      </c>
      <c r="Q136" s="139">
        <f t="shared" si="89"/>
        <v>0</v>
      </c>
      <c r="R136" s="139">
        <f t="shared" si="89"/>
        <v>0</v>
      </c>
      <c r="S136" s="139">
        <f t="shared" si="89"/>
        <v>0</v>
      </c>
      <c r="T136" s="139">
        <f t="shared" si="89"/>
        <v>0</v>
      </c>
      <c r="U136" s="139">
        <f t="shared" si="89"/>
        <v>0</v>
      </c>
      <c r="V136" s="139">
        <f t="shared" si="89"/>
        <v>0</v>
      </c>
      <c r="W136" s="139">
        <f t="shared" si="89"/>
        <v>0</v>
      </c>
      <c r="X136" s="139">
        <f t="shared" si="89"/>
        <v>0</v>
      </c>
      <c r="Y136" s="139">
        <f t="shared" si="89"/>
        <v>0</v>
      </c>
      <c r="Z136" s="69"/>
    </row>
    <row r="137" spans="1:27" ht="40.5" customHeight="1" x14ac:dyDescent="0.3">
      <c r="A137" s="107"/>
      <c r="B137" s="107"/>
      <c r="C137" s="107"/>
      <c r="D137" s="307" t="s">
        <v>78</v>
      </c>
      <c r="E137" s="70" t="s">
        <v>110</v>
      </c>
      <c r="F137" s="91" t="s">
        <v>11</v>
      </c>
      <c r="G137" s="24">
        <v>9</v>
      </c>
      <c r="H137" s="24" t="s">
        <v>114</v>
      </c>
      <c r="I137" s="92" t="s">
        <v>111</v>
      </c>
      <c r="J137" s="92">
        <v>3</v>
      </c>
      <c r="K137" s="93">
        <v>15</v>
      </c>
      <c r="L137" s="94">
        <f>'Planilha para vinculação'!F21</f>
        <v>10.119999999999999</v>
      </c>
      <c r="M137" s="75">
        <f t="shared" ref="M137:M139" si="90">TRUNC(J137*K137*L137,2)</f>
        <v>455.4</v>
      </c>
      <c r="N137" s="109"/>
      <c r="O137" s="110"/>
      <c r="P137" s="110"/>
      <c r="Q137" s="140"/>
      <c r="R137" s="141">
        <f t="shared" ref="R137:R140" si="91">M137</f>
        <v>455.4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24" t="s">
        <v>114</v>
      </c>
      <c r="I138" s="92" t="s">
        <v>111</v>
      </c>
      <c r="J138" s="92">
        <v>3</v>
      </c>
      <c r="K138" s="93">
        <v>30</v>
      </c>
      <c r="L138" s="94">
        <f>'Planilha para vinculação'!F22</f>
        <v>25</v>
      </c>
      <c r="M138" s="75">
        <f t="shared" si="90"/>
        <v>2250</v>
      </c>
      <c r="N138" s="113"/>
      <c r="O138" s="85"/>
      <c r="P138" s="85"/>
      <c r="Q138" s="140"/>
      <c r="R138" s="141">
        <f t="shared" si="91"/>
        <v>2250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390</v>
      </c>
      <c r="L139" s="94">
        <f>'Planilha para vinculação'!F28</f>
        <v>1.1399999999999999</v>
      </c>
      <c r="M139" s="75">
        <f t="shared" si="90"/>
        <v>444.6</v>
      </c>
      <c r="N139" s="113"/>
      <c r="O139" s="85"/>
      <c r="P139" s="85"/>
      <c r="Q139" s="140"/>
      <c r="R139" s="141">
        <f t="shared" si="91"/>
        <v>444.6</v>
      </c>
      <c r="S139" s="111"/>
      <c r="T139" s="85"/>
      <c r="U139" s="85"/>
      <c r="V139" s="142"/>
      <c r="W139" s="77"/>
      <c r="X139" s="77"/>
      <c r="Y139" s="77"/>
      <c r="Z139" s="69">
        <f>SUM(N141:Y141)</f>
        <v>3295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24" t="s">
        <v>114</v>
      </c>
      <c r="I140" s="73" t="s">
        <v>119</v>
      </c>
      <c r="J140" s="73">
        <v>1</v>
      </c>
      <c r="K140" s="92">
        <v>25</v>
      </c>
      <c r="L140" s="94">
        <f>'Planilha para vinculação'!F26</f>
        <v>5.8</v>
      </c>
      <c r="M140" s="75">
        <f>TRUNC(L140*K140*J140,2)</f>
        <v>145</v>
      </c>
      <c r="N140" s="113"/>
      <c r="O140" s="85"/>
      <c r="P140" s="115"/>
      <c r="Q140" s="111"/>
      <c r="R140" s="141">
        <f t="shared" si="91"/>
        <v>145</v>
      </c>
      <c r="S140" s="85"/>
      <c r="T140" s="89"/>
      <c r="U140" s="85"/>
      <c r="V140" s="111"/>
      <c r="W140" s="85"/>
      <c r="X140" s="85"/>
      <c r="Y140" s="85"/>
      <c r="Z140" s="69">
        <f>SUM(N142:Y142)</f>
        <v>8071.41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2">SUM(M137:M140)</f>
        <v>3295</v>
      </c>
      <c r="N141" s="86">
        <f t="shared" si="92"/>
        <v>0</v>
      </c>
      <c r="O141" s="64">
        <f t="shared" si="92"/>
        <v>0</v>
      </c>
      <c r="P141" s="64">
        <f t="shared" si="92"/>
        <v>0</v>
      </c>
      <c r="Q141" s="64">
        <f t="shared" si="92"/>
        <v>0</v>
      </c>
      <c r="R141" s="64">
        <f t="shared" si="92"/>
        <v>3295</v>
      </c>
      <c r="S141" s="64">
        <f t="shared" si="92"/>
        <v>0</v>
      </c>
      <c r="T141" s="64">
        <f t="shared" si="92"/>
        <v>0</v>
      </c>
      <c r="U141" s="64">
        <f t="shared" si="92"/>
        <v>0</v>
      </c>
      <c r="V141" s="64">
        <f t="shared" si="92"/>
        <v>0</v>
      </c>
      <c r="W141" s="64">
        <f t="shared" si="92"/>
        <v>0</v>
      </c>
      <c r="X141" s="64">
        <f t="shared" si="92"/>
        <v>0</v>
      </c>
      <c r="Y141" s="64">
        <f t="shared" si="92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 t="shared" ref="M142:Y142" si="93">M141+M136</f>
        <v>8071.41</v>
      </c>
      <c r="N142" s="106">
        <f t="shared" si="93"/>
        <v>0</v>
      </c>
      <c r="O142" s="106">
        <f t="shared" si="93"/>
        <v>0</v>
      </c>
      <c r="P142" s="106">
        <f t="shared" si="93"/>
        <v>4776.41</v>
      </c>
      <c r="Q142" s="106">
        <f t="shared" si="93"/>
        <v>0</v>
      </c>
      <c r="R142" s="106">
        <f t="shared" si="93"/>
        <v>3295</v>
      </c>
      <c r="S142" s="106">
        <f t="shared" si="93"/>
        <v>0</v>
      </c>
      <c r="T142" s="106">
        <f t="shared" si="93"/>
        <v>0</v>
      </c>
      <c r="U142" s="106">
        <f t="shared" si="93"/>
        <v>0</v>
      </c>
      <c r="V142" s="106">
        <f t="shared" si="93"/>
        <v>0</v>
      </c>
      <c r="W142" s="106">
        <f t="shared" si="93"/>
        <v>0</v>
      </c>
      <c r="X142" s="106">
        <f t="shared" si="93"/>
        <v>0</v>
      </c>
      <c r="Y142" s="106">
        <f t="shared" si="93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4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195</v>
      </c>
      <c r="L145" s="87">
        <f>Verba_Diagnóstico!$G$15</f>
        <v>5</v>
      </c>
      <c r="M145" s="75">
        <f t="shared" si="94"/>
        <v>975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975</v>
      </c>
      <c r="Z145" s="69">
        <f>SUM(N148:Y148)</f>
        <v>11602.91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337"/>
      <c r="E146" s="70" t="s">
        <v>110</v>
      </c>
      <c r="F146" s="91" t="s">
        <v>11</v>
      </c>
      <c r="G146" s="24">
        <v>9</v>
      </c>
      <c r="H146" s="24" t="s">
        <v>114</v>
      </c>
      <c r="I146" s="92" t="s">
        <v>111</v>
      </c>
      <c r="J146" s="92">
        <v>3</v>
      </c>
      <c r="K146" s="93">
        <v>100</v>
      </c>
      <c r="L146" s="94">
        <f>'Planilha para vinculação'!F21</f>
        <v>10.119999999999999</v>
      </c>
      <c r="M146" s="75">
        <f t="shared" ref="M146:M147" si="95">TRUNC(L146*K146*J146,2)</f>
        <v>3036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6">M146</f>
        <v>3036</v>
      </c>
      <c r="Z146" s="69"/>
    </row>
    <row r="147" spans="1:27" ht="15.75" customHeight="1" x14ac:dyDescent="0.25">
      <c r="A147" s="18"/>
      <c r="B147" s="18"/>
      <c r="C147" s="18"/>
      <c r="D147" s="338"/>
      <c r="E147" s="92" t="s">
        <v>121</v>
      </c>
      <c r="F147" s="91" t="s">
        <v>11</v>
      </c>
      <c r="G147" s="24">
        <v>9</v>
      </c>
      <c r="H147" s="24" t="s">
        <v>114</v>
      </c>
      <c r="I147" s="92" t="s">
        <v>111</v>
      </c>
      <c r="J147" s="92">
        <v>3</v>
      </c>
      <c r="K147" s="93">
        <v>100</v>
      </c>
      <c r="L147" s="94">
        <f>'Planilha para vinculação'!F22</f>
        <v>25</v>
      </c>
      <c r="M147" s="75">
        <f t="shared" si="95"/>
        <v>7500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6"/>
        <v>7500</v>
      </c>
      <c r="Z147" s="69">
        <f>SUM(N149:Y150)</f>
        <v>504225.84526315785</v>
      </c>
      <c r="AA147" s="165">
        <f>M149-Z147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11602.91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11602.91</v>
      </c>
      <c r="Z148" s="69"/>
      <c r="AA148" s="165"/>
    </row>
    <row r="149" spans="1:27" ht="42" customHeight="1" x14ac:dyDescent="0.25">
      <c r="A149" s="18"/>
      <c r="B149" s="18"/>
      <c r="C149" s="18"/>
      <c r="D149" s="334" t="s">
        <v>145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504225.84526315785</v>
      </c>
      <c r="N149" s="310">
        <f>SUM(N148,N142,N124,N76,N151)</f>
        <v>50608.019605263158</v>
      </c>
      <c r="O149" s="310">
        <f>SUM(O148,O142,O124,O76,O151)</f>
        <v>49432.363605263163</v>
      </c>
      <c r="P149" s="310">
        <f>SUM(P148,P142,P124,P76,P151)</f>
        <v>49211.653605263156</v>
      </c>
      <c r="Q149" s="310">
        <f>SUM(Q148,Q142,Q124,Q76,Q151)</f>
        <v>33738.92360526316</v>
      </c>
      <c r="R149" s="310">
        <f>SUM(R148,R142,R124,R76,R151)</f>
        <v>43781.683605263162</v>
      </c>
      <c r="S149" s="310">
        <f>SUM(S148,S142,S124,S76,S151)</f>
        <v>33738.92360526316</v>
      </c>
      <c r="T149" s="310">
        <f>SUM(T148,T142,T124,T76,T151)</f>
        <v>41660.483605263158</v>
      </c>
      <c r="U149" s="310">
        <f>SUM(U148,U142,U124,U76,U151)</f>
        <v>40726.523605263159</v>
      </c>
      <c r="V149" s="310">
        <f>SUM(V148,V142,V124,V76,V151)</f>
        <v>44535.203605263159</v>
      </c>
      <c r="W149" s="310">
        <f>SUM(W148,W142,W124,W76,W151)</f>
        <v>36575.88360526316</v>
      </c>
      <c r="X149" s="310">
        <f>SUM(X148,X142,X124,X76,X151)</f>
        <v>37649.723605263156</v>
      </c>
      <c r="Y149" s="310">
        <f>SUM(Y148,Y142,Y124,Y76,Y151)</f>
        <v>42566.45960526316</v>
      </c>
      <c r="Z149" s="69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6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48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69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51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51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69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69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52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6" ht="15.75" customHeight="1" x14ac:dyDescent="0.25"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6" ht="15.75" customHeight="1" x14ac:dyDescent="0.25"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6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9"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95:D98"/>
    <mergeCell ref="D71:L71"/>
    <mergeCell ref="D75:L75"/>
    <mergeCell ref="D76:L76"/>
    <mergeCell ref="D77:Y77"/>
    <mergeCell ref="D59:D60"/>
    <mergeCell ref="D62:D70"/>
    <mergeCell ref="D72:D74"/>
    <mergeCell ref="D78:D87"/>
    <mergeCell ref="D88:L88"/>
    <mergeCell ref="D89:D93"/>
    <mergeCell ref="D94:L94"/>
    <mergeCell ref="D99:L99"/>
    <mergeCell ref="D100:D110"/>
    <mergeCell ref="D111:L111"/>
    <mergeCell ref="D123:L123"/>
    <mergeCell ref="D124:L124"/>
    <mergeCell ref="D125:Y125"/>
    <mergeCell ref="D143:Y143"/>
    <mergeCell ref="D112:D122"/>
    <mergeCell ref="D126:D135"/>
    <mergeCell ref="D136:L136"/>
    <mergeCell ref="D137:D140"/>
    <mergeCell ref="D141:L141"/>
    <mergeCell ref="D142:L142"/>
    <mergeCell ref="R149:R150"/>
    <mergeCell ref="S149:S150"/>
    <mergeCell ref="T149:T150"/>
    <mergeCell ref="U149:U150"/>
    <mergeCell ref="D148:L148"/>
    <mergeCell ref="D149:L150"/>
    <mergeCell ref="M149:M150"/>
    <mergeCell ref="N149:N150"/>
    <mergeCell ref="V149:V150"/>
    <mergeCell ref="W149:W150"/>
    <mergeCell ref="X149:X150"/>
    <mergeCell ref="Y149:Y150"/>
    <mergeCell ref="O149:O150"/>
    <mergeCell ref="P149:P150"/>
    <mergeCell ref="Q149:Q150"/>
    <mergeCell ref="D151:L151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</mergeCells>
  <conditionalFormatting sqref="E22">
    <cfRule type="cellIs" dxfId="179" priority="1" operator="equal">
      <formula>MIN($C$18:$T$18)</formula>
    </cfRule>
    <cfRule type="cellIs" dxfId="178" priority="2" operator="equal">
      <formula>MIN($C$17:$T$17)</formula>
    </cfRule>
  </conditionalFormatting>
  <conditionalFormatting sqref="E133">
    <cfRule type="cellIs" dxfId="177" priority="7" operator="equal">
      <formula>MIN($D$19:$AC$19)</formula>
    </cfRule>
    <cfRule type="cellIs" dxfId="176" priority="8" operator="equal">
      <formula>MIN($D$18:$AC$18)</formula>
    </cfRule>
  </conditionalFormatting>
  <conditionalFormatting sqref="E38:F38">
    <cfRule type="cellIs" dxfId="175" priority="15" operator="equal">
      <formula>MIN($D$19:$AC$19)</formula>
    </cfRule>
    <cfRule type="cellIs" dxfId="174" priority="16" operator="equal">
      <formula>MIN($D$18:$AC$18)</formula>
    </cfRule>
  </conditionalFormatting>
  <conditionalFormatting sqref="E43:F43">
    <cfRule type="cellIs" dxfId="173" priority="21" operator="equal">
      <formula>MIN($D$15:$Y$15)</formula>
    </cfRule>
    <cfRule type="cellIs" dxfId="172" priority="22" operator="equal">
      <formula>MIN($D$14:$Y$14)</formula>
    </cfRule>
  </conditionalFormatting>
  <conditionalFormatting sqref="E48:F48">
    <cfRule type="cellIs" dxfId="171" priority="13" operator="equal">
      <formula>MIN($D$19:$AC$19)</formula>
    </cfRule>
    <cfRule type="cellIs" dxfId="170" priority="14" operator="equal">
      <formula>MIN($D$18:$AC$18)</formula>
    </cfRule>
  </conditionalFormatting>
  <conditionalFormatting sqref="E53:F53 E86:F86 E93:F93 E108:F108 E120:F120">
    <cfRule type="cellIs" dxfId="169" priority="25" operator="equal">
      <formula>MIN($D$15:$Y$15)</formula>
    </cfRule>
    <cfRule type="cellIs" dxfId="168" priority="26" operator="equal">
      <formula>MIN($D$14:$Y$14)</formula>
    </cfRule>
  </conditionalFormatting>
  <conditionalFormatting sqref="E68:F68">
    <cfRule type="cellIs" dxfId="167" priority="5" operator="equal">
      <formula>MIN($D$19:$AC$19)</formula>
    </cfRule>
    <cfRule type="cellIs" dxfId="166" priority="6" operator="equal">
      <formula>MIN($D$18:$AC$18)</formula>
    </cfRule>
  </conditionalFormatting>
  <conditionalFormatting sqref="E109:F109">
    <cfRule type="cellIs" dxfId="165" priority="11" operator="equal">
      <formula>MIN($D$19:$AC$19)</formula>
    </cfRule>
    <cfRule type="cellIs" dxfId="164" priority="12" operator="equal">
      <formula>MIN($D$18:$AC$18)</formula>
    </cfRule>
  </conditionalFormatting>
  <conditionalFormatting sqref="E121:F121">
    <cfRule type="cellIs" dxfId="163" priority="9" operator="equal">
      <formula>MIN($D$19:$AC$19)</formula>
    </cfRule>
    <cfRule type="cellIs" dxfId="162" priority="10" operator="equal">
      <formula>MIN($D$18:$AC$18)</formula>
    </cfRule>
  </conditionalFormatting>
  <conditionalFormatting sqref="F133">
    <cfRule type="cellIs" dxfId="161" priority="27" operator="equal">
      <formula>MIN($C$11:$AB$11)</formula>
    </cfRule>
    <cfRule type="cellIs" dxfId="160" priority="28" operator="equal">
      <formula>MIN($C$10:$AB$10)</formula>
    </cfRule>
  </conditionalFormatting>
  <pageMargins left="0.7" right="0.7" top="0.75" bottom="0.75" header="0" footer="0"/>
  <pageSetup paperSize="9" scale="19" fitToHeight="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A1000"/>
  <sheetViews>
    <sheetView showGridLines="0" topLeftCell="A124" zoomScale="50" zoomScaleNormal="50" workbookViewId="0">
      <selection activeCell="D144" sqref="D144:Y145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180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181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24" t="s">
        <v>114</v>
      </c>
      <c r="I18" s="72" t="s">
        <v>111</v>
      </c>
      <c r="J18" s="73">
        <v>5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38860.800000000003</v>
      </c>
      <c r="N18" s="76">
        <f>M18/12</f>
        <v>3238.4</v>
      </c>
      <c r="O18" s="77">
        <f t="shared" ref="O18:Y18" si="1">$M$18/12</f>
        <v>3238.4</v>
      </c>
      <c r="P18" s="77">
        <f t="shared" si="1"/>
        <v>3238.4</v>
      </c>
      <c r="Q18" s="77">
        <f t="shared" si="1"/>
        <v>3238.4</v>
      </c>
      <c r="R18" s="77">
        <f t="shared" si="1"/>
        <v>3238.4</v>
      </c>
      <c r="S18" s="77">
        <f t="shared" si="1"/>
        <v>3238.4</v>
      </c>
      <c r="T18" s="77">
        <f t="shared" si="1"/>
        <v>3238.4</v>
      </c>
      <c r="U18" s="77">
        <f t="shared" si="1"/>
        <v>3238.4</v>
      </c>
      <c r="V18" s="77">
        <f t="shared" si="1"/>
        <v>3238.4</v>
      </c>
      <c r="W18" s="77">
        <f t="shared" si="1"/>
        <v>3238.4</v>
      </c>
      <c r="X18" s="77">
        <f t="shared" si="1"/>
        <v>3238.4</v>
      </c>
      <c r="Y18" s="77">
        <f t="shared" si="1"/>
        <v>3238.4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24" t="s">
        <v>114</v>
      </c>
      <c r="I19" s="72" t="s">
        <v>111</v>
      </c>
      <c r="J19" s="73">
        <v>5</v>
      </c>
      <c r="K19" s="73">
        <v>768</v>
      </c>
      <c r="L19" s="74">
        <f>'Planilha para vinculação'!F22</f>
        <v>25</v>
      </c>
      <c r="M19" s="75">
        <f t="shared" si="0"/>
        <v>96000</v>
      </c>
      <c r="N19" s="76">
        <f t="shared" ref="N19:Y19" si="2">$M$19/12</f>
        <v>8000</v>
      </c>
      <c r="O19" s="77">
        <f t="shared" si="2"/>
        <v>8000</v>
      </c>
      <c r="P19" s="77">
        <f t="shared" si="2"/>
        <v>8000</v>
      </c>
      <c r="Q19" s="77">
        <f t="shared" si="2"/>
        <v>8000</v>
      </c>
      <c r="R19" s="77">
        <f t="shared" si="2"/>
        <v>8000</v>
      </c>
      <c r="S19" s="77">
        <f t="shared" si="2"/>
        <v>8000</v>
      </c>
      <c r="T19" s="77">
        <f t="shared" si="2"/>
        <v>8000</v>
      </c>
      <c r="U19" s="77">
        <f t="shared" si="2"/>
        <v>8000</v>
      </c>
      <c r="V19" s="77">
        <f t="shared" si="2"/>
        <v>8000</v>
      </c>
      <c r="W19" s="77">
        <f t="shared" si="2"/>
        <v>8000</v>
      </c>
      <c r="X19" s="77">
        <f t="shared" si="2"/>
        <v>8000</v>
      </c>
      <c r="Y19" s="77">
        <f t="shared" si="2"/>
        <v>8000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4</v>
      </c>
      <c r="K21" s="73">
        <v>1</v>
      </c>
      <c r="L21" s="74">
        <f>'Quadro de Preços Frete'!K23</f>
        <v>1500</v>
      </c>
      <c r="M21" s="75">
        <f t="shared" si="0"/>
        <v>6000</v>
      </c>
      <c r="N21" s="76">
        <f>$M$21/2</f>
        <v>3000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3000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2</v>
      </c>
      <c r="K22" s="73">
        <v>12</v>
      </c>
      <c r="L22" s="74">
        <f>'Planilha para vinculação'!F71</f>
        <v>1200</v>
      </c>
      <c r="M22" s="75">
        <f t="shared" ref="M22" si="4">TRUNC(J22*K22*L22,2)</f>
        <v>28800</v>
      </c>
      <c r="N22" s="76">
        <f t="shared" ref="N22:Y22" si="5">$M$22/12</f>
        <v>2400</v>
      </c>
      <c r="O22" s="76">
        <f t="shared" si="5"/>
        <v>2400</v>
      </c>
      <c r="P22" s="76">
        <f t="shared" si="5"/>
        <v>2400</v>
      </c>
      <c r="Q22" s="76">
        <f t="shared" si="5"/>
        <v>2400</v>
      </c>
      <c r="R22" s="76">
        <f t="shared" si="5"/>
        <v>2400</v>
      </c>
      <c r="S22" s="76">
        <f t="shared" si="5"/>
        <v>2400</v>
      </c>
      <c r="T22" s="76">
        <f t="shared" si="5"/>
        <v>2400</v>
      </c>
      <c r="U22" s="76">
        <f t="shared" si="5"/>
        <v>2400</v>
      </c>
      <c r="V22" s="76">
        <f t="shared" si="5"/>
        <v>2400</v>
      </c>
      <c r="W22" s="76">
        <f t="shared" si="5"/>
        <v>2400</v>
      </c>
      <c r="X22" s="76">
        <f t="shared" si="5"/>
        <v>2400</v>
      </c>
      <c r="Y22" s="76">
        <f t="shared" si="5"/>
        <v>2400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6">$M$23/12</f>
        <v>482.88749999999999</v>
      </c>
      <c r="O23" s="77">
        <f t="shared" si="6"/>
        <v>482.88749999999999</v>
      </c>
      <c r="P23" s="77">
        <f t="shared" si="6"/>
        <v>482.88749999999999</v>
      </c>
      <c r="Q23" s="77">
        <f t="shared" si="6"/>
        <v>482.88749999999999</v>
      </c>
      <c r="R23" s="77">
        <f t="shared" si="6"/>
        <v>482.88749999999999</v>
      </c>
      <c r="S23" s="77">
        <f t="shared" si="6"/>
        <v>482.88749999999999</v>
      </c>
      <c r="T23" s="77">
        <f t="shared" si="6"/>
        <v>482.88749999999999</v>
      </c>
      <c r="U23" s="77">
        <f t="shared" si="6"/>
        <v>482.88749999999999</v>
      </c>
      <c r="V23" s="77">
        <f t="shared" si="6"/>
        <v>482.88749999999999</v>
      </c>
      <c r="W23" s="77">
        <f t="shared" si="6"/>
        <v>482.88749999999999</v>
      </c>
      <c r="X23" s="77">
        <f t="shared" si="6"/>
        <v>482.88749999999999</v>
      </c>
      <c r="Y23" s="77">
        <f t="shared" si="6"/>
        <v>482.88749999999999</v>
      </c>
      <c r="Z23" s="69"/>
    </row>
    <row r="24" spans="1:27" ht="93.7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7">$M$24/12</f>
        <v>1117.49</v>
      </c>
      <c r="O24" s="76">
        <f t="shared" si="7"/>
        <v>1117.49</v>
      </c>
      <c r="P24" s="76">
        <f t="shared" si="7"/>
        <v>1117.49</v>
      </c>
      <c r="Q24" s="76">
        <f t="shared" si="7"/>
        <v>1117.49</v>
      </c>
      <c r="R24" s="76">
        <f t="shared" si="7"/>
        <v>1117.49</v>
      </c>
      <c r="S24" s="76">
        <f t="shared" si="7"/>
        <v>1117.49</v>
      </c>
      <c r="T24" s="76">
        <f t="shared" si="7"/>
        <v>1117.49</v>
      </c>
      <c r="U24" s="76">
        <f t="shared" si="7"/>
        <v>1117.49</v>
      </c>
      <c r="V24" s="76">
        <f t="shared" si="7"/>
        <v>1117.49</v>
      </c>
      <c r="W24" s="76">
        <f t="shared" si="7"/>
        <v>1117.49</v>
      </c>
      <c r="X24" s="76">
        <f t="shared" si="7"/>
        <v>1117.49</v>
      </c>
      <c r="Y24" s="76">
        <f t="shared" si="7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190064.12999999998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8">SUM(M18:M25)</f>
        <v>190064.12999999998</v>
      </c>
      <c r="N26" s="86">
        <f t="shared" si="8"/>
        <v>18448.677500000002</v>
      </c>
      <c r="O26" s="64">
        <f t="shared" si="8"/>
        <v>15328.6775</v>
      </c>
      <c r="P26" s="64">
        <f t="shared" si="8"/>
        <v>15328.6775</v>
      </c>
      <c r="Q26" s="64">
        <f t="shared" si="8"/>
        <v>15328.6775</v>
      </c>
      <c r="R26" s="64">
        <f t="shared" si="8"/>
        <v>15328.6775</v>
      </c>
      <c r="S26" s="64">
        <f t="shared" si="8"/>
        <v>15328.6775</v>
      </c>
      <c r="T26" s="64">
        <f t="shared" si="8"/>
        <v>15328.6775</v>
      </c>
      <c r="U26" s="64">
        <f t="shared" si="8"/>
        <v>15328.6775</v>
      </c>
      <c r="V26" s="64">
        <f t="shared" si="8"/>
        <v>15328.6775</v>
      </c>
      <c r="W26" s="64">
        <f t="shared" si="8"/>
        <v>15328.6775</v>
      </c>
      <c r="X26" s="64">
        <f t="shared" si="8"/>
        <v>15328.6775</v>
      </c>
      <c r="Y26" s="64">
        <f t="shared" si="8"/>
        <v>18328.677500000002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9">TRUNC(L27*K27*J27,2)</f>
        <v>91.91</v>
      </c>
      <c r="N27" s="88">
        <f t="shared" ref="N27:N28" si="10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540</v>
      </c>
      <c r="L28" s="87">
        <f>Verba_Diagnóstico!$G$15</f>
        <v>5</v>
      </c>
      <c r="M28" s="75">
        <f t="shared" si="9"/>
        <v>2700</v>
      </c>
      <c r="N28" s="88">
        <f t="shared" si="10"/>
        <v>2700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337"/>
      <c r="E29" s="70" t="s">
        <v>110</v>
      </c>
      <c r="F29" s="91" t="s">
        <v>11</v>
      </c>
      <c r="G29" s="24">
        <v>9</v>
      </c>
      <c r="H29" s="24" t="s">
        <v>114</v>
      </c>
      <c r="I29" s="92" t="s">
        <v>111</v>
      </c>
      <c r="J29" s="92">
        <v>5</v>
      </c>
      <c r="K29" s="93">
        <v>100</v>
      </c>
      <c r="L29" s="94">
        <f>'Planilha para vinculação'!F21</f>
        <v>10.119999999999999</v>
      </c>
      <c r="M29" s="75">
        <f t="shared" ref="M29:M30" si="11">TRUNC(L29*K29*J29,2)</f>
        <v>5060</v>
      </c>
      <c r="N29" s="88">
        <f t="shared" ref="N29:N31" si="12">M29</f>
        <v>5060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f>SUM(N31:Y31)</f>
        <v>20351.91</v>
      </c>
      <c r="AA29" t="b">
        <f>IF(Z29=M31,TRUE,FALSE)</f>
        <v>1</v>
      </c>
    </row>
    <row r="30" spans="1:27" ht="47.25" customHeight="1" x14ac:dyDescent="0.25">
      <c r="A30" s="18"/>
      <c r="B30" s="18"/>
      <c r="C30" s="18"/>
      <c r="D30" s="338"/>
      <c r="E30" s="92" t="s">
        <v>121</v>
      </c>
      <c r="F30" s="91" t="s">
        <v>11</v>
      </c>
      <c r="G30" s="24">
        <v>9</v>
      </c>
      <c r="H30" s="24" t="s">
        <v>114</v>
      </c>
      <c r="I30" s="92" t="s">
        <v>111</v>
      </c>
      <c r="J30" s="92">
        <v>5</v>
      </c>
      <c r="K30" s="93">
        <v>100</v>
      </c>
      <c r="L30" s="94">
        <f>'Planilha para vinculação'!F22</f>
        <v>25</v>
      </c>
      <c r="M30" s="75">
        <f t="shared" si="11"/>
        <v>12500</v>
      </c>
      <c r="N30" s="88">
        <f t="shared" si="12"/>
        <v>12500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SUM(M27:M30)</f>
        <v>20351.91</v>
      </c>
      <c r="N31" s="88">
        <f t="shared" si="12"/>
        <v>20351.91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v>0</v>
      </c>
      <c r="Z31" s="69"/>
    </row>
    <row r="32" spans="1:27" ht="15.75" customHeight="1" x14ac:dyDescent="0.25">
      <c r="A32" s="18"/>
      <c r="B32" s="18"/>
      <c r="C32" s="18"/>
      <c r="D32" s="307" t="s">
        <v>123</v>
      </c>
      <c r="E32" s="70" t="s">
        <v>110</v>
      </c>
      <c r="F32" s="91" t="s">
        <v>11</v>
      </c>
      <c r="G32" s="24">
        <v>9</v>
      </c>
      <c r="H32" s="24" t="s">
        <v>114</v>
      </c>
      <c r="I32" s="92" t="s">
        <v>111</v>
      </c>
      <c r="J32" s="92">
        <v>5</v>
      </c>
      <c r="K32" s="93">
        <v>240</v>
      </c>
      <c r="L32" s="94">
        <f>'Planilha para vinculação'!F21</f>
        <v>10.119999999999999</v>
      </c>
      <c r="M32" s="95">
        <f t="shared" ref="M32:M34" si="13">TRUNC(J32*K32*L32,2)</f>
        <v>12144</v>
      </c>
      <c r="N32" s="76">
        <f t="shared" ref="N32:Y32" si="14">$M$32/12</f>
        <v>1012</v>
      </c>
      <c r="O32" s="77">
        <f t="shared" si="14"/>
        <v>1012</v>
      </c>
      <c r="P32" s="77">
        <f t="shared" si="14"/>
        <v>1012</v>
      </c>
      <c r="Q32" s="77">
        <f t="shared" si="14"/>
        <v>1012</v>
      </c>
      <c r="R32" s="77">
        <f t="shared" si="14"/>
        <v>1012</v>
      </c>
      <c r="S32" s="77">
        <f t="shared" si="14"/>
        <v>1012</v>
      </c>
      <c r="T32" s="77">
        <f t="shared" si="14"/>
        <v>1012</v>
      </c>
      <c r="U32" s="77">
        <f t="shared" si="14"/>
        <v>1012</v>
      </c>
      <c r="V32" s="77">
        <f t="shared" si="14"/>
        <v>1012</v>
      </c>
      <c r="W32" s="77">
        <f t="shared" si="14"/>
        <v>1012</v>
      </c>
      <c r="X32" s="77">
        <f t="shared" si="14"/>
        <v>1012</v>
      </c>
      <c r="Y32" s="77">
        <f t="shared" si="14"/>
        <v>1012</v>
      </c>
      <c r="Z32" s="69"/>
    </row>
    <row r="33" spans="1:27" ht="15.75" customHeight="1" x14ac:dyDescent="0.25">
      <c r="A33" s="18"/>
      <c r="B33" s="18"/>
      <c r="C33" s="18"/>
      <c r="D33" s="309"/>
      <c r="E33" s="72" t="s">
        <v>112</v>
      </c>
      <c r="F33" s="91" t="s">
        <v>11</v>
      </c>
      <c r="G33" s="24">
        <v>10</v>
      </c>
      <c r="H33" s="24" t="s">
        <v>114</v>
      </c>
      <c r="I33" s="92" t="s">
        <v>111</v>
      </c>
      <c r="J33" s="92">
        <v>5</v>
      </c>
      <c r="K33" s="93">
        <v>240</v>
      </c>
      <c r="L33" s="94">
        <f>'Planilha para vinculação'!F22</f>
        <v>25</v>
      </c>
      <c r="M33" s="95">
        <f t="shared" si="13"/>
        <v>30000</v>
      </c>
      <c r="N33" s="76">
        <f t="shared" ref="N33:Y33" si="15">$M$33/12</f>
        <v>2500</v>
      </c>
      <c r="O33" s="77">
        <f t="shared" si="15"/>
        <v>2500</v>
      </c>
      <c r="P33" s="77">
        <f t="shared" si="15"/>
        <v>2500</v>
      </c>
      <c r="Q33" s="77">
        <f t="shared" si="15"/>
        <v>2500</v>
      </c>
      <c r="R33" s="77">
        <f t="shared" si="15"/>
        <v>2500</v>
      </c>
      <c r="S33" s="77">
        <f t="shared" si="15"/>
        <v>2500</v>
      </c>
      <c r="T33" s="77">
        <f t="shared" si="15"/>
        <v>2500</v>
      </c>
      <c r="U33" s="77">
        <f t="shared" si="15"/>
        <v>2500</v>
      </c>
      <c r="V33" s="77">
        <f t="shared" si="15"/>
        <v>2500</v>
      </c>
      <c r="W33" s="77">
        <f t="shared" si="15"/>
        <v>2500</v>
      </c>
      <c r="X33" s="77">
        <f t="shared" si="15"/>
        <v>2500</v>
      </c>
      <c r="Y33" s="77">
        <f t="shared" si="15"/>
        <v>2500</v>
      </c>
      <c r="Z33" s="69">
        <f>SUM(N35:Y35)</f>
        <v>43246.92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308"/>
      <c r="E34" s="92" t="s">
        <v>124</v>
      </c>
      <c r="F34" s="81" t="s">
        <v>14</v>
      </c>
      <c r="G34" s="5" t="s">
        <v>116</v>
      </c>
      <c r="H34" s="24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3"/>
        <v>1102.92</v>
      </c>
      <c r="N34" s="76">
        <f t="shared" ref="N34:Y34" si="16">$M$34/12</f>
        <v>91.910000000000011</v>
      </c>
      <c r="O34" s="77">
        <f t="shared" si="16"/>
        <v>91.910000000000011</v>
      </c>
      <c r="P34" s="77">
        <f t="shared" si="16"/>
        <v>91.910000000000011</v>
      </c>
      <c r="Q34" s="77">
        <f t="shared" si="16"/>
        <v>91.910000000000011</v>
      </c>
      <c r="R34" s="77">
        <f t="shared" si="16"/>
        <v>91.910000000000011</v>
      </c>
      <c r="S34" s="77">
        <f t="shared" si="16"/>
        <v>91.910000000000011</v>
      </c>
      <c r="T34" s="77">
        <f t="shared" si="16"/>
        <v>91.910000000000011</v>
      </c>
      <c r="U34" s="77">
        <f t="shared" si="16"/>
        <v>91.910000000000011</v>
      </c>
      <c r="V34" s="77">
        <f t="shared" si="16"/>
        <v>91.910000000000011</v>
      </c>
      <c r="W34" s="77">
        <f t="shared" si="16"/>
        <v>91.910000000000011</v>
      </c>
      <c r="X34" s="77">
        <f t="shared" si="16"/>
        <v>91.910000000000011</v>
      </c>
      <c r="Y34" s="77">
        <f t="shared" si="16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7">SUM(M32:M34)</f>
        <v>43246.92</v>
      </c>
      <c r="N35" s="86">
        <f t="shared" si="17"/>
        <v>3603.91</v>
      </c>
      <c r="O35" s="64">
        <f t="shared" si="17"/>
        <v>3603.91</v>
      </c>
      <c r="P35" s="64">
        <f t="shared" si="17"/>
        <v>3603.91</v>
      </c>
      <c r="Q35" s="64">
        <f t="shared" si="17"/>
        <v>3603.91</v>
      </c>
      <c r="R35" s="64">
        <f t="shared" si="17"/>
        <v>3603.91</v>
      </c>
      <c r="S35" s="64">
        <f t="shared" si="17"/>
        <v>3603.91</v>
      </c>
      <c r="T35" s="64">
        <f t="shared" si="17"/>
        <v>3603.91</v>
      </c>
      <c r="U35" s="64">
        <f t="shared" si="17"/>
        <v>3603.91</v>
      </c>
      <c r="V35" s="64">
        <f t="shared" si="17"/>
        <v>3603.91</v>
      </c>
      <c r="W35" s="64">
        <f t="shared" si="17"/>
        <v>3603.91</v>
      </c>
      <c r="X35" s="64">
        <f t="shared" si="17"/>
        <v>3603.91</v>
      </c>
      <c r="Y35" s="64">
        <f t="shared" si="17"/>
        <v>3603.91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24" t="s">
        <v>114</v>
      </c>
      <c r="I36" s="92" t="s">
        <v>111</v>
      </c>
      <c r="J36" s="73">
        <v>5</v>
      </c>
      <c r="K36" s="93">
        <v>17</v>
      </c>
      <c r="L36" s="94">
        <f>'Planilha para vinculação'!F21</f>
        <v>10.119999999999999</v>
      </c>
      <c r="M36" s="75">
        <f t="shared" ref="M36:M44" si="18">TRUNC(J36*K36*L36,2)</f>
        <v>860.2</v>
      </c>
      <c r="N36" s="96"/>
      <c r="O36" s="76">
        <f t="shared" ref="O36:O44" si="19">M36</f>
        <v>860.2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24" t="s">
        <v>114</v>
      </c>
      <c r="I37" s="92" t="s">
        <v>111</v>
      </c>
      <c r="J37" s="73">
        <v>5</v>
      </c>
      <c r="K37" s="93">
        <v>30</v>
      </c>
      <c r="L37" s="94">
        <f>'Planilha para vinculação'!F22</f>
        <v>25</v>
      </c>
      <c r="M37" s="75">
        <f t="shared" si="18"/>
        <v>3750</v>
      </c>
      <c r="N37" s="96"/>
      <c r="O37" s="76">
        <f t="shared" si="19"/>
        <v>3750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324</v>
      </c>
      <c r="L38" s="74">
        <f>'Planilha para vinculação'!F35</f>
        <v>0.61</v>
      </c>
      <c r="M38" s="75">
        <f t="shared" si="18"/>
        <v>197.64</v>
      </c>
      <c r="N38" s="96"/>
      <c r="O38" s="76">
        <f t="shared" si="19"/>
        <v>197.64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30</v>
      </c>
      <c r="L39" s="94">
        <f>'Planilha para vinculação'!F26</f>
        <v>5.8</v>
      </c>
      <c r="M39" s="75">
        <f t="shared" si="18"/>
        <v>174</v>
      </c>
      <c r="N39" s="96"/>
      <c r="O39" s="76">
        <f t="shared" si="19"/>
        <v>174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1080</v>
      </c>
      <c r="L40" s="94">
        <f>'Planilha para vinculação'!F31</f>
        <v>1.2250000000000001</v>
      </c>
      <c r="M40" s="75">
        <f t="shared" si="18"/>
        <v>1323</v>
      </c>
      <c r="N40" s="96"/>
      <c r="O40" s="76">
        <f t="shared" si="19"/>
        <v>1323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8"/>
        <v>60</v>
      </c>
      <c r="N41" s="96"/>
      <c r="O41" s="76">
        <f t="shared" si="19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324</v>
      </c>
      <c r="L42" s="94">
        <f>'Planilha para vinculação'!F39</f>
        <v>4</v>
      </c>
      <c r="M42" s="75">
        <f t="shared" si="18"/>
        <v>1296</v>
      </c>
      <c r="N42" s="96"/>
      <c r="O42" s="76">
        <f t="shared" si="19"/>
        <v>1296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8"/>
        <v>18.88</v>
      </c>
      <c r="N43" s="96"/>
      <c r="O43" s="76">
        <f t="shared" si="19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9584.84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7" t="s">
        <v>114</v>
      </c>
      <c r="I44" s="72" t="s">
        <v>129</v>
      </c>
      <c r="J44" s="92">
        <v>1</v>
      </c>
      <c r="K44" s="92">
        <v>324</v>
      </c>
      <c r="L44" s="94">
        <f>'Kit lanche'!E15</f>
        <v>5.88</v>
      </c>
      <c r="M44" s="75">
        <f t="shared" si="18"/>
        <v>1905.12</v>
      </c>
      <c r="N44" s="96"/>
      <c r="O44" s="76">
        <f t="shared" si="19"/>
        <v>1905.12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 t="shared" ref="M45:P45" si="20">SUM(M36:M44)</f>
        <v>9584.84</v>
      </c>
      <c r="N45" s="99">
        <f t="shared" si="20"/>
        <v>0</v>
      </c>
      <c r="O45" s="100">
        <f t="shared" si="20"/>
        <v>9584.84</v>
      </c>
      <c r="P45" s="100">
        <f t="shared" si="20"/>
        <v>0</v>
      </c>
      <c r="Q45" s="100"/>
      <c r="R45" s="100">
        <f t="shared" ref="R45:Y45" si="21">SUM(R36:R44)</f>
        <v>0</v>
      </c>
      <c r="S45" s="100">
        <f t="shared" si="21"/>
        <v>0</v>
      </c>
      <c r="T45" s="100">
        <f t="shared" si="21"/>
        <v>0</v>
      </c>
      <c r="U45" s="100">
        <f t="shared" si="21"/>
        <v>0</v>
      </c>
      <c r="V45" s="100">
        <f t="shared" si="21"/>
        <v>0</v>
      </c>
      <c r="W45" s="100">
        <f t="shared" si="21"/>
        <v>0</v>
      </c>
      <c r="X45" s="100">
        <f t="shared" si="21"/>
        <v>0</v>
      </c>
      <c r="Y45" s="100">
        <f t="shared" si="21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24" t="s">
        <v>114</v>
      </c>
      <c r="I46" s="92" t="s">
        <v>111</v>
      </c>
      <c r="J46" s="73">
        <v>5</v>
      </c>
      <c r="K46" s="93">
        <v>204</v>
      </c>
      <c r="L46" s="94">
        <f>'Planilha para vinculação'!F21</f>
        <v>10.119999999999999</v>
      </c>
      <c r="M46" s="75">
        <f t="shared" ref="M46:M54" si="22">TRUNC(J46*K46*L46,2)</f>
        <v>10322.4</v>
      </c>
      <c r="N46" s="76">
        <f t="shared" ref="N46:N54" si="23">M46/12</f>
        <v>860.19999999999993</v>
      </c>
      <c r="O46" s="76">
        <f t="shared" ref="O46:O54" si="24">M46/12</f>
        <v>860.19999999999993</v>
      </c>
      <c r="P46" s="76">
        <f t="shared" ref="P46:P54" si="25">M46/12</f>
        <v>860.19999999999993</v>
      </c>
      <c r="Q46" s="76">
        <f t="shared" ref="Q46:Q55" si="26">M46/12</f>
        <v>860.19999999999993</v>
      </c>
      <c r="R46" s="76">
        <f t="shared" ref="R46:R54" si="27">M46/12</f>
        <v>860.19999999999993</v>
      </c>
      <c r="S46" s="76">
        <f t="shared" ref="S46:S54" si="28">M46/12</f>
        <v>860.19999999999993</v>
      </c>
      <c r="T46" s="76">
        <f t="shared" ref="T46:T54" si="29">M46/12</f>
        <v>860.19999999999993</v>
      </c>
      <c r="U46" s="76">
        <f t="shared" ref="U46:U54" si="30">M46/12</f>
        <v>860.19999999999993</v>
      </c>
      <c r="V46" s="76">
        <f t="shared" ref="V46:V54" si="31">M46/12</f>
        <v>860.19999999999993</v>
      </c>
      <c r="W46" s="76">
        <f t="shared" ref="W46:W54" si="32">M46/12</f>
        <v>860.19999999999993</v>
      </c>
      <c r="X46" s="76">
        <f t="shared" ref="X46:X54" si="33">M46/12</f>
        <v>860.19999999999993</v>
      </c>
      <c r="Y46" s="76">
        <f t="shared" ref="Y46:Y54" si="34">M46/12</f>
        <v>860.19999999999993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24" t="s">
        <v>114</v>
      </c>
      <c r="I47" s="92" t="s">
        <v>111</v>
      </c>
      <c r="J47" s="73">
        <v>5</v>
      </c>
      <c r="K47" s="93">
        <v>360</v>
      </c>
      <c r="L47" s="94">
        <f>'Planilha para vinculação'!F22</f>
        <v>25</v>
      </c>
      <c r="M47" s="75">
        <f t="shared" si="22"/>
        <v>45000</v>
      </c>
      <c r="N47" s="76">
        <f t="shared" si="23"/>
        <v>3750</v>
      </c>
      <c r="O47" s="76">
        <f t="shared" si="24"/>
        <v>3750</v>
      </c>
      <c r="P47" s="76">
        <f t="shared" si="25"/>
        <v>3750</v>
      </c>
      <c r="Q47" s="76">
        <f t="shared" si="26"/>
        <v>3750</v>
      </c>
      <c r="R47" s="76">
        <f t="shared" si="27"/>
        <v>3750</v>
      </c>
      <c r="S47" s="76">
        <f t="shared" si="28"/>
        <v>3750</v>
      </c>
      <c r="T47" s="76">
        <f t="shared" si="29"/>
        <v>3750</v>
      </c>
      <c r="U47" s="76">
        <f t="shared" si="30"/>
        <v>3750</v>
      </c>
      <c r="V47" s="76">
        <f t="shared" si="31"/>
        <v>3750</v>
      </c>
      <c r="W47" s="76">
        <f t="shared" si="32"/>
        <v>3750</v>
      </c>
      <c r="X47" s="76">
        <f t="shared" si="33"/>
        <v>3750</v>
      </c>
      <c r="Y47" s="76">
        <f t="shared" si="34"/>
        <v>3750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324</v>
      </c>
      <c r="L48" s="74">
        <f>'Planilha para vinculação'!F35</f>
        <v>0.61</v>
      </c>
      <c r="M48" s="75">
        <f t="shared" si="22"/>
        <v>2371.6799999999998</v>
      </c>
      <c r="N48" s="76">
        <f t="shared" si="23"/>
        <v>197.64</v>
      </c>
      <c r="O48" s="76">
        <f t="shared" si="24"/>
        <v>197.64</v>
      </c>
      <c r="P48" s="76">
        <f t="shared" si="25"/>
        <v>197.64</v>
      </c>
      <c r="Q48" s="76">
        <f t="shared" si="26"/>
        <v>197.64</v>
      </c>
      <c r="R48" s="76">
        <f t="shared" si="27"/>
        <v>197.64</v>
      </c>
      <c r="S48" s="76">
        <f t="shared" si="28"/>
        <v>197.64</v>
      </c>
      <c r="T48" s="76">
        <f t="shared" si="29"/>
        <v>197.64</v>
      </c>
      <c r="U48" s="76">
        <f t="shared" si="30"/>
        <v>197.64</v>
      </c>
      <c r="V48" s="76">
        <f t="shared" si="31"/>
        <v>197.64</v>
      </c>
      <c r="W48" s="76">
        <f t="shared" si="32"/>
        <v>197.64</v>
      </c>
      <c r="X48" s="76">
        <f t="shared" si="33"/>
        <v>197.64</v>
      </c>
      <c r="Y48" s="76">
        <f t="shared" si="34"/>
        <v>197.64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30</v>
      </c>
      <c r="L49" s="94">
        <f>'Planilha para vinculação'!F26</f>
        <v>5.8</v>
      </c>
      <c r="M49" s="75">
        <f t="shared" si="22"/>
        <v>2088</v>
      </c>
      <c r="N49" s="76">
        <f t="shared" si="23"/>
        <v>174</v>
      </c>
      <c r="O49" s="76">
        <f t="shared" si="24"/>
        <v>174</v>
      </c>
      <c r="P49" s="76">
        <f t="shared" si="25"/>
        <v>174</v>
      </c>
      <c r="Q49" s="76">
        <f t="shared" si="26"/>
        <v>174</v>
      </c>
      <c r="R49" s="76">
        <f t="shared" si="27"/>
        <v>174</v>
      </c>
      <c r="S49" s="76">
        <f t="shared" si="28"/>
        <v>174</v>
      </c>
      <c r="T49" s="76">
        <f t="shared" si="29"/>
        <v>174</v>
      </c>
      <c r="U49" s="76">
        <f t="shared" si="30"/>
        <v>174</v>
      </c>
      <c r="V49" s="76">
        <f t="shared" si="31"/>
        <v>174</v>
      </c>
      <c r="W49" s="76">
        <f t="shared" si="32"/>
        <v>174</v>
      </c>
      <c r="X49" s="76">
        <f t="shared" si="33"/>
        <v>174</v>
      </c>
      <c r="Y49" s="76">
        <f t="shared" si="34"/>
        <v>174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1080</v>
      </c>
      <c r="L50" s="94">
        <f>'Planilha para vinculação'!F31</f>
        <v>1.2250000000000001</v>
      </c>
      <c r="M50" s="75">
        <f t="shared" si="22"/>
        <v>15876</v>
      </c>
      <c r="N50" s="76">
        <f t="shared" si="23"/>
        <v>1323</v>
      </c>
      <c r="O50" s="76">
        <f t="shared" si="24"/>
        <v>1323</v>
      </c>
      <c r="P50" s="76">
        <f t="shared" si="25"/>
        <v>1323</v>
      </c>
      <c r="Q50" s="76">
        <f t="shared" si="26"/>
        <v>1323</v>
      </c>
      <c r="R50" s="76">
        <f t="shared" si="27"/>
        <v>1323</v>
      </c>
      <c r="S50" s="76">
        <f t="shared" si="28"/>
        <v>1323</v>
      </c>
      <c r="T50" s="76">
        <f t="shared" si="29"/>
        <v>1323</v>
      </c>
      <c r="U50" s="76">
        <f t="shared" si="30"/>
        <v>1323</v>
      </c>
      <c r="V50" s="76">
        <f t="shared" si="31"/>
        <v>1323</v>
      </c>
      <c r="W50" s="76">
        <f t="shared" si="32"/>
        <v>1323</v>
      </c>
      <c r="X50" s="76">
        <f t="shared" si="33"/>
        <v>1323</v>
      </c>
      <c r="Y50" s="76">
        <f t="shared" si="34"/>
        <v>1323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2"/>
        <v>720</v>
      </c>
      <c r="N51" s="76">
        <f t="shared" si="23"/>
        <v>60</v>
      </c>
      <c r="O51" s="76">
        <f t="shared" si="24"/>
        <v>60</v>
      </c>
      <c r="P51" s="76">
        <f t="shared" si="25"/>
        <v>60</v>
      </c>
      <c r="Q51" s="76">
        <f t="shared" si="26"/>
        <v>60</v>
      </c>
      <c r="R51" s="76">
        <f t="shared" si="27"/>
        <v>60</v>
      </c>
      <c r="S51" s="76">
        <f t="shared" si="28"/>
        <v>60</v>
      </c>
      <c r="T51" s="76">
        <f t="shared" si="29"/>
        <v>60</v>
      </c>
      <c r="U51" s="76">
        <f t="shared" si="30"/>
        <v>60</v>
      </c>
      <c r="V51" s="76">
        <f t="shared" si="31"/>
        <v>60</v>
      </c>
      <c r="W51" s="76">
        <f t="shared" si="32"/>
        <v>60</v>
      </c>
      <c r="X51" s="76">
        <f t="shared" si="33"/>
        <v>60</v>
      </c>
      <c r="Y51" s="76">
        <f t="shared" si="34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324</v>
      </c>
      <c r="L52" s="94">
        <f>'Planilha para vinculação'!F39</f>
        <v>4</v>
      </c>
      <c r="M52" s="75">
        <f t="shared" si="22"/>
        <v>15552</v>
      </c>
      <c r="N52" s="76">
        <f t="shared" si="23"/>
        <v>1296</v>
      </c>
      <c r="O52" s="76">
        <f t="shared" si="24"/>
        <v>1296</v>
      </c>
      <c r="P52" s="76">
        <f t="shared" si="25"/>
        <v>1296</v>
      </c>
      <c r="Q52" s="76">
        <f t="shared" si="26"/>
        <v>1296</v>
      </c>
      <c r="R52" s="76">
        <f t="shared" si="27"/>
        <v>1296</v>
      </c>
      <c r="S52" s="76">
        <f t="shared" si="28"/>
        <v>1296</v>
      </c>
      <c r="T52" s="76">
        <f t="shared" si="29"/>
        <v>1296</v>
      </c>
      <c r="U52" s="76">
        <f t="shared" si="30"/>
        <v>1296</v>
      </c>
      <c r="V52" s="76">
        <f t="shared" si="31"/>
        <v>1296</v>
      </c>
      <c r="W52" s="76">
        <f t="shared" si="32"/>
        <v>1296</v>
      </c>
      <c r="X52" s="76">
        <f t="shared" si="33"/>
        <v>1296</v>
      </c>
      <c r="Y52" s="76">
        <f t="shared" si="34"/>
        <v>1296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2"/>
        <v>226.56</v>
      </c>
      <c r="N53" s="76">
        <f t="shared" si="23"/>
        <v>18.88</v>
      </c>
      <c r="O53" s="76">
        <f t="shared" si="24"/>
        <v>18.88</v>
      </c>
      <c r="P53" s="76">
        <f t="shared" si="25"/>
        <v>18.88</v>
      </c>
      <c r="Q53" s="76">
        <f t="shared" si="26"/>
        <v>18.88</v>
      </c>
      <c r="R53" s="76">
        <f t="shared" si="27"/>
        <v>18.88</v>
      </c>
      <c r="S53" s="76">
        <f t="shared" si="28"/>
        <v>18.88</v>
      </c>
      <c r="T53" s="76">
        <f t="shared" si="29"/>
        <v>18.88</v>
      </c>
      <c r="U53" s="76">
        <f t="shared" si="30"/>
        <v>18.88</v>
      </c>
      <c r="V53" s="76">
        <f t="shared" si="31"/>
        <v>18.88</v>
      </c>
      <c r="W53" s="76">
        <f t="shared" si="32"/>
        <v>18.88</v>
      </c>
      <c r="X53" s="76">
        <f t="shared" si="33"/>
        <v>18.88</v>
      </c>
      <c r="Y53" s="76">
        <f t="shared" si="34"/>
        <v>18.88</v>
      </c>
      <c r="Z53" s="69">
        <f>SUM(N55:Y55)</f>
        <v>115018.07999999997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7" t="s">
        <v>114</v>
      </c>
      <c r="I54" s="72" t="s">
        <v>129</v>
      </c>
      <c r="J54" s="92">
        <v>12</v>
      </c>
      <c r="K54" s="92">
        <v>324</v>
      </c>
      <c r="L54" s="94">
        <f>'Kit lanche'!E15</f>
        <v>5.88</v>
      </c>
      <c r="M54" s="75">
        <f t="shared" si="22"/>
        <v>22861.439999999999</v>
      </c>
      <c r="N54" s="76">
        <f t="shared" si="23"/>
        <v>1905.12</v>
      </c>
      <c r="O54" s="76">
        <f t="shared" si="24"/>
        <v>1905.12</v>
      </c>
      <c r="P54" s="76">
        <f t="shared" si="25"/>
        <v>1905.12</v>
      </c>
      <c r="Q54" s="76">
        <f t="shared" si="26"/>
        <v>1905.12</v>
      </c>
      <c r="R54" s="76">
        <f t="shared" si="27"/>
        <v>1905.12</v>
      </c>
      <c r="S54" s="76">
        <f t="shared" si="28"/>
        <v>1905.12</v>
      </c>
      <c r="T54" s="76">
        <f t="shared" si="29"/>
        <v>1905.12</v>
      </c>
      <c r="U54" s="76">
        <f t="shared" si="30"/>
        <v>1905.12</v>
      </c>
      <c r="V54" s="76">
        <f t="shared" si="31"/>
        <v>1905.12</v>
      </c>
      <c r="W54" s="76">
        <f t="shared" si="32"/>
        <v>1905.12</v>
      </c>
      <c r="X54" s="76">
        <f t="shared" si="33"/>
        <v>1905.12</v>
      </c>
      <c r="Y54" s="76">
        <f t="shared" si="34"/>
        <v>1905.12</v>
      </c>
      <c r="Z54" s="69"/>
    </row>
    <row r="55" spans="1:27" ht="33.7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5">SUM(M46:M54)</f>
        <v>115018.08</v>
      </c>
      <c r="N55" s="99">
        <f t="shared" si="35"/>
        <v>9584.84</v>
      </c>
      <c r="O55" s="100">
        <f t="shared" si="35"/>
        <v>9584.84</v>
      </c>
      <c r="P55" s="100">
        <f t="shared" si="35"/>
        <v>9584.84</v>
      </c>
      <c r="Q55" s="76">
        <f t="shared" si="26"/>
        <v>9584.84</v>
      </c>
      <c r="R55" s="100">
        <f t="shared" ref="R55:Y55" si="36">SUM(R46:R54)</f>
        <v>9584.84</v>
      </c>
      <c r="S55" s="100">
        <f t="shared" si="36"/>
        <v>9584.84</v>
      </c>
      <c r="T55" s="100">
        <f t="shared" si="36"/>
        <v>9584.84</v>
      </c>
      <c r="U55" s="100">
        <f t="shared" si="36"/>
        <v>9584.84</v>
      </c>
      <c r="V55" s="100">
        <f t="shared" si="36"/>
        <v>9584.84</v>
      </c>
      <c r="W55" s="100">
        <f t="shared" si="36"/>
        <v>9584.84</v>
      </c>
      <c r="X55" s="100">
        <f t="shared" si="36"/>
        <v>9584.84</v>
      </c>
      <c r="Y55" s="100">
        <f t="shared" si="36"/>
        <v>9584.84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24" t="s">
        <v>114</v>
      </c>
      <c r="I56" s="72" t="s">
        <v>111</v>
      </c>
      <c r="J56" s="92">
        <v>5</v>
      </c>
      <c r="K56" s="93">
        <v>180</v>
      </c>
      <c r="L56" s="94">
        <f>'Planilha para vinculação'!F21</f>
        <v>10.119999999999999</v>
      </c>
      <c r="M56" s="75">
        <f t="shared" ref="M56:M57" si="37">TRUNC(J56*K56*L56,2)</f>
        <v>9108</v>
      </c>
      <c r="N56" s="76">
        <f t="shared" ref="N56:N57" si="38">M56/6</f>
        <v>1518</v>
      </c>
      <c r="O56" s="76"/>
      <c r="P56" s="76">
        <f t="shared" ref="P56:P57" si="39">M56/6</f>
        <v>1518</v>
      </c>
      <c r="Q56" s="76"/>
      <c r="R56" s="76">
        <f t="shared" ref="R56:R57" si="40">M56/6</f>
        <v>1518</v>
      </c>
      <c r="S56" s="76"/>
      <c r="T56" s="76">
        <f t="shared" ref="T56:T57" si="41">M56/6</f>
        <v>1518</v>
      </c>
      <c r="U56" s="76"/>
      <c r="V56" s="76">
        <f t="shared" ref="V56:V57" si="42">M56/6</f>
        <v>1518</v>
      </c>
      <c r="W56" s="76"/>
      <c r="X56" s="76">
        <f t="shared" ref="X56:X57" si="43">M56/6</f>
        <v>1518</v>
      </c>
      <c r="Y56" s="76"/>
      <c r="Z56" s="69">
        <f>SUM(N58:Y58)</f>
        <v>39108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24" t="s">
        <v>114</v>
      </c>
      <c r="I57" s="72" t="s">
        <v>111</v>
      </c>
      <c r="J57" s="92">
        <v>5</v>
      </c>
      <c r="K57" s="93">
        <v>240</v>
      </c>
      <c r="L57" s="94">
        <f>'Planilha para vinculação'!F22</f>
        <v>25</v>
      </c>
      <c r="M57" s="75">
        <f t="shared" si="37"/>
        <v>30000</v>
      </c>
      <c r="N57" s="76">
        <f t="shared" si="38"/>
        <v>5000</v>
      </c>
      <c r="O57" s="76"/>
      <c r="P57" s="76">
        <f t="shared" si="39"/>
        <v>5000</v>
      </c>
      <c r="Q57" s="76"/>
      <c r="R57" s="76">
        <f t="shared" si="40"/>
        <v>5000</v>
      </c>
      <c r="S57" s="76"/>
      <c r="T57" s="76">
        <f t="shared" si="41"/>
        <v>5000</v>
      </c>
      <c r="U57" s="76"/>
      <c r="V57" s="76">
        <f t="shared" si="42"/>
        <v>5000</v>
      </c>
      <c r="W57" s="76"/>
      <c r="X57" s="76">
        <f t="shared" si="43"/>
        <v>5000</v>
      </c>
      <c r="Y57" s="76"/>
      <c r="Z57" s="69"/>
    </row>
    <row r="58" spans="1:27" ht="21.7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4">SUM(M56:M57)</f>
        <v>39108</v>
      </c>
      <c r="N58" s="86">
        <f t="shared" si="44"/>
        <v>6518</v>
      </c>
      <c r="O58" s="64">
        <f t="shared" si="44"/>
        <v>0</v>
      </c>
      <c r="P58" s="64">
        <f t="shared" si="44"/>
        <v>6518</v>
      </c>
      <c r="Q58" s="64">
        <f t="shared" si="44"/>
        <v>0</v>
      </c>
      <c r="R58" s="64">
        <f t="shared" si="44"/>
        <v>6518</v>
      </c>
      <c r="S58" s="64">
        <f t="shared" si="44"/>
        <v>0</v>
      </c>
      <c r="T58" s="64">
        <f t="shared" si="44"/>
        <v>6518</v>
      </c>
      <c r="U58" s="64">
        <f t="shared" si="44"/>
        <v>0</v>
      </c>
      <c r="V58" s="64">
        <f t="shared" si="44"/>
        <v>6518</v>
      </c>
      <c r="W58" s="64">
        <f t="shared" si="44"/>
        <v>0</v>
      </c>
      <c r="X58" s="64">
        <f t="shared" si="44"/>
        <v>6518</v>
      </c>
      <c r="Y58" s="64">
        <f t="shared" si="44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24" t="s">
        <v>114</v>
      </c>
      <c r="I59" s="92" t="s">
        <v>111</v>
      </c>
      <c r="J59" s="73">
        <v>5</v>
      </c>
      <c r="K59" s="93">
        <v>30</v>
      </c>
      <c r="L59" s="94">
        <f>'Planilha para vinculação'!F21</f>
        <v>10.119999999999999</v>
      </c>
      <c r="M59" s="75">
        <f t="shared" ref="M59:M60" si="45">TRUNC(J59*K59*L59,2)</f>
        <v>1518</v>
      </c>
      <c r="N59" s="89"/>
      <c r="O59" s="77"/>
      <c r="P59" s="89">
        <f t="shared" ref="P59:P60" si="46">M59</f>
        <v>1518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6518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24" t="s">
        <v>114</v>
      </c>
      <c r="I60" s="73" t="s">
        <v>111</v>
      </c>
      <c r="J60" s="73">
        <v>5</v>
      </c>
      <c r="K60" s="93">
        <v>40</v>
      </c>
      <c r="L60" s="94">
        <f>'Planilha para vinculação'!F22</f>
        <v>25</v>
      </c>
      <c r="M60" s="75">
        <f t="shared" si="45"/>
        <v>5000</v>
      </c>
      <c r="N60" s="89"/>
      <c r="O60" s="77"/>
      <c r="P60" s="89">
        <f t="shared" si="46"/>
        <v>5000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7">SUM(M59:M60)</f>
        <v>6518</v>
      </c>
      <c r="N61" s="86">
        <f t="shared" si="47"/>
        <v>0</v>
      </c>
      <c r="O61" s="64">
        <f t="shared" si="47"/>
        <v>0</v>
      </c>
      <c r="P61" s="64">
        <f t="shared" si="47"/>
        <v>6518</v>
      </c>
      <c r="Q61" s="64">
        <f t="shared" si="47"/>
        <v>0</v>
      </c>
      <c r="R61" s="64">
        <f t="shared" si="47"/>
        <v>0</v>
      </c>
      <c r="S61" s="64">
        <f t="shared" si="47"/>
        <v>0</v>
      </c>
      <c r="T61" s="64">
        <f t="shared" si="47"/>
        <v>0</v>
      </c>
      <c r="U61" s="64">
        <f t="shared" si="47"/>
        <v>0</v>
      </c>
      <c r="V61" s="64">
        <f t="shared" si="47"/>
        <v>0</v>
      </c>
      <c r="W61" s="64">
        <f t="shared" si="47"/>
        <v>0</v>
      </c>
      <c r="X61" s="64">
        <f t="shared" si="47"/>
        <v>0</v>
      </c>
      <c r="Y61" s="64">
        <f t="shared" si="47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24" t="s">
        <v>114</v>
      </c>
      <c r="I62" s="72" t="s">
        <v>111</v>
      </c>
      <c r="J62" s="92">
        <v>5</v>
      </c>
      <c r="K62" s="93">
        <v>204</v>
      </c>
      <c r="L62" s="94">
        <f>'Planilha para vinculação'!F21</f>
        <v>10.119999999999999</v>
      </c>
      <c r="M62" s="75">
        <f t="shared" ref="M62:M70" si="48">TRUNC(J62*K62*L62,2)</f>
        <v>10322.4</v>
      </c>
      <c r="N62" s="77"/>
      <c r="O62" s="77">
        <f t="shared" ref="O62:O71" si="49">M62/10</f>
        <v>1032.24</v>
      </c>
      <c r="P62" s="77">
        <f t="shared" ref="P62:P71" si="50">M62/10</f>
        <v>1032.24</v>
      </c>
      <c r="Q62" s="77">
        <f t="shared" ref="Q62:Q71" si="51">M62/10</f>
        <v>1032.24</v>
      </c>
      <c r="R62" s="77">
        <f t="shared" ref="R62:R71" si="52">M62/10</f>
        <v>1032.24</v>
      </c>
      <c r="S62" s="77">
        <f t="shared" ref="S62:S71" si="53">M62/10</f>
        <v>1032.24</v>
      </c>
      <c r="T62" s="77">
        <f t="shared" ref="T62:T71" si="54">M62/10</f>
        <v>1032.24</v>
      </c>
      <c r="U62" s="77">
        <f t="shared" ref="U62:U71" si="55">M62/10</f>
        <v>1032.24</v>
      </c>
      <c r="V62" s="77">
        <f t="shared" ref="V62:V71" si="56">M62/10</f>
        <v>1032.24</v>
      </c>
      <c r="W62" s="77">
        <f t="shared" ref="W62:W71" si="57">M62/10</f>
        <v>1032.24</v>
      </c>
      <c r="X62" s="77">
        <f t="shared" ref="X62:X71" si="58">M62/10</f>
        <v>1032.24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24" t="s">
        <v>114</v>
      </c>
      <c r="I63" s="72" t="s">
        <v>111</v>
      </c>
      <c r="J63" s="92">
        <v>5</v>
      </c>
      <c r="K63" s="93">
        <v>360</v>
      </c>
      <c r="L63" s="94">
        <f>'Planilha para vinculação'!F22</f>
        <v>25</v>
      </c>
      <c r="M63" s="75">
        <f t="shared" si="48"/>
        <v>45000</v>
      </c>
      <c r="N63" s="77"/>
      <c r="O63" s="77">
        <f t="shared" si="49"/>
        <v>4500</v>
      </c>
      <c r="P63" s="77">
        <f t="shared" si="50"/>
        <v>4500</v>
      </c>
      <c r="Q63" s="77">
        <f t="shared" si="51"/>
        <v>4500</v>
      </c>
      <c r="R63" s="77">
        <f t="shared" si="52"/>
        <v>4500</v>
      </c>
      <c r="S63" s="77">
        <f t="shared" si="53"/>
        <v>4500</v>
      </c>
      <c r="T63" s="77">
        <f t="shared" si="54"/>
        <v>4500</v>
      </c>
      <c r="U63" s="77">
        <f t="shared" si="55"/>
        <v>4500</v>
      </c>
      <c r="V63" s="77">
        <f t="shared" si="56"/>
        <v>4500</v>
      </c>
      <c r="W63" s="77">
        <f t="shared" si="57"/>
        <v>4500</v>
      </c>
      <c r="X63" s="77">
        <f t="shared" si="58"/>
        <v>4500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24" t="s">
        <v>114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8"/>
        <v>1610.4</v>
      </c>
      <c r="N64" s="77"/>
      <c r="O64" s="77">
        <f t="shared" si="49"/>
        <v>161.04000000000002</v>
      </c>
      <c r="P64" s="77">
        <f t="shared" si="50"/>
        <v>161.04000000000002</v>
      </c>
      <c r="Q64" s="77">
        <f t="shared" si="51"/>
        <v>161.04000000000002</v>
      </c>
      <c r="R64" s="77">
        <f t="shared" si="52"/>
        <v>161.04000000000002</v>
      </c>
      <c r="S64" s="77">
        <f t="shared" si="53"/>
        <v>161.04000000000002</v>
      </c>
      <c r="T64" s="77">
        <f t="shared" si="54"/>
        <v>161.04000000000002</v>
      </c>
      <c r="U64" s="77">
        <f t="shared" si="55"/>
        <v>161.04000000000002</v>
      </c>
      <c r="V64" s="77">
        <f t="shared" si="56"/>
        <v>161.04000000000002</v>
      </c>
      <c r="W64" s="77">
        <f t="shared" si="57"/>
        <v>161.04000000000002</v>
      </c>
      <c r="X64" s="77">
        <f t="shared" si="58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8"/>
        <v>1176</v>
      </c>
      <c r="N65" s="77"/>
      <c r="O65" s="77">
        <f t="shared" si="49"/>
        <v>117.6</v>
      </c>
      <c r="P65" s="77">
        <f t="shared" si="50"/>
        <v>117.6</v>
      </c>
      <c r="Q65" s="77">
        <f t="shared" si="51"/>
        <v>117.6</v>
      </c>
      <c r="R65" s="77">
        <f t="shared" si="52"/>
        <v>117.6</v>
      </c>
      <c r="S65" s="77">
        <f t="shared" si="53"/>
        <v>117.6</v>
      </c>
      <c r="T65" s="77">
        <f t="shared" si="54"/>
        <v>117.6</v>
      </c>
      <c r="U65" s="77">
        <f t="shared" si="55"/>
        <v>117.6</v>
      </c>
      <c r="V65" s="77">
        <f t="shared" si="56"/>
        <v>117.6</v>
      </c>
      <c r="W65" s="77">
        <f t="shared" si="57"/>
        <v>117.6</v>
      </c>
      <c r="X65" s="77">
        <f t="shared" si="58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8"/>
        <v>600</v>
      </c>
      <c r="N66" s="77"/>
      <c r="O66" s="77">
        <f t="shared" si="49"/>
        <v>60</v>
      </c>
      <c r="P66" s="77">
        <f t="shared" si="50"/>
        <v>60</v>
      </c>
      <c r="Q66" s="77">
        <f t="shared" si="51"/>
        <v>60</v>
      </c>
      <c r="R66" s="77">
        <f t="shared" si="52"/>
        <v>60</v>
      </c>
      <c r="S66" s="77">
        <f t="shared" si="53"/>
        <v>60</v>
      </c>
      <c r="T66" s="77">
        <f t="shared" si="54"/>
        <v>60</v>
      </c>
      <c r="U66" s="77">
        <f t="shared" si="55"/>
        <v>60</v>
      </c>
      <c r="V66" s="77">
        <f t="shared" si="56"/>
        <v>60</v>
      </c>
      <c r="W66" s="77">
        <f t="shared" si="57"/>
        <v>60</v>
      </c>
      <c r="X66" s="77">
        <f t="shared" si="58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8"/>
        <v>800</v>
      </c>
      <c r="N67" s="77"/>
      <c r="O67" s="77">
        <f t="shared" si="49"/>
        <v>80</v>
      </c>
      <c r="P67" s="77">
        <f t="shared" si="50"/>
        <v>80</v>
      </c>
      <c r="Q67" s="77">
        <f t="shared" si="51"/>
        <v>80</v>
      </c>
      <c r="R67" s="77">
        <f t="shared" si="52"/>
        <v>80</v>
      </c>
      <c r="S67" s="77">
        <f t="shared" si="53"/>
        <v>80</v>
      </c>
      <c r="T67" s="77">
        <f t="shared" si="54"/>
        <v>80</v>
      </c>
      <c r="U67" s="77">
        <f t="shared" si="55"/>
        <v>80</v>
      </c>
      <c r="V67" s="77">
        <f t="shared" si="56"/>
        <v>80</v>
      </c>
      <c r="W67" s="77">
        <f t="shared" si="57"/>
        <v>80</v>
      </c>
      <c r="X67" s="77">
        <f t="shared" si="58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</v>
      </c>
      <c r="L68" s="94">
        <f>'Planilha para vinculação'!F35</f>
        <v>0.61</v>
      </c>
      <c r="M68" s="75">
        <f t="shared" si="48"/>
        <v>12.2</v>
      </c>
      <c r="N68" s="77"/>
      <c r="O68" s="77">
        <f t="shared" si="49"/>
        <v>1.22</v>
      </c>
      <c r="P68" s="77">
        <f t="shared" si="50"/>
        <v>1.22</v>
      </c>
      <c r="Q68" s="77">
        <f t="shared" si="51"/>
        <v>1.22</v>
      </c>
      <c r="R68" s="77">
        <f t="shared" si="52"/>
        <v>1.22</v>
      </c>
      <c r="S68" s="77">
        <f t="shared" si="53"/>
        <v>1.22</v>
      </c>
      <c r="T68" s="77">
        <f t="shared" si="54"/>
        <v>1.22</v>
      </c>
      <c r="U68" s="77">
        <f t="shared" si="55"/>
        <v>1.22</v>
      </c>
      <c r="V68" s="77">
        <f t="shared" si="56"/>
        <v>1.22</v>
      </c>
      <c r="W68" s="77">
        <f t="shared" si="57"/>
        <v>1.22</v>
      </c>
      <c r="X68" s="77">
        <f t="shared" si="58"/>
        <v>1.22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30</v>
      </c>
      <c r="L69" s="94">
        <f>'Planilha para vinculação'!F26</f>
        <v>5.8</v>
      </c>
      <c r="M69" s="75">
        <f t="shared" si="48"/>
        <v>1740</v>
      </c>
      <c r="N69" s="77"/>
      <c r="O69" s="77">
        <f t="shared" si="49"/>
        <v>174</v>
      </c>
      <c r="P69" s="77">
        <f t="shared" si="50"/>
        <v>174</v>
      </c>
      <c r="Q69" s="77">
        <f t="shared" si="51"/>
        <v>174</v>
      </c>
      <c r="R69" s="77">
        <f t="shared" si="52"/>
        <v>174</v>
      </c>
      <c r="S69" s="77">
        <f t="shared" si="53"/>
        <v>174</v>
      </c>
      <c r="T69" s="77">
        <f t="shared" si="54"/>
        <v>174</v>
      </c>
      <c r="U69" s="77">
        <f t="shared" si="55"/>
        <v>174</v>
      </c>
      <c r="V69" s="77">
        <f t="shared" si="56"/>
        <v>174</v>
      </c>
      <c r="W69" s="77">
        <f t="shared" si="57"/>
        <v>174</v>
      </c>
      <c r="X69" s="77">
        <f t="shared" si="58"/>
        <v>174</v>
      </c>
      <c r="Y69" s="77"/>
      <c r="Z69" s="69">
        <f>SUM(N71:Y71)</f>
        <v>74491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1080</v>
      </c>
      <c r="L70" s="94">
        <f>'Planilha para vinculação'!F31</f>
        <v>1.2250000000000001</v>
      </c>
      <c r="M70" s="75">
        <f t="shared" si="48"/>
        <v>13230</v>
      </c>
      <c r="N70" s="77"/>
      <c r="O70" s="77">
        <f t="shared" si="49"/>
        <v>1323</v>
      </c>
      <c r="P70" s="77">
        <f t="shared" si="50"/>
        <v>1323</v>
      </c>
      <c r="Q70" s="77">
        <f t="shared" si="51"/>
        <v>1323</v>
      </c>
      <c r="R70" s="77">
        <f t="shared" si="52"/>
        <v>1323</v>
      </c>
      <c r="S70" s="77">
        <f t="shared" si="53"/>
        <v>1323</v>
      </c>
      <c r="T70" s="77">
        <f t="shared" si="54"/>
        <v>1323</v>
      </c>
      <c r="U70" s="77">
        <f t="shared" si="55"/>
        <v>1323</v>
      </c>
      <c r="V70" s="77">
        <f t="shared" si="56"/>
        <v>1323</v>
      </c>
      <c r="W70" s="77">
        <f t="shared" si="57"/>
        <v>1323</v>
      </c>
      <c r="X70" s="77">
        <f t="shared" si="58"/>
        <v>1323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74491</v>
      </c>
      <c r="N71" s="158"/>
      <c r="O71" s="159">
        <f t="shared" si="49"/>
        <v>7449.1</v>
      </c>
      <c r="P71" s="159">
        <f t="shared" si="50"/>
        <v>7449.1</v>
      </c>
      <c r="Q71" s="159">
        <f t="shared" si="51"/>
        <v>7449.1</v>
      </c>
      <c r="R71" s="159">
        <f t="shared" si="52"/>
        <v>7449.1</v>
      </c>
      <c r="S71" s="159">
        <f t="shared" si="53"/>
        <v>7449.1</v>
      </c>
      <c r="T71" s="159">
        <f t="shared" si="54"/>
        <v>7449.1</v>
      </c>
      <c r="U71" s="159">
        <f t="shared" si="55"/>
        <v>7449.1</v>
      </c>
      <c r="V71" s="159">
        <f t="shared" si="56"/>
        <v>7449.1</v>
      </c>
      <c r="W71" s="159">
        <f t="shared" si="57"/>
        <v>7449.1</v>
      </c>
      <c r="X71" s="159">
        <f t="shared" si="58"/>
        <v>7449.1</v>
      </c>
      <c r="Y71" s="159"/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24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59">TRUNC(L72*K72*J72,2)</f>
        <v>21576</v>
      </c>
      <c r="N72" s="105">
        <f>$M$72/12</f>
        <v>1798</v>
      </c>
      <c r="O72" s="105">
        <f t="shared" ref="O72:Y72" si="60">$M$72/12</f>
        <v>1798</v>
      </c>
      <c r="P72" s="105">
        <f t="shared" si="60"/>
        <v>1798</v>
      </c>
      <c r="Q72" s="105">
        <f t="shared" si="60"/>
        <v>1798</v>
      </c>
      <c r="R72" s="105">
        <f t="shared" si="60"/>
        <v>1798</v>
      </c>
      <c r="S72" s="105">
        <f t="shared" si="60"/>
        <v>1798</v>
      </c>
      <c r="T72" s="105">
        <f t="shared" si="60"/>
        <v>1798</v>
      </c>
      <c r="U72" s="105">
        <f t="shared" si="60"/>
        <v>1798</v>
      </c>
      <c r="V72" s="105">
        <f t="shared" si="60"/>
        <v>1798</v>
      </c>
      <c r="W72" s="105">
        <f t="shared" si="60"/>
        <v>1798</v>
      </c>
      <c r="X72" s="105">
        <f t="shared" si="60"/>
        <v>1798</v>
      </c>
      <c r="Y72" s="105">
        <f t="shared" si="60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24" t="s">
        <v>114</v>
      </c>
      <c r="I73" s="73" t="s">
        <v>111</v>
      </c>
      <c r="J73" s="73">
        <v>5</v>
      </c>
      <c r="K73" s="93">
        <v>240</v>
      </c>
      <c r="L73" s="94">
        <f>'Planilha para vinculação'!F21</f>
        <v>10.119999999999999</v>
      </c>
      <c r="M73" s="75">
        <f t="shared" si="59"/>
        <v>12144</v>
      </c>
      <c r="N73" s="76">
        <f t="shared" ref="N73:Y73" si="61">$M$73/12</f>
        <v>1012</v>
      </c>
      <c r="O73" s="77">
        <f t="shared" si="61"/>
        <v>1012</v>
      </c>
      <c r="P73" s="77">
        <f t="shared" si="61"/>
        <v>1012</v>
      </c>
      <c r="Q73" s="77">
        <f t="shared" si="61"/>
        <v>1012</v>
      </c>
      <c r="R73" s="77">
        <f t="shared" si="61"/>
        <v>1012</v>
      </c>
      <c r="S73" s="77">
        <f t="shared" si="61"/>
        <v>1012</v>
      </c>
      <c r="T73" s="77">
        <f t="shared" si="61"/>
        <v>1012</v>
      </c>
      <c r="U73" s="77">
        <f t="shared" si="61"/>
        <v>1012</v>
      </c>
      <c r="V73" s="77">
        <f t="shared" si="61"/>
        <v>1012</v>
      </c>
      <c r="W73" s="77">
        <f t="shared" si="61"/>
        <v>1012</v>
      </c>
      <c r="X73" s="77">
        <f t="shared" si="61"/>
        <v>1012</v>
      </c>
      <c r="Y73" s="77">
        <f t="shared" si="61"/>
        <v>1012</v>
      </c>
      <c r="Z73" s="69">
        <f>SUM(N75:Y75)</f>
        <v>63720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24" t="s">
        <v>114</v>
      </c>
      <c r="I74" s="73" t="s">
        <v>111</v>
      </c>
      <c r="J74" s="73">
        <v>5</v>
      </c>
      <c r="K74" s="93">
        <v>240</v>
      </c>
      <c r="L74" s="94">
        <f>'Planilha para vinculação'!F22</f>
        <v>25</v>
      </c>
      <c r="M74" s="75">
        <f t="shared" si="59"/>
        <v>30000</v>
      </c>
      <c r="N74" s="76">
        <f t="shared" ref="N74:Y74" si="62">$M$74/12</f>
        <v>2500</v>
      </c>
      <c r="O74" s="77">
        <f t="shared" si="62"/>
        <v>2500</v>
      </c>
      <c r="P74" s="77">
        <f t="shared" si="62"/>
        <v>2500</v>
      </c>
      <c r="Q74" s="77">
        <f t="shared" si="62"/>
        <v>2500</v>
      </c>
      <c r="R74" s="77">
        <f t="shared" si="62"/>
        <v>2500</v>
      </c>
      <c r="S74" s="77">
        <f t="shared" si="62"/>
        <v>2500</v>
      </c>
      <c r="T74" s="77">
        <f t="shared" si="62"/>
        <v>2500</v>
      </c>
      <c r="U74" s="77">
        <f t="shared" si="62"/>
        <v>2500</v>
      </c>
      <c r="V74" s="77">
        <f t="shared" si="62"/>
        <v>2500</v>
      </c>
      <c r="W74" s="77">
        <f t="shared" si="62"/>
        <v>2500</v>
      </c>
      <c r="X74" s="77">
        <f t="shared" si="62"/>
        <v>2500</v>
      </c>
      <c r="Y74" s="77">
        <f t="shared" si="62"/>
        <v>2500</v>
      </c>
      <c r="Z74" s="69">
        <f>SUM(N76:Y76)</f>
        <v>562102.88000000012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3">SUM(M72:M74)</f>
        <v>63720</v>
      </c>
      <c r="N75" s="65">
        <f t="shared" si="63"/>
        <v>5310</v>
      </c>
      <c r="O75" s="65">
        <f t="shared" si="63"/>
        <v>5310</v>
      </c>
      <c r="P75" s="65">
        <f t="shared" si="63"/>
        <v>5310</v>
      </c>
      <c r="Q75" s="65">
        <f t="shared" si="63"/>
        <v>5310</v>
      </c>
      <c r="R75" s="65">
        <f t="shared" si="63"/>
        <v>5310</v>
      </c>
      <c r="S75" s="65">
        <f t="shared" si="63"/>
        <v>5310</v>
      </c>
      <c r="T75" s="65">
        <f t="shared" si="63"/>
        <v>5310</v>
      </c>
      <c r="U75" s="65">
        <f t="shared" si="63"/>
        <v>5310</v>
      </c>
      <c r="V75" s="65">
        <f t="shared" si="63"/>
        <v>5310</v>
      </c>
      <c r="W75" s="65">
        <f t="shared" si="63"/>
        <v>5310</v>
      </c>
      <c r="X75" s="65">
        <f t="shared" si="63"/>
        <v>5310</v>
      </c>
      <c r="Y75" s="65">
        <f t="shared" si="63"/>
        <v>5310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562102.88</v>
      </c>
      <c r="N76" s="106">
        <f>SUM(N26,N35,N55,N58,N61,N71,N75,N31,N45)</f>
        <v>63817.337500000009</v>
      </c>
      <c r="O76" s="106">
        <f>SUM(O26,O35,O55,O58,O61,O71,O75,O31,O45)</f>
        <v>50861.367500000008</v>
      </c>
      <c r="P76" s="106">
        <f>SUM(P26,P35,P55,P58,P61,P71,P75,P31,P45)</f>
        <v>54312.527500000004</v>
      </c>
      <c r="Q76" s="106">
        <f>SUM(Q26,Q35,Q55,Q58,Q61,Q71,Q75,Q31,Q45)</f>
        <v>41276.527500000004</v>
      </c>
      <c r="R76" s="106">
        <f>SUM(R26,R35,R55,R58,R61,R71,R75,R31,R45)</f>
        <v>47794.527500000004</v>
      </c>
      <c r="S76" s="106">
        <f>SUM(S26,S35,S55,S58,S61,S71,S75,S31,S45)</f>
        <v>41276.527500000004</v>
      </c>
      <c r="T76" s="106">
        <f>SUM(T26,T35,T55,T58,T61,T71,T75,T31,T45)</f>
        <v>47794.527500000004</v>
      </c>
      <c r="U76" s="106">
        <f>SUM(U26,U35,U55,U58,U61,U71,U75,U31,U45)</f>
        <v>41276.527500000004</v>
      </c>
      <c r="V76" s="106">
        <f>SUM(V26,V35,V55,V58,V61,V71,V75,V31,V45)</f>
        <v>47794.527500000004</v>
      </c>
      <c r="W76" s="106">
        <f>SUM(W26,W35,W55,W58,W61,W71,W75,W31,W45)</f>
        <v>41276.527500000004</v>
      </c>
      <c r="X76" s="106">
        <f>SUM(X26,X35,X55,X58,X61,X71,X75,X31,X45)</f>
        <v>47794.527500000004</v>
      </c>
      <c r="Y76" s="106">
        <f>SUM(Y26,Y35,Y55,Y58,Y61,Y71,Y75,Y31,Y45)</f>
        <v>36827.427500000005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24" t="s">
        <v>114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4">TRUNC(L78*K78*J78,2)</f>
        <v>455.28</v>
      </c>
      <c r="N78" s="108"/>
      <c r="O78" s="89">
        <f t="shared" ref="O78:O87" si="65">M78/2</f>
        <v>227.64</v>
      </c>
      <c r="P78" s="89"/>
      <c r="Q78" s="89"/>
      <c r="R78" s="102"/>
      <c r="S78" s="89"/>
      <c r="T78" s="89"/>
      <c r="U78" s="89">
        <f t="shared" ref="U78:U87" si="66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24" t="s">
        <v>114</v>
      </c>
      <c r="I79" s="92" t="s">
        <v>111</v>
      </c>
      <c r="J79" s="92">
        <v>5</v>
      </c>
      <c r="K79" s="93">
        <v>24</v>
      </c>
      <c r="L79" s="94">
        <f>'Planilha para vinculação'!F21</f>
        <v>10.119999999999999</v>
      </c>
      <c r="M79" s="75">
        <f t="shared" si="64"/>
        <v>1214.4000000000001</v>
      </c>
      <c r="N79" s="109"/>
      <c r="O79" s="89">
        <f t="shared" si="65"/>
        <v>607.20000000000005</v>
      </c>
      <c r="P79" s="110"/>
      <c r="Q79" s="110"/>
      <c r="R79" s="111"/>
      <c r="S79" s="77"/>
      <c r="T79" s="77"/>
      <c r="U79" s="89">
        <f t="shared" si="66"/>
        <v>607.20000000000005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24" t="s">
        <v>114</v>
      </c>
      <c r="I80" s="92" t="s">
        <v>111</v>
      </c>
      <c r="J80" s="92">
        <v>5</v>
      </c>
      <c r="K80" s="93">
        <v>56</v>
      </c>
      <c r="L80" s="94">
        <f>'Planilha para vinculação'!F22</f>
        <v>25</v>
      </c>
      <c r="M80" s="75">
        <f t="shared" si="64"/>
        <v>7000</v>
      </c>
      <c r="N80" s="113"/>
      <c r="O80" s="89">
        <f t="shared" si="65"/>
        <v>3500</v>
      </c>
      <c r="P80" s="85"/>
      <c r="Q80" s="77"/>
      <c r="R80" s="111"/>
      <c r="S80" s="77"/>
      <c r="T80" s="77"/>
      <c r="U80" s="89">
        <f t="shared" si="66"/>
        <v>3500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1080</v>
      </c>
      <c r="L81" s="94">
        <f>'Planilha para vinculação'!F28</f>
        <v>1.1399999999999999</v>
      </c>
      <c r="M81" s="75">
        <f t="shared" si="64"/>
        <v>2462.4</v>
      </c>
      <c r="N81" s="113"/>
      <c r="O81" s="89">
        <f t="shared" si="65"/>
        <v>1231.2</v>
      </c>
      <c r="P81" s="85"/>
      <c r="Q81" s="77"/>
      <c r="R81" s="111"/>
      <c r="S81" s="77"/>
      <c r="T81" s="77"/>
      <c r="U81" s="89">
        <f t="shared" si="66"/>
        <v>1231.2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324</v>
      </c>
      <c r="L82" s="94">
        <f>'Kit lanche'!E15</f>
        <v>5.88</v>
      </c>
      <c r="M82" s="75">
        <f t="shared" si="64"/>
        <v>3810.24</v>
      </c>
      <c r="N82" s="113"/>
      <c r="O82" s="89">
        <f t="shared" si="65"/>
        <v>1905.12</v>
      </c>
      <c r="P82" s="85"/>
      <c r="Q82" s="85"/>
      <c r="R82" s="111"/>
      <c r="S82" s="77"/>
      <c r="T82" s="77"/>
      <c r="U82" s="89">
        <f t="shared" si="66"/>
        <v>1905.12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4"/>
        <v>120</v>
      </c>
      <c r="N83" s="113"/>
      <c r="O83" s="89">
        <f t="shared" si="65"/>
        <v>60</v>
      </c>
      <c r="P83" s="85"/>
      <c r="Q83" s="77"/>
      <c r="R83" s="111"/>
      <c r="S83" s="77"/>
      <c r="T83" s="77"/>
      <c r="U83" s="89">
        <f t="shared" si="66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324</v>
      </c>
      <c r="L84" s="94">
        <f>'Planilha para vinculação'!F39</f>
        <v>4</v>
      </c>
      <c r="M84" s="75">
        <f t="shared" si="64"/>
        <v>2592</v>
      </c>
      <c r="N84" s="113"/>
      <c r="O84" s="89">
        <f t="shared" si="65"/>
        <v>1296</v>
      </c>
      <c r="P84" s="85"/>
      <c r="Q84" s="77"/>
      <c r="R84" s="111"/>
      <c r="S84" s="77"/>
      <c r="T84" s="77"/>
      <c r="U84" s="89">
        <f t="shared" si="66"/>
        <v>1296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324</v>
      </c>
      <c r="L85" s="94">
        <f>'Verba_Kit Pedagogico'!H20</f>
        <v>20.96</v>
      </c>
      <c r="M85" s="75">
        <f t="shared" si="64"/>
        <v>13582.08</v>
      </c>
      <c r="N85" s="113"/>
      <c r="O85" s="89">
        <f t="shared" si="65"/>
        <v>6791.04</v>
      </c>
      <c r="P85" s="85"/>
      <c r="Q85" s="85"/>
      <c r="R85" s="111"/>
      <c r="S85" s="77"/>
      <c r="T85" s="77"/>
      <c r="U85" s="89">
        <f t="shared" si="66"/>
        <v>6791.04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4"/>
        <v>75.52</v>
      </c>
      <c r="N86" s="113"/>
      <c r="O86" s="89">
        <f t="shared" si="65"/>
        <v>37.76</v>
      </c>
      <c r="P86" s="85"/>
      <c r="Q86" s="85"/>
      <c r="R86" s="111"/>
      <c r="S86" s="77"/>
      <c r="T86" s="77"/>
      <c r="U86" s="89">
        <f t="shared" si="66"/>
        <v>37.76</v>
      </c>
      <c r="V86" s="77"/>
      <c r="W86" s="77"/>
      <c r="X86" s="77"/>
      <c r="Y86" s="77"/>
      <c r="Z86" s="69">
        <f>SUM(N88:Y88)</f>
        <v>31659.920000000002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30</v>
      </c>
      <c r="L87" s="94">
        <f>'Planilha para vinculação'!F26</f>
        <v>5.8</v>
      </c>
      <c r="M87" s="75">
        <f t="shared" si="64"/>
        <v>348</v>
      </c>
      <c r="N87" s="113"/>
      <c r="O87" s="89">
        <f t="shared" si="65"/>
        <v>174</v>
      </c>
      <c r="P87" s="115"/>
      <c r="Q87" s="111"/>
      <c r="R87" s="85"/>
      <c r="S87" s="85"/>
      <c r="T87" s="89"/>
      <c r="U87" s="89">
        <f t="shared" si="66"/>
        <v>174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31659.920000000002</v>
      </c>
      <c r="N88" s="86">
        <f>SUM(N78:N86)</f>
        <v>0</v>
      </c>
      <c r="O88" s="64">
        <f>SUM(O78:O87)</f>
        <v>15829.960000000001</v>
      </c>
      <c r="P88" s="64">
        <f t="shared" ref="P88:Y88" si="67">SUM(P78:P86)</f>
        <v>0</v>
      </c>
      <c r="Q88" s="64">
        <f t="shared" si="67"/>
        <v>0</v>
      </c>
      <c r="R88" s="64">
        <f t="shared" si="67"/>
        <v>0</v>
      </c>
      <c r="S88" s="64">
        <f t="shared" si="67"/>
        <v>0</v>
      </c>
      <c r="T88" s="64">
        <f t="shared" si="67"/>
        <v>0</v>
      </c>
      <c r="U88" s="64">
        <f>SUM(U78:U87)</f>
        <v>15829.960000000001</v>
      </c>
      <c r="V88" s="64">
        <f t="shared" si="67"/>
        <v>0</v>
      </c>
      <c r="W88" s="64">
        <f t="shared" si="67"/>
        <v>0</v>
      </c>
      <c r="X88" s="64">
        <f t="shared" si="67"/>
        <v>0</v>
      </c>
      <c r="Y88" s="64">
        <f t="shared" si="67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24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8">TRUNC(L89*K89*J89,2)</f>
        <v>455.28</v>
      </c>
      <c r="N89" s="108"/>
      <c r="O89" s="89"/>
      <c r="P89" s="89">
        <f t="shared" ref="P89:P93" si="69">M89/2</f>
        <v>227.64</v>
      </c>
      <c r="Q89" s="102"/>
      <c r="R89" s="89"/>
      <c r="S89" s="89"/>
      <c r="T89" s="89"/>
      <c r="U89" s="89"/>
      <c r="V89" s="89">
        <f t="shared" ref="V89:V93" si="70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24" t="s">
        <v>114</v>
      </c>
      <c r="I90" s="73" t="s">
        <v>111</v>
      </c>
      <c r="J90" s="73">
        <v>5</v>
      </c>
      <c r="K90" s="93">
        <v>24</v>
      </c>
      <c r="L90" s="94">
        <f>'Planilha para vinculação'!F21</f>
        <v>10.119999999999999</v>
      </c>
      <c r="M90" s="75">
        <f t="shared" si="68"/>
        <v>1214.4000000000001</v>
      </c>
      <c r="N90" s="109"/>
      <c r="O90" s="110"/>
      <c r="P90" s="89">
        <f t="shared" si="69"/>
        <v>607.20000000000005</v>
      </c>
      <c r="Q90" s="111"/>
      <c r="R90" s="110"/>
      <c r="S90" s="110"/>
      <c r="T90" s="89"/>
      <c r="U90" s="110"/>
      <c r="V90" s="89">
        <f t="shared" si="70"/>
        <v>607.20000000000005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24" t="s">
        <v>114</v>
      </c>
      <c r="I91" s="73" t="s">
        <v>111</v>
      </c>
      <c r="J91" s="73">
        <v>5</v>
      </c>
      <c r="K91" s="93">
        <v>56</v>
      </c>
      <c r="L91" s="94">
        <f>'Planilha para vinculação'!F22</f>
        <v>25</v>
      </c>
      <c r="M91" s="75">
        <f t="shared" si="68"/>
        <v>7000</v>
      </c>
      <c r="N91" s="113"/>
      <c r="O91" s="85"/>
      <c r="P91" s="89">
        <f t="shared" si="69"/>
        <v>3500</v>
      </c>
      <c r="Q91" s="111"/>
      <c r="R91" s="85"/>
      <c r="S91" s="85"/>
      <c r="T91" s="89"/>
      <c r="U91" s="85"/>
      <c r="V91" s="89">
        <f t="shared" si="70"/>
        <v>3500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30</v>
      </c>
      <c r="L92" s="94">
        <f>'Planilha para vinculação'!F26</f>
        <v>5.8</v>
      </c>
      <c r="M92" s="75">
        <f t="shared" si="68"/>
        <v>348</v>
      </c>
      <c r="N92" s="113"/>
      <c r="O92" s="85"/>
      <c r="P92" s="89">
        <f t="shared" si="69"/>
        <v>174</v>
      </c>
      <c r="Q92" s="111"/>
      <c r="R92" s="85"/>
      <c r="S92" s="85"/>
      <c r="T92" s="89"/>
      <c r="U92" s="85"/>
      <c r="V92" s="89">
        <f t="shared" si="70"/>
        <v>174</v>
      </c>
      <c r="W92" s="85"/>
      <c r="X92" s="85"/>
      <c r="Y92" s="85"/>
      <c r="Z92" s="69">
        <f>SUM(N94:Y94)</f>
        <v>9093.2000000000007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24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8"/>
        <v>75.52</v>
      </c>
      <c r="N93" s="113"/>
      <c r="O93" s="89"/>
      <c r="P93" s="89">
        <f t="shared" si="69"/>
        <v>37.76</v>
      </c>
      <c r="Q93" s="85"/>
      <c r="R93" s="85"/>
      <c r="S93" s="89"/>
      <c r="T93" s="85"/>
      <c r="U93" s="85"/>
      <c r="V93" s="89">
        <f t="shared" si="70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 t="shared" ref="M94:Y94" si="71">SUM(M89:M93)</f>
        <v>9093.2000000000007</v>
      </c>
      <c r="N94" s="86">
        <f t="shared" si="71"/>
        <v>0</v>
      </c>
      <c r="O94" s="64">
        <f t="shared" si="71"/>
        <v>0</v>
      </c>
      <c r="P94" s="64">
        <f t="shared" si="71"/>
        <v>4546.6000000000004</v>
      </c>
      <c r="Q94" s="64">
        <f t="shared" si="71"/>
        <v>0</v>
      </c>
      <c r="R94" s="64">
        <f t="shared" si="71"/>
        <v>0</v>
      </c>
      <c r="S94" s="64">
        <f t="shared" si="71"/>
        <v>0</v>
      </c>
      <c r="T94" s="64">
        <f t="shared" si="71"/>
        <v>0</v>
      </c>
      <c r="U94" s="64">
        <f t="shared" si="71"/>
        <v>0</v>
      </c>
      <c r="V94" s="64">
        <f t="shared" si="71"/>
        <v>4546.6000000000004</v>
      </c>
      <c r="W94" s="64">
        <f t="shared" si="71"/>
        <v>0</v>
      </c>
      <c r="X94" s="64">
        <f t="shared" si="71"/>
        <v>0</v>
      </c>
      <c r="Y94" s="64">
        <f t="shared" si="71"/>
        <v>0</v>
      </c>
      <c r="Z94" s="69"/>
    </row>
    <row r="95" spans="1:27" ht="12.75" customHeight="1" x14ac:dyDescent="0.25">
      <c r="A95" s="18"/>
      <c r="B95" s="18"/>
      <c r="C95" s="18"/>
      <c r="D95" s="160" t="s">
        <v>72</v>
      </c>
      <c r="E95" s="103" t="s">
        <v>512</v>
      </c>
      <c r="F95" s="104" t="s">
        <v>7</v>
      </c>
      <c r="G95" s="104">
        <v>2</v>
      </c>
      <c r="H95" s="24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2">L95*K95*J95</f>
        <v>455.28</v>
      </c>
      <c r="N95" s="118"/>
      <c r="O95" s="119"/>
      <c r="P95" s="89"/>
      <c r="Q95" s="89"/>
      <c r="R95" s="89">
        <f t="shared" ref="R95:R98" si="73">M95/2</f>
        <v>227.64</v>
      </c>
      <c r="S95" s="94"/>
      <c r="T95" s="120"/>
      <c r="U95" s="94"/>
      <c r="V95" s="94"/>
      <c r="W95" s="89">
        <f t="shared" ref="W95:W98" si="74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161"/>
      <c r="E96" s="70" t="s">
        <v>110</v>
      </c>
      <c r="F96" s="122" t="s">
        <v>11</v>
      </c>
      <c r="G96" s="104">
        <v>9</v>
      </c>
      <c r="H96" s="24" t="s">
        <v>114</v>
      </c>
      <c r="I96" s="73" t="s">
        <v>111</v>
      </c>
      <c r="J96" s="73">
        <v>5</v>
      </c>
      <c r="K96" s="93">
        <v>24</v>
      </c>
      <c r="L96" s="94">
        <f>'Planilha para vinculação'!F21</f>
        <v>10.119999999999999</v>
      </c>
      <c r="M96" s="117">
        <f t="shared" si="72"/>
        <v>1214.4000000000001</v>
      </c>
      <c r="N96" s="123"/>
      <c r="O96" s="124"/>
      <c r="P96" s="125"/>
      <c r="Q96" s="125"/>
      <c r="R96" s="89">
        <f t="shared" si="73"/>
        <v>607.20000000000005</v>
      </c>
      <c r="S96" s="122"/>
      <c r="T96" s="104"/>
      <c r="U96" s="122"/>
      <c r="V96" s="122"/>
      <c r="W96" s="89">
        <f t="shared" si="74"/>
        <v>607.20000000000005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161"/>
      <c r="E97" s="126" t="s">
        <v>112</v>
      </c>
      <c r="F97" s="122" t="s">
        <v>11</v>
      </c>
      <c r="G97" s="104">
        <v>10</v>
      </c>
      <c r="H97" s="24" t="s">
        <v>114</v>
      </c>
      <c r="I97" s="73" t="s">
        <v>111</v>
      </c>
      <c r="J97" s="73">
        <v>5</v>
      </c>
      <c r="K97" s="93">
        <v>56</v>
      </c>
      <c r="L97" s="94">
        <f>'Planilha para vinculação'!F22</f>
        <v>25</v>
      </c>
      <c r="M97" s="117">
        <f t="shared" si="72"/>
        <v>7000</v>
      </c>
      <c r="N97" s="123"/>
      <c r="O97" s="124"/>
      <c r="P97" s="85"/>
      <c r="Q97" s="85"/>
      <c r="R97" s="89">
        <f t="shared" si="73"/>
        <v>3500</v>
      </c>
      <c r="S97" s="127"/>
      <c r="T97" s="104"/>
      <c r="U97" s="127"/>
      <c r="V97" s="127"/>
      <c r="W97" s="89">
        <f t="shared" si="74"/>
        <v>3500</v>
      </c>
      <c r="X97" s="85"/>
      <c r="Y97" s="85"/>
      <c r="Z97" s="69">
        <f>SUM(N99:Y99)</f>
        <v>9017.68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161"/>
      <c r="E98" s="98" t="s">
        <v>330</v>
      </c>
      <c r="F98" s="104" t="s">
        <v>14</v>
      </c>
      <c r="G98" s="104">
        <v>14</v>
      </c>
      <c r="H98" s="24" t="s">
        <v>114</v>
      </c>
      <c r="I98" s="73" t="s">
        <v>119</v>
      </c>
      <c r="J98" s="73">
        <v>2</v>
      </c>
      <c r="K98" s="73">
        <v>30</v>
      </c>
      <c r="L98" s="94">
        <f>'Planilha para vinculação'!F26</f>
        <v>5.8</v>
      </c>
      <c r="M98" s="117">
        <f t="shared" si="72"/>
        <v>348</v>
      </c>
      <c r="N98" s="123"/>
      <c r="O98" s="124"/>
      <c r="P98" s="85"/>
      <c r="Q98" s="85"/>
      <c r="R98" s="89">
        <f t="shared" si="73"/>
        <v>174</v>
      </c>
      <c r="S98" s="127"/>
      <c r="T98" s="104"/>
      <c r="U98" s="127"/>
      <c r="V98" s="127"/>
      <c r="W98" s="89">
        <f t="shared" si="74"/>
        <v>174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33" t="s">
        <v>120</v>
      </c>
      <c r="E99" s="281"/>
      <c r="F99" s="281"/>
      <c r="G99" s="281"/>
      <c r="H99" s="281"/>
      <c r="I99" s="281"/>
      <c r="J99" s="281"/>
      <c r="K99" s="281"/>
      <c r="L99" s="282"/>
      <c r="M99" s="153">
        <f t="shared" ref="M99:Y99" si="75">SUM(M95:M98)</f>
        <v>9017.68</v>
      </c>
      <c r="N99" s="153">
        <f t="shared" si="75"/>
        <v>0</v>
      </c>
      <c r="O99" s="154">
        <f t="shared" si="75"/>
        <v>0</v>
      </c>
      <c r="P99" s="155">
        <f t="shared" si="75"/>
        <v>0</v>
      </c>
      <c r="Q99" s="155">
        <f t="shared" si="75"/>
        <v>0</v>
      </c>
      <c r="R99" s="155">
        <f t="shared" si="75"/>
        <v>4508.84</v>
      </c>
      <c r="S99" s="155">
        <f t="shared" si="75"/>
        <v>0</v>
      </c>
      <c r="T99" s="155">
        <f t="shared" si="75"/>
        <v>0</v>
      </c>
      <c r="U99" s="154">
        <f t="shared" si="75"/>
        <v>0</v>
      </c>
      <c r="V99" s="154">
        <f t="shared" si="75"/>
        <v>0</v>
      </c>
      <c r="W99" s="155">
        <f t="shared" si="75"/>
        <v>4508.84</v>
      </c>
      <c r="X99" s="156">
        <f t="shared" si="75"/>
        <v>0</v>
      </c>
      <c r="Y99" s="156">
        <f t="shared" si="75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24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6">TRUNC(L100*K100*J100,2)</f>
        <v>455.28</v>
      </c>
      <c r="N100" s="89">
        <f t="shared" ref="N100:N110" si="77">M100/2</f>
        <v>227.64</v>
      </c>
      <c r="O100" s="89"/>
      <c r="P100" s="89"/>
      <c r="Q100" s="111"/>
      <c r="R100" s="89"/>
      <c r="S100" s="89"/>
      <c r="T100" s="89">
        <f t="shared" ref="T100:T110" si="78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24" t="s">
        <v>114</v>
      </c>
      <c r="I101" s="73" t="s">
        <v>111</v>
      </c>
      <c r="J101" s="73">
        <v>5</v>
      </c>
      <c r="K101" s="93">
        <v>24</v>
      </c>
      <c r="L101" s="94">
        <f>'Planilha para vinculação'!F21</f>
        <v>10.119999999999999</v>
      </c>
      <c r="M101" s="75">
        <f t="shared" si="76"/>
        <v>1214.4000000000001</v>
      </c>
      <c r="N101" s="89">
        <f t="shared" si="77"/>
        <v>607.20000000000005</v>
      </c>
      <c r="O101" s="77"/>
      <c r="P101" s="77"/>
      <c r="Q101" s="111"/>
      <c r="R101" s="77"/>
      <c r="S101" s="77"/>
      <c r="T101" s="89">
        <f t="shared" si="78"/>
        <v>607.20000000000005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24" t="s">
        <v>114</v>
      </c>
      <c r="I102" s="73" t="s">
        <v>111</v>
      </c>
      <c r="J102" s="73">
        <v>5</v>
      </c>
      <c r="K102" s="93">
        <v>56</v>
      </c>
      <c r="L102" s="94">
        <f>'Planilha para vinculação'!F22</f>
        <v>25</v>
      </c>
      <c r="M102" s="75">
        <f t="shared" si="76"/>
        <v>7000</v>
      </c>
      <c r="N102" s="89">
        <f t="shared" si="77"/>
        <v>3500</v>
      </c>
      <c r="O102" s="77"/>
      <c r="P102" s="77"/>
      <c r="Q102" s="111"/>
      <c r="R102" s="77"/>
      <c r="S102" s="77"/>
      <c r="T102" s="89">
        <f t="shared" si="78"/>
        <v>3500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2</v>
      </c>
      <c r="K103" s="73">
        <v>1080</v>
      </c>
      <c r="L103" s="94">
        <f>'Planilha para vinculação'!F28</f>
        <v>1.1399999999999999</v>
      </c>
      <c r="M103" s="75">
        <f t="shared" si="76"/>
        <v>2462.4</v>
      </c>
      <c r="N103" s="89">
        <f t="shared" si="77"/>
        <v>1231.2</v>
      </c>
      <c r="O103" s="77"/>
      <c r="P103" s="77"/>
      <c r="Q103" s="111"/>
      <c r="R103" s="77"/>
      <c r="S103" s="77"/>
      <c r="T103" s="89">
        <f t="shared" si="78"/>
        <v>1231.2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6"/>
        <v>235.2</v>
      </c>
      <c r="N104" s="89">
        <f t="shared" si="77"/>
        <v>117.6</v>
      </c>
      <c r="O104" s="77"/>
      <c r="P104" s="77"/>
      <c r="Q104" s="111"/>
      <c r="R104" s="77"/>
      <c r="S104" s="77"/>
      <c r="T104" s="89">
        <f t="shared" si="78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6"/>
        <v>838.4</v>
      </c>
      <c r="N105" s="89">
        <f t="shared" si="77"/>
        <v>419.2</v>
      </c>
      <c r="O105" s="77"/>
      <c r="P105" s="77"/>
      <c r="Q105" s="111"/>
      <c r="R105" s="77"/>
      <c r="S105" s="77"/>
      <c r="T105" s="89">
        <f t="shared" si="78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6"/>
        <v>120</v>
      </c>
      <c r="N106" s="89">
        <f t="shared" si="77"/>
        <v>60</v>
      </c>
      <c r="O106" s="77"/>
      <c r="P106" s="77"/>
      <c r="Q106" s="111"/>
      <c r="R106" s="77"/>
      <c r="S106" s="77"/>
      <c r="T106" s="89">
        <f t="shared" si="78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6"/>
        <v>160</v>
      </c>
      <c r="N107" s="89">
        <f t="shared" si="77"/>
        <v>80</v>
      </c>
      <c r="O107" s="85"/>
      <c r="P107" s="85"/>
      <c r="Q107" s="111"/>
      <c r="R107" s="85"/>
      <c r="S107" s="85"/>
      <c r="T107" s="89">
        <f t="shared" si="78"/>
        <v>80</v>
      </c>
      <c r="U107" s="111"/>
      <c r="V107" s="111"/>
      <c r="W107" s="77"/>
      <c r="X107" s="111"/>
      <c r="Y107" s="77"/>
      <c r="Z107" s="69"/>
    </row>
    <row r="108" spans="1:27" ht="72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6"/>
        <v>75.52</v>
      </c>
      <c r="N108" s="89">
        <f t="shared" si="77"/>
        <v>37.76</v>
      </c>
      <c r="O108" s="85"/>
      <c r="P108" s="85"/>
      <c r="Q108" s="111"/>
      <c r="R108" s="85"/>
      <c r="S108" s="85"/>
      <c r="T108" s="89">
        <f t="shared" si="78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328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</v>
      </c>
      <c r="L109" s="94">
        <f>'Planilha para vinculação'!F35</f>
        <v>0.61</v>
      </c>
      <c r="M109" s="75">
        <f t="shared" si="76"/>
        <v>2.44</v>
      </c>
      <c r="N109" s="89">
        <f t="shared" si="77"/>
        <v>1.22</v>
      </c>
      <c r="O109" s="85"/>
      <c r="P109" s="85"/>
      <c r="Q109" s="111"/>
      <c r="R109" s="85"/>
      <c r="S109" s="85"/>
      <c r="T109" s="89">
        <f t="shared" si="78"/>
        <v>1.22</v>
      </c>
      <c r="U109" s="111"/>
      <c r="V109" s="111"/>
      <c r="W109" s="77"/>
      <c r="X109" s="111"/>
      <c r="Y109" s="77"/>
      <c r="Z109" s="69">
        <f>SUM(N111:Y111)</f>
        <v>12911.640000000001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24" t="s">
        <v>114</v>
      </c>
      <c r="I110" s="73" t="s">
        <v>119</v>
      </c>
      <c r="J110" s="73">
        <v>2</v>
      </c>
      <c r="K110" s="73">
        <v>30</v>
      </c>
      <c r="L110" s="94">
        <f>'Planilha para vinculação'!F26</f>
        <v>5.8</v>
      </c>
      <c r="M110" s="75">
        <f t="shared" si="76"/>
        <v>348</v>
      </c>
      <c r="N110" s="89">
        <f t="shared" si="77"/>
        <v>174</v>
      </c>
      <c r="O110" s="85"/>
      <c r="P110" s="115"/>
      <c r="Q110" s="111"/>
      <c r="R110" s="85"/>
      <c r="S110" s="85"/>
      <c r="T110" s="89">
        <f t="shared" si="78"/>
        <v>174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12911.640000000001</v>
      </c>
      <c r="N111" s="86">
        <f>SUM(N100:N110)</f>
        <v>6455.8200000000006</v>
      </c>
      <c r="O111" s="64">
        <f t="shared" ref="O111:S111" si="79">SUM(O100:O109)</f>
        <v>0</v>
      </c>
      <c r="P111" s="64">
        <f t="shared" si="79"/>
        <v>0</v>
      </c>
      <c r="Q111" s="64">
        <f t="shared" si="79"/>
        <v>0</v>
      </c>
      <c r="R111" s="64">
        <f t="shared" si="79"/>
        <v>0</v>
      </c>
      <c r="S111" s="64">
        <f t="shared" si="79"/>
        <v>0</v>
      </c>
      <c r="T111" s="64">
        <f>SUM(T100:T110)</f>
        <v>6455.8200000000006</v>
      </c>
      <c r="U111" s="64">
        <f t="shared" ref="U111:Y111" si="80">SUM(U100:U109)</f>
        <v>0</v>
      </c>
      <c r="V111" s="64">
        <f t="shared" si="80"/>
        <v>0</v>
      </c>
      <c r="W111" s="64">
        <f t="shared" si="80"/>
        <v>0</v>
      </c>
      <c r="X111" s="64">
        <f t="shared" si="80"/>
        <v>0</v>
      </c>
      <c r="Y111" s="64">
        <f t="shared" si="80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24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1">TRUNC(L112*K112*J112,2)</f>
        <v>455.28</v>
      </c>
      <c r="N112" s="108"/>
      <c r="O112" s="89">
        <f t="shared" ref="O112:O122" si="82">M112/2</f>
        <v>227.64</v>
      </c>
      <c r="P112" s="89"/>
      <c r="Q112" s="89"/>
      <c r="R112" s="89"/>
      <c r="S112" s="89"/>
      <c r="T112" s="89"/>
      <c r="U112" s="89"/>
      <c r="V112" s="89">
        <f t="shared" ref="V112:V122" si="83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24" t="s">
        <v>114</v>
      </c>
      <c r="I113" s="73" t="s">
        <v>111</v>
      </c>
      <c r="J113" s="73">
        <v>5</v>
      </c>
      <c r="K113" s="93">
        <v>24</v>
      </c>
      <c r="L113" s="94">
        <f>'Planilha para vinculação'!F21</f>
        <v>10.119999999999999</v>
      </c>
      <c r="M113" s="75">
        <f t="shared" si="81"/>
        <v>1214.4000000000001</v>
      </c>
      <c r="N113" s="76"/>
      <c r="O113" s="89">
        <f t="shared" si="82"/>
        <v>607.20000000000005</v>
      </c>
      <c r="P113" s="77"/>
      <c r="Q113" s="77"/>
      <c r="R113" s="77"/>
      <c r="S113" s="89"/>
      <c r="T113" s="77"/>
      <c r="U113" s="77"/>
      <c r="V113" s="89">
        <f t="shared" si="83"/>
        <v>607.20000000000005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24" t="s">
        <v>114</v>
      </c>
      <c r="I114" s="73" t="s">
        <v>111</v>
      </c>
      <c r="J114" s="73">
        <v>5</v>
      </c>
      <c r="K114" s="93">
        <v>56</v>
      </c>
      <c r="L114" s="94">
        <f>'Planilha para vinculação'!F22</f>
        <v>25</v>
      </c>
      <c r="M114" s="75">
        <f t="shared" si="81"/>
        <v>7000</v>
      </c>
      <c r="N114" s="76"/>
      <c r="O114" s="89">
        <f t="shared" si="82"/>
        <v>3500</v>
      </c>
      <c r="P114" s="77"/>
      <c r="Q114" s="77"/>
      <c r="R114" s="77"/>
      <c r="S114" s="89"/>
      <c r="T114" s="77"/>
      <c r="U114" s="77"/>
      <c r="V114" s="89">
        <f t="shared" si="83"/>
        <v>3500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1080</v>
      </c>
      <c r="L115" s="94">
        <f>'Planilha para vinculação'!F28</f>
        <v>1.1399999999999999</v>
      </c>
      <c r="M115" s="75">
        <f t="shared" si="81"/>
        <v>2462.4</v>
      </c>
      <c r="N115" s="76"/>
      <c r="O115" s="89">
        <f t="shared" si="82"/>
        <v>1231.2</v>
      </c>
      <c r="P115" s="77"/>
      <c r="Q115" s="77"/>
      <c r="R115" s="77"/>
      <c r="S115" s="89"/>
      <c r="T115" s="77"/>
      <c r="U115" s="77"/>
      <c r="V115" s="89">
        <f t="shared" si="83"/>
        <v>1231.2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1"/>
        <v>838.4</v>
      </c>
      <c r="N116" s="76"/>
      <c r="O116" s="89">
        <f t="shared" si="82"/>
        <v>419.2</v>
      </c>
      <c r="P116" s="77"/>
      <c r="Q116" s="77"/>
      <c r="R116" s="77"/>
      <c r="S116" s="89"/>
      <c r="T116" s="77"/>
      <c r="U116" s="77"/>
      <c r="V116" s="89">
        <f t="shared" si="83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1"/>
        <v>235.2</v>
      </c>
      <c r="N117" s="76"/>
      <c r="O117" s="89">
        <f t="shared" si="82"/>
        <v>117.6</v>
      </c>
      <c r="P117" s="77"/>
      <c r="Q117" s="77"/>
      <c r="R117" s="77"/>
      <c r="S117" s="89"/>
      <c r="T117" s="77"/>
      <c r="U117" s="77"/>
      <c r="V117" s="89">
        <f t="shared" si="83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1"/>
        <v>120</v>
      </c>
      <c r="N118" s="76"/>
      <c r="O118" s="89">
        <f t="shared" si="82"/>
        <v>60</v>
      </c>
      <c r="P118" s="77"/>
      <c r="Q118" s="77"/>
      <c r="R118" s="77"/>
      <c r="S118" s="89"/>
      <c r="T118" s="77"/>
      <c r="U118" s="77"/>
      <c r="V118" s="89">
        <f t="shared" si="83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1"/>
        <v>160</v>
      </c>
      <c r="N119" s="113"/>
      <c r="O119" s="89">
        <f t="shared" si="82"/>
        <v>80</v>
      </c>
      <c r="P119" s="85"/>
      <c r="Q119" s="85"/>
      <c r="R119" s="85"/>
      <c r="S119" s="89"/>
      <c r="T119" s="85"/>
      <c r="U119" s="85"/>
      <c r="V119" s="89">
        <f t="shared" si="83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1"/>
        <v>75.52</v>
      </c>
      <c r="N120" s="113"/>
      <c r="O120" s="89">
        <f t="shared" si="82"/>
        <v>37.76</v>
      </c>
      <c r="P120" s="85"/>
      <c r="Q120" s="85"/>
      <c r="R120" s="85"/>
      <c r="S120" s="89"/>
      <c r="T120" s="85"/>
      <c r="U120" s="85"/>
      <c r="V120" s="89">
        <f t="shared" si="83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</v>
      </c>
      <c r="L121" s="94">
        <f>'Planilha para vinculação'!F35</f>
        <v>0.61</v>
      </c>
      <c r="M121" s="75">
        <f t="shared" si="81"/>
        <v>2.44</v>
      </c>
      <c r="N121" s="113"/>
      <c r="O121" s="89">
        <f t="shared" si="82"/>
        <v>1.22</v>
      </c>
      <c r="P121" s="85"/>
      <c r="Q121" s="85"/>
      <c r="R121" s="85"/>
      <c r="S121" s="89"/>
      <c r="T121" s="85"/>
      <c r="U121" s="85"/>
      <c r="V121" s="89">
        <f t="shared" si="83"/>
        <v>1.22</v>
      </c>
      <c r="W121" s="77"/>
      <c r="X121" s="77"/>
      <c r="Y121" s="77"/>
      <c r="Z121" s="69">
        <f>SUM(N123:Y123)</f>
        <v>12911.640000000001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24" t="s">
        <v>114</v>
      </c>
      <c r="I122" s="73" t="s">
        <v>119</v>
      </c>
      <c r="J122" s="73">
        <v>2</v>
      </c>
      <c r="K122" s="73">
        <v>30</v>
      </c>
      <c r="L122" s="94">
        <f>'Planilha para vinculação'!F26</f>
        <v>5.8</v>
      </c>
      <c r="M122" s="75">
        <f t="shared" si="81"/>
        <v>348</v>
      </c>
      <c r="N122" s="113"/>
      <c r="O122" s="89">
        <f t="shared" si="82"/>
        <v>174</v>
      </c>
      <c r="P122" s="115"/>
      <c r="Q122" s="111"/>
      <c r="R122" s="85"/>
      <c r="S122" s="85"/>
      <c r="T122" s="89"/>
      <c r="U122" s="85"/>
      <c r="V122" s="89">
        <f t="shared" si="83"/>
        <v>174</v>
      </c>
      <c r="W122" s="85"/>
      <c r="X122" s="85"/>
      <c r="Y122" s="85"/>
      <c r="Z122" s="69">
        <f>SUM(N124:Y124)</f>
        <v>75594.080000000002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12911.640000000001</v>
      </c>
      <c r="N123" s="86">
        <f t="shared" ref="N123:U123" si="84">SUM(N112:N121)</f>
        <v>0</v>
      </c>
      <c r="O123" s="64">
        <f>SUM(O112:O122)</f>
        <v>6455.8200000000006</v>
      </c>
      <c r="P123" s="64">
        <f t="shared" si="84"/>
        <v>0</v>
      </c>
      <c r="Q123" s="64">
        <f t="shared" si="84"/>
        <v>0</v>
      </c>
      <c r="R123" s="64">
        <f t="shared" si="84"/>
        <v>0</v>
      </c>
      <c r="S123" s="64">
        <f t="shared" si="84"/>
        <v>0</v>
      </c>
      <c r="T123" s="64">
        <f t="shared" si="84"/>
        <v>0</v>
      </c>
      <c r="U123" s="64">
        <f t="shared" si="84"/>
        <v>0</v>
      </c>
      <c r="V123" s="64">
        <f>SUM(V112:V122)</f>
        <v>6455.8200000000006</v>
      </c>
      <c r="W123" s="64">
        <f t="shared" ref="W123:Y123" si="85">SUM(W112:W121)</f>
        <v>0</v>
      </c>
      <c r="X123" s="64">
        <f t="shared" si="85"/>
        <v>0</v>
      </c>
      <c r="Y123" s="64">
        <f t="shared" si="85"/>
        <v>0</v>
      </c>
      <c r="Z123" s="69"/>
    </row>
    <row r="124" spans="1:27" ht="42.75" customHeight="1" x14ac:dyDescent="0.25">
      <c r="A124" s="107"/>
      <c r="B124" s="107"/>
      <c r="C124" s="107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 t="shared" ref="M124:Y124" si="86">M123+M94+M111+M99+M88</f>
        <v>75594.080000000002</v>
      </c>
      <c r="N124" s="106">
        <f t="shared" si="86"/>
        <v>6455.8200000000006</v>
      </c>
      <c r="O124" s="106">
        <f t="shared" si="86"/>
        <v>22285.780000000002</v>
      </c>
      <c r="P124" s="106">
        <f t="shared" si="86"/>
        <v>4546.6000000000004</v>
      </c>
      <c r="Q124" s="106">
        <f t="shared" si="86"/>
        <v>0</v>
      </c>
      <c r="R124" s="106">
        <f t="shared" si="86"/>
        <v>4508.84</v>
      </c>
      <c r="S124" s="106">
        <f t="shared" si="86"/>
        <v>0</v>
      </c>
      <c r="T124" s="106">
        <f t="shared" si="86"/>
        <v>6455.8200000000006</v>
      </c>
      <c r="U124" s="106">
        <f t="shared" si="86"/>
        <v>15829.960000000001</v>
      </c>
      <c r="V124" s="106">
        <f t="shared" si="86"/>
        <v>11002.420000000002</v>
      </c>
      <c r="W124" s="106">
        <f t="shared" si="86"/>
        <v>4508.84</v>
      </c>
      <c r="X124" s="106">
        <f t="shared" si="86"/>
        <v>0</v>
      </c>
      <c r="Y124" s="106">
        <f t="shared" si="86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23" t="s">
        <v>141</v>
      </c>
      <c r="E126" s="70" t="s">
        <v>110</v>
      </c>
      <c r="F126" s="132" t="s">
        <v>11</v>
      </c>
      <c r="G126" s="24">
        <v>9</v>
      </c>
      <c r="H126" s="24" t="s">
        <v>114</v>
      </c>
      <c r="I126" s="72" t="s">
        <v>111</v>
      </c>
      <c r="J126" s="72">
        <v>5</v>
      </c>
      <c r="K126" s="93">
        <v>15</v>
      </c>
      <c r="L126" s="94">
        <f>'Planilha para vinculação'!F21</f>
        <v>10.119999999999999</v>
      </c>
      <c r="M126" s="133">
        <f t="shared" ref="M126:M135" si="87">TRUNC(J126*K126*L126,2)</f>
        <v>759</v>
      </c>
      <c r="N126" s="134"/>
      <c r="O126" s="135"/>
      <c r="P126" s="77">
        <f t="shared" ref="P126:P135" si="88">M126</f>
        <v>759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24"/>
      <c r="E127" s="78" t="s">
        <v>112</v>
      </c>
      <c r="F127" s="132" t="s">
        <v>11</v>
      </c>
      <c r="G127" s="24">
        <v>10</v>
      </c>
      <c r="H127" s="24" t="s">
        <v>114</v>
      </c>
      <c r="I127" s="72" t="s">
        <v>111</v>
      </c>
      <c r="J127" s="72">
        <v>5</v>
      </c>
      <c r="K127" s="93">
        <v>30</v>
      </c>
      <c r="L127" s="94">
        <f>'Planilha para vinculação'!F22</f>
        <v>25</v>
      </c>
      <c r="M127" s="133">
        <f t="shared" si="87"/>
        <v>3750</v>
      </c>
      <c r="N127" s="123"/>
      <c r="O127" s="135"/>
      <c r="P127" s="77">
        <f t="shared" si="88"/>
        <v>3750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24"/>
      <c r="E128" s="6" t="s">
        <v>513</v>
      </c>
      <c r="F128" s="24" t="s">
        <v>7</v>
      </c>
      <c r="G128" s="24">
        <v>3</v>
      </c>
      <c r="H128" s="24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7"/>
        <v>130.26</v>
      </c>
      <c r="N128" s="123"/>
      <c r="O128" s="135"/>
      <c r="P128" s="77">
        <f t="shared" si="88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30</v>
      </c>
      <c r="L129" s="94">
        <f>'Planilha para vinculação'!F26</f>
        <v>5.8</v>
      </c>
      <c r="M129" s="133">
        <f t="shared" si="87"/>
        <v>174</v>
      </c>
      <c r="N129" s="123"/>
      <c r="O129" s="135"/>
      <c r="P129" s="77">
        <f t="shared" si="88"/>
        <v>174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1080</v>
      </c>
      <c r="L130" s="94">
        <f>'Planilha para vinculação'!F31</f>
        <v>1.2250000000000001</v>
      </c>
      <c r="M130" s="133">
        <f t="shared" si="87"/>
        <v>1323</v>
      </c>
      <c r="N130" s="123"/>
      <c r="O130" s="135"/>
      <c r="P130" s="77">
        <f t="shared" si="88"/>
        <v>1323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7"/>
        <v>60</v>
      </c>
      <c r="N131" s="123"/>
      <c r="O131" s="135"/>
      <c r="P131" s="77">
        <f t="shared" si="88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7"/>
        <v>160</v>
      </c>
      <c r="N132" s="123"/>
      <c r="O132" s="135"/>
      <c r="P132" s="77">
        <f t="shared" si="88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3</v>
      </c>
      <c r="L133" s="138">
        <f>'Planilha para vinculação'!F35</f>
        <v>0.61</v>
      </c>
      <c r="M133" s="133">
        <f t="shared" si="87"/>
        <v>1.83</v>
      </c>
      <c r="N133" s="123"/>
      <c r="O133" s="135"/>
      <c r="P133" s="77">
        <f t="shared" si="88"/>
        <v>1.83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7"/>
        <v>838.4</v>
      </c>
      <c r="N134" s="123"/>
      <c r="O134" s="135"/>
      <c r="P134" s="77">
        <f t="shared" si="88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7431.69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25"/>
      <c r="E135" s="70" t="s">
        <v>132</v>
      </c>
      <c r="F135" s="24" t="s">
        <v>14</v>
      </c>
      <c r="G135" s="24">
        <v>26</v>
      </c>
      <c r="H135" s="24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7"/>
        <v>235.2</v>
      </c>
      <c r="N135" s="123"/>
      <c r="O135" s="135"/>
      <c r="P135" s="77">
        <f t="shared" si="88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8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89">SUM(M126:M135)</f>
        <v>7431.69</v>
      </c>
      <c r="N136" s="139">
        <f t="shared" si="89"/>
        <v>0</v>
      </c>
      <c r="O136" s="139">
        <f t="shared" si="89"/>
        <v>0</v>
      </c>
      <c r="P136" s="139">
        <f t="shared" si="89"/>
        <v>7431.69</v>
      </c>
      <c r="Q136" s="139">
        <f t="shared" si="89"/>
        <v>0</v>
      </c>
      <c r="R136" s="139">
        <f t="shared" si="89"/>
        <v>0</v>
      </c>
      <c r="S136" s="139">
        <f t="shared" si="89"/>
        <v>0</v>
      </c>
      <c r="T136" s="139">
        <f t="shared" si="89"/>
        <v>0</v>
      </c>
      <c r="U136" s="139">
        <f t="shared" si="89"/>
        <v>0</v>
      </c>
      <c r="V136" s="139">
        <f t="shared" si="89"/>
        <v>0</v>
      </c>
      <c r="W136" s="139">
        <f t="shared" si="89"/>
        <v>0</v>
      </c>
      <c r="X136" s="139">
        <f t="shared" si="89"/>
        <v>0</v>
      </c>
      <c r="Y136" s="139">
        <f t="shared" si="89"/>
        <v>0</v>
      </c>
      <c r="Z136" s="69"/>
    </row>
    <row r="137" spans="1:27" ht="40.5" customHeight="1" x14ac:dyDescent="0.3">
      <c r="A137" s="107"/>
      <c r="B137" s="107"/>
      <c r="C137" s="107"/>
      <c r="D137" s="307" t="s">
        <v>78</v>
      </c>
      <c r="E137" s="70" t="s">
        <v>110</v>
      </c>
      <c r="F137" s="91" t="s">
        <v>11</v>
      </c>
      <c r="G137" s="24">
        <v>9</v>
      </c>
      <c r="H137" s="24" t="s">
        <v>114</v>
      </c>
      <c r="I137" s="92" t="s">
        <v>111</v>
      </c>
      <c r="J137" s="92">
        <v>5</v>
      </c>
      <c r="K137" s="93">
        <v>15</v>
      </c>
      <c r="L137" s="94">
        <f>'Planilha para vinculação'!F21</f>
        <v>10.119999999999999</v>
      </c>
      <c r="M137" s="75">
        <f t="shared" ref="M137:M139" si="90">TRUNC(J137*K137*L137,2)</f>
        <v>759</v>
      </c>
      <c r="N137" s="109"/>
      <c r="O137" s="110"/>
      <c r="P137" s="110"/>
      <c r="Q137" s="140"/>
      <c r="R137" s="141">
        <f t="shared" ref="R137:R140" si="91">M137</f>
        <v>759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24" t="s">
        <v>114</v>
      </c>
      <c r="I138" s="92" t="s">
        <v>111</v>
      </c>
      <c r="J138" s="92">
        <v>5</v>
      </c>
      <c r="K138" s="93">
        <v>30</v>
      </c>
      <c r="L138" s="94">
        <f>'Planilha para vinculação'!F22</f>
        <v>25</v>
      </c>
      <c r="M138" s="75">
        <f t="shared" si="90"/>
        <v>3750</v>
      </c>
      <c r="N138" s="113"/>
      <c r="O138" s="85"/>
      <c r="P138" s="85"/>
      <c r="Q138" s="140"/>
      <c r="R138" s="141">
        <f t="shared" si="91"/>
        <v>3750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1080</v>
      </c>
      <c r="L139" s="94">
        <f>'Planilha para vinculação'!F28</f>
        <v>1.1399999999999999</v>
      </c>
      <c r="M139" s="75">
        <f t="shared" si="90"/>
        <v>1231.2</v>
      </c>
      <c r="N139" s="113"/>
      <c r="O139" s="85"/>
      <c r="P139" s="85"/>
      <c r="Q139" s="140"/>
      <c r="R139" s="141">
        <f t="shared" si="91"/>
        <v>1231.2</v>
      </c>
      <c r="S139" s="111"/>
      <c r="T139" s="85"/>
      <c r="U139" s="85"/>
      <c r="V139" s="142"/>
      <c r="W139" s="77"/>
      <c r="X139" s="77"/>
      <c r="Y139" s="77"/>
      <c r="Z139" s="69">
        <f>SUM(N141:Y141)</f>
        <v>5914.2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24" t="s">
        <v>114</v>
      </c>
      <c r="I140" s="73" t="s">
        <v>119</v>
      </c>
      <c r="J140" s="73">
        <v>1</v>
      </c>
      <c r="K140" s="73">
        <v>30</v>
      </c>
      <c r="L140" s="94">
        <f>'Planilha para vinculação'!F26</f>
        <v>5.8</v>
      </c>
      <c r="M140" s="75">
        <f>TRUNC(L140*K140*J140,2)</f>
        <v>174</v>
      </c>
      <c r="N140" s="113"/>
      <c r="O140" s="85"/>
      <c r="P140" s="115"/>
      <c r="Q140" s="111"/>
      <c r="R140" s="141">
        <f t="shared" si="91"/>
        <v>174</v>
      </c>
      <c r="S140" s="85"/>
      <c r="T140" s="89"/>
      <c r="U140" s="85"/>
      <c r="V140" s="111"/>
      <c r="W140" s="85"/>
      <c r="X140" s="85"/>
      <c r="Y140" s="85"/>
      <c r="Z140" s="69">
        <f>SUM(N142:Y142)</f>
        <v>13345.89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2">SUM(M137:M140)</f>
        <v>5914.2</v>
      </c>
      <c r="N141" s="86">
        <f t="shared" si="92"/>
        <v>0</v>
      </c>
      <c r="O141" s="64">
        <f t="shared" si="92"/>
        <v>0</v>
      </c>
      <c r="P141" s="64">
        <f t="shared" si="92"/>
        <v>0</v>
      </c>
      <c r="Q141" s="64">
        <f t="shared" si="92"/>
        <v>0</v>
      </c>
      <c r="R141" s="64">
        <f t="shared" si="92"/>
        <v>5914.2</v>
      </c>
      <c r="S141" s="64">
        <f t="shared" si="92"/>
        <v>0</v>
      </c>
      <c r="T141" s="64">
        <f t="shared" si="92"/>
        <v>0</v>
      </c>
      <c r="U141" s="64">
        <f t="shared" si="92"/>
        <v>0</v>
      </c>
      <c r="V141" s="64">
        <f t="shared" si="92"/>
        <v>0</v>
      </c>
      <c r="W141" s="64">
        <f t="shared" si="92"/>
        <v>0</v>
      </c>
      <c r="X141" s="64">
        <f t="shared" si="92"/>
        <v>0</v>
      </c>
      <c r="Y141" s="64">
        <f t="shared" si="92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 t="shared" ref="M142:Y142" si="93">M141+M136</f>
        <v>13345.89</v>
      </c>
      <c r="N142" s="106">
        <f t="shared" si="93"/>
        <v>0</v>
      </c>
      <c r="O142" s="106">
        <f t="shared" si="93"/>
        <v>0</v>
      </c>
      <c r="P142" s="106">
        <f t="shared" si="93"/>
        <v>7431.69</v>
      </c>
      <c r="Q142" s="106">
        <f t="shared" si="93"/>
        <v>0</v>
      </c>
      <c r="R142" s="106">
        <f t="shared" si="93"/>
        <v>5914.2</v>
      </c>
      <c r="S142" s="106">
        <f t="shared" si="93"/>
        <v>0</v>
      </c>
      <c r="T142" s="106">
        <f t="shared" si="93"/>
        <v>0</v>
      </c>
      <c r="U142" s="106">
        <f t="shared" si="93"/>
        <v>0</v>
      </c>
      <c r="V142" s="106">
        <f t="shared" si="93"/>
        <v>0</v>
      </c>
      <c r="W142" s="106">
        <f t="shared" si="93"/>
        <v>0</v>
      </c>
      <c r="X142" s="106">
        <f t="shared" si="93"/>
        <v>0</v>
      </c>
      <c r="Y142" s="106">
        <f t="shared" si="93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4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540</v>
      </c>
      <c r="L145" s="87">
        <f>Verba_Diagnóstico!$G$15</f>
        <v>5</v>
      </c>
      <c r="M145" s="75">
        <f t="shared" si="94"/>
        <v>2700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2700</v>
      </c>
      <c r="Z145" s="69">
        <f>SUM(N148:Y148)</f>
        <v>20351.91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337"/>
      <c r="E146" s="70" t="s">
        <v>110</v>
      </c>
      <c r="F146" s="91" t="s">
        <v>11</v>
      </c>
      <c r="G146" s="24">
        <v>9</v>
      </c>
      <c r="H146" s="24" t="s">
        <v>114</v>
      </c>
      <c r="I146" s="92" t="s">
        <v>111</v>
      </c>
      <c r="J146" s="92">
        <v>5</v>
      </c>
      <c r="K146" s="93">
        <v>100</v>
      </c>
      <c r="L146" s="94">
        <f>'Planilha para vinculação'!F21</f>
        <v>10.119999999999999</v>
      </c>
      <c r="M146" s="75">
        <f t="shared" ref="M146:M147" si="95">TRUNC(L146*K146*J146,2)</f>
        <v>5060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6">M146</f>
        <v>5060</v>
      </c>
      <c r="Z146" s="69"/>
    </row>
    <row r="147" spans="1:27" ht="15.75" customHeight="1" x14ac:dyDescent="0.25">
      <c r="A147" s="18"/>
      <c r="B147" s="18"/>
      <c r="C147" s="18"/>
      <c r="D147" s="338"/>
      <c r="E147" s="92" t="s">
        <v>121</v>
      </c>
      <c r="F147" s="91" t="s">
        <v>11</v>
      </c>
      <c r="G147" s="24">
        <v>9</v>
      </c>
      <c r="H147" s="24" t="s">
        <v>114</v>
      </c>
      <c r="I147" s="92" t="s">
        <v>111</v>
      </c>
      <c r="J147" s="92">
        <v>5</v>
      </c>
      <c r="K147" s="93">
        <v>100</v>
      </c>
      <c r="L147" s="94">
        <f>'Planilha para vinculação'!F22</f>
        <v>25</v>
      </c>
      <c r="M147" s="75">
        <f t="shared" si="95"/>
        <v>12500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6"/>
        <v>12500</v>
      </c>
      <c r="Z147" s="69">
        <f>SUM(N149:Y150)</f>
        <v>778564.86526315799</v>
      </c>
      <c r="AA147" s="165">
        <f>M149-Z147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20351.91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20351.91</v>
      </c>
      <c r="Z148" s="69"/>
      <c r="AA148" s="165"/>
    </row>
    <row r="149" spans="1:27" ht="42" customHeight="1" x14ac:dyDescent="0.25">
      <c r="A149" s="18"/>
      <c r="B149" s="18"/>
      <c r="C149" s="18"/>
      <c r="D149" s="334" t="s">
        <v>145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778564.86526315787</v>
      </c>
      <c r="N149" s="310">
        <f>SUM(N148,N142,N124,N76,N151)</f>
        <v>79203.999605263176</v>
      </c>
      <c r="O149" s="310">
        <f>SUM(O148,O142,O124,O76,O151)</f>
        <v>82077.989605263167</v>
      </c>
      <c r="P149" s="310">
        <f>SUM(P148,P142,P124,P76,P151)</f>
        <v>75221.659605263165</v>
      </c>
      <c r="Q149" s="310">
        <f>SUM(Q148,Q142,Q124,Q76,Q151)</f>
        <v>50207.369605263164</v>
      </c>
      <c r="R149" s="310">
        <f>SUM(R148,R142,R124,R76,R151)</f>
        <v>67148.409605263165</v>
      </c>
      <c r="S149" s="310">
        <f>SUM(S148,S142,S124,S76,S151)</f>
        <v>50207.369605263164</v>
      </c>
      <c r="T149" s="310">
        <f>SUM(T148,T142,T124,T76,T151)</f>
        <v>63181.189605263164</v>
      </c>
      <c r="U149" s="310">
        <f>SUM(U148,U142,U124,U76,U151)</f>
        <v>66037.329605263163</v>
      </c>
      <c r="V149" s="310">
        <f>SUM(V148,V142,V124,V76,V151)</f>
        <v>67727.78960526317</v>
      </c>
      <c r="W149" s="310">
        <f>SUM(W148,W142,W124,W76,W151)</f>
        <v>54716.209605263168</v>
      </c>
      <c r="X149" s="310">
        <f>SUM(X148,X142,X124,X76,X151)</f>
        <v>56725.369605263164</v>
      </c>
      <c r="Y149" s="310">
        <f>SUM(Y148,Y142,Y124,Y76,Y151)</f>
        <v>66110.179605263169</v>
      </c>
      <c r="Z149" s="69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6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48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69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51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51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69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69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52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6" ht="15.75" customHeight="1" x14ac:dyDescent="0.25"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6" ht="15.75" customHeight="1" x14ac:dyDescent="0.25"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6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8"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59:D60"/>
    <mergeCell ref="D62:D70"/>
    <mergeCell ref="D72:D74"/>
    <mergeCell ref="D78:D87"/>
    <mergeCell ref="D88:L88"/>
    <mergeCell ref="D94:L94"/>
    <mergeCell ref="D71:L71"/>
    <mergeCell ref="D75:L75"/>
    <mergeCell ref="D76:L76"/>
    <mergeCell ref="D77:Y77"/>
    <mergeCell ref="D89:D93"/>
    <mergeCell ref="D151:L151"/>
    <mergeCell ref="D99:L99"/>
    <mergeCell ref="D137:D140"/>
    <mergeCell ref="D111:L111"/>
    <mergeCell ref="D123:L123"/>
    <mergeCell ref="D124:L124"/>
    <mergeCell ref="D126:D135"/>
    <mergeCell ref="D136:L136"/>
    <mergeCell ref="D141:L141"/>
    <mergeCell ref="D142:L142"/>
    <mergeCell ref="D100:D110"/>
    <mergeCell ref="D112:D122"/>
    <mergeCell ref="D125:Y125"/>
    <mergeCell ref="D143:Y143"/>
    <mergeCell ref="W149:W150"/>
    <mergeCell ref="X149:X150"/>
    <mergeCell ref="Y149:Y150"/>
    <mergeCell ref="P149:P150"/>
    <mergeCell ref="Q149:Q150"/>
    <mergeCell ref="R149:R150"/>
    <mergeCell ref="S149:S150"/>
    <mergeCell ref="T149:T150"/>
    <mergeCell ref="U149:U150"/>
    <mergeCell ref="V149:V150"/>
    <mergeCell ref="D148:L148"/>
    <mergeCell ref="D149:L150"/>
    <mergeCell ref="M149:M150"/>
    <mergeCell ref="N149:N150"/>
    <mergeCell ref="O149:O150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</mergeCells>
  <conditionalFormatting sqref="E22">
    <cfRule type="cellIs" dxfId="159" priority="1" operator="equal">
      <formula>MIN($C$18:$T$18)</formula>
    </cfRule>
    <cfRule type="cellIs" dxfId="158" priority="2" operator="equal">
      <formula>MIN($C$17:$T$17)</formula>
    </cfRule>
  </conditionalFormatting>
  <conditionalFormatting sqref="E133">
    <cfRule type="cellIs" dxfId="157" priority="11" operator="equal">
      <formula>MIN($D$19:$AC$19)</formula>
    </cfRule>
    <cfRule type="cellIs" dxfId="156" priority="12" operator="equal">
      <formula>MIN($D$18:$AC$18)</formula>
    </cfRule>
  </conditionalFormatting>
  <conditionalFormatting sqref="E38:F38">
    <cfRule type="cellIs" dxfId="155" priority="9" operator="equal">
      <formula>MIN($D$19:$AC$19)</formula>
    </cfRule>
    <cfRule type="cellIs" dxfId="154" priority="10" operator="equal">
      <formula>MIN($D$18:$AC$18)</formula>
    </cfRule>
  </conditionalFormatting>
  <conditionalFormatting sqref="E43:F43">
    <cfRule type="cellIs" dxfId="153" priority="27" operator="equal">
      <formula>MIN($D$15:$Y$15)</formula>
    </cfRule>
    <cfRule type="cellIs" dxfId="152" priority="28" operator="equal">
      <formula>MIN($D$14:$Y$14)</formula>
    </cfRule>
  </conditionalFormatting>
  <conditionalFormatting sqref="E48:F48">
    <cfRule type="cellIs" dxfId="151" priority="7" operator="equal">
      <formula>MIN($D$19:$AC$19)</formula>
    </cfRule>
    <cfRule type="cellIs" dxfId="150" priority="8" operator="equal">
      <formula>MIN($D$18:$AC$18)</formula>
    </cfRule>
  </conditionalFormatting>
  <conditionalFormatting sqref="E53:F53 E86:F86 E93:F93 E108:F108 E120:F120">
    <cfRule type="cellIs" dxfId="149" priority="31" operator="equal">
      <formula>MIN($D$15:$Y$15)</formula>
    </cfRule>
    <cfRule type="cellIs" dxfId="148" priority="32" operator="equal">
      <formula>MIN($D$14:$Y$14)</formula>
    </cfRule>
  </conditionalFormatting>
  <conditionalFormatting sqref="E68:F68">
    <cfRule type="cellIs" dxfId="147" priority="5" operator="equal">
      <formula>MIN($D$19:$AC$19)</formula>
    </cfRule>
    <cfRule type="cellIs" dxfId="146" priority="6" operator="equal">
      <formula>MIN($D$18:$AC$18)</formula>
    </cfRule>
  </conditionalFormatting>
  <conditionalFormatting sqref="E109:F109">
    <cfRule type="cellIs" dxfId="145" priority="15" operator="equal">
      <formula>MIN($D$19:$AC$19)</formula>
    </cfRule>
    <cfRule type="cellIs" dxfId="144" priority="16" operator="equal">
      <formula>MIN($D$18:$AC$18)</formula>
    </cfRule>
  </conditionalFormatting>
  <conditionalFormatting sqref="E121:F121">
    <cfRule type="cellIs" dxfId="143" priority="13" operator="equal">
      <formula>MIN($D$19:$AC$19)</formula>
    </cfRule>
    <cfRule type="cellIs" dxfId="142" priority="14" operator="equal">
      <formula>MIN($D$18:$AC$18)</formula>
    </cfRule>
  </conditionalFormatting>
  <conditionalFormatting sqref="F133">
    <cfRule type="cellIs" dxfId="141" priority="33" operator="equal">
      <formula>MIN($C$11:$AB$11)</formula>
    </cfRule>
    <cfRule type="cellIs" dxfId="140" priority="34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A1000"/>
  <sheetViews>
    <sheetView showGridLines="0" topLeftCell="A133" zoomScale="50" zoomScaleNormal="50" workbookViewId="0">
      <selection activeCell="D144" sqref="D144:Y145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182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183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24" t="s">
        <v>114</v>
      </c>
      <c r="I18" s="72" t="s">
        <v>111</v>
      </c>
      <c r="J18" s="73">
        <v>3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23316.48</v>
      </c>
      <c r="N18" s="76">
        <f>M18/12</f>
        <v>1943.04</v>
      </c>
      <c r="O18" s="77">
        <f t="shared" ref="O18:Y18" si="1">$M$18/12</f>
        <v>1943.04</v>
      </c>
      <c r="P18" s="77">
        <f t="shared" si="1"/>
        <v>1943.04</v>
      </c>
      <c r="Q18" s="77">
        <f t="shared" si="1"/>
        <v>1943.04</v>
      </c>
      <c r="R18" s="77">
        <f t="shared" si="1"/>
        <v>1943.04</v>
      </c>
      <c r="S18" s="77">
        <f t="shared" si="1"/>
        <v>1943.04</v>
      </c>
      <c r="T18" s="77">
        <f t="shared" si="1"/>
        <v>1943.04</v>
      </c>
      <c r="U18" s="77">
        <f t="shared" si="1"/>
        <v>1943.04</v>
      </c>
      <c r="V18" s="77">
        <f t="shared" si="1"/>
        <v>1943.04</v>
      </c>
      <c r="W18" s="77">
        <f t="shared" si="1"/>
        <v>1943.04</v>
      </c>
      <c r="X18" s="77">
        <f t="shared" si="1"/>
        <v>1943.04</v>
      </c>
      <c r="Y18" s="77">
        <f t="shared" si="1"/>
        <v>1943.04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24" t="s">
        <v>114</v>
      </c>
      <c r="I19" s="72" t="s">
        <v>111</v>
      </c>
      <c r="J19" s="73">
        <v>3</v>
      </c>
      <c r="K19" s="73">
        <v>768</v>
      </c>
      <c r="L19" s="74">
        <f>'Planilha para vinculação'!F22</f>
        <v>25</v>
      </c>
      <c r="M19" s="75">
        <f t="shared" si="0"/>
        <v>57600</v>
      </c>
      <c r="N19" s="76">
        <f t="shared" ref="N19:Y19" si="2">$M$19/12</f>
        <v>4800</v>
      </c>
      <c r="O19" s="77">
        <f t="shared" si="2"/>
        <v>4800</v>
      </c>
      <c r="P19" s="77">
        <f t="shared" si="2"/>
        <v>4800</v>
      </c>
      <c r="Q19" s="77">
        <f t="shared" si="2"/>
        <v>4800</v>
      </c>
      <c r="R19" s="77">
        <f t="shared" si="2"/>
        <v>4800</v>
      </c>
      <c r="S19" s="77">
        <f t="shared" si="2"/>
        <v>4800</v>
      </c>
      <c r="T19" s="77">
        <f t="shared" si="2"/>
        <v>4800</v>
      </c>
      <c r="U19" s="77">
        <f t="shared" si="2"/>
        <v>4800</v>
      </c>
      <c r="V19" s="77">
        <f t="shared" si="2"/>
        <v>4800</v>
      </c>
      <c r="W19" s="77">
        <f t="shared" si="2"/>
        <v>4800</v>
      </c>
      <c r="X19" s="77">
        <f t="shared" si="2"/>
        <v>4800</v>
      </c>
      <c r="Y19" s="77">
        <f t="shared" si="2"/>
        <v>4800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2</v>
      </c>
      <c r="K21" s="73">
        <v>1</v>
      </c>
      <c r="L21" s="74">
        <f>'Quadro de Preços Frete'!K24</f>
        <v>1500</v>
      </c>
      <c r="M21" s="75">
        <f t="shared" si="0"/>
        <v>3000</v>
      </c>
      <c r="N21" s="76">
        <f>$M$21/2</f>
        <v>1500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1500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1</v>
      </c>
      <c r="K22" s="73">
        <v>12</v>
      </c>
      <c r="L22" s="74">
        <f>'Planilha para vinculação'!F71</f>
        <v>1200</v>
      </c>
      <c r="M22" s="75">
        <f t="shared" ref="M22" si="4">TRUNC(J22*K22*L22,2)</f>
        <v>14400</v>
      </c>
      <c r="N22" s="76">
        <f t="shared" ref="N22:Y22" si="5">$M$22/12</f>
        <v>1200</v>
      </c>
      <c r="O22" s="76">
        <f t="shared" si="5"/>
        <v>1200</v>
      </c>
      <c r="P22" s="76">
        <f t="shared" si="5"/>
        <v>1200</v>
      </c>
      <c r="Q22" s="76">
        <f t="shared" si="5"/>
        <v>1200</v>
      </c>
      <c r="R22" s="76">
        <f t="shared" si="5"/>
        <v>1200</v>
      </c>
      <c r="S22" s="76">
        <f t="shared" si="5"/>
        <v>1200</v>
      </c>
      <c r="T22" s="76">
        <f t="shared" si="5"/>
        <v>1200</v>
      </c>
      <c r="U22" s="76">
        <f t="shared" si="5"/>
        <v>1200</v>
      </c>
      <c r="V22" s="76">
        <f t="shared" si="5"/>
        <v>1200</v>
      </c>
      <c r="W22" s="76">
        <f t="shared" si="5"/>
        <v>1200</v>
      </c>
      <c r="X22" s="76">
        <f t="shared" si="5"/>
        <v>1200</v>
      </c>
      <c r="Y22" s="76">
        <f t="shared" si="5"/>
        <v>1200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6">$M$23/12</f>
        <v>482.88749999999999</v>
      </c>
      <c r="O23" s="77">
        <f t="shared" si="6"/>
        <v>482.88749999999999</v>
      </c>
      <c r="P23" s="77">
        <f t="shared" si="6"/>
        <v>482.88749999999999</v>
      </c>
      <c r="Q23" s="77">
        <f t="shared" si="6"/>
        <v>482.88749999999999</v>
      </c>
      <c r="R23" s="77">
        <f t="shared" si="6"/>
        <v>482.88749999999999</v>
      </c>
      <c r="S23" s="77">
        <f t="shared" si="6"/>
        <v>482.88749999999999</v>
      </c>
      <c r="T23" s="77">
        <f t="shared" si="6"/>
        <v>482.88749999999999</v>
      </c>
      <c r="U23" s="77">
        <f t="shared" si="6"/>
        <v>482.88749999999999</v>
      </c>
      <c r="V23" s="77">
        <f t="shared" si="6"/>
        <v>482.88749999999999</v>
      </c>
      <c r="W23" s="77">
        <f t="shared" si="6"/>
        <v>482.88749999999999</v>
      </c>
      <c r="X23" s="77">
        <f t="shared" si="6"/>
        <v>482.88749999999999</v>
      </c>
      <c r="Y23" s="77">
        <f t="shared" si="6"/>
        <v>482.88749999999999</v>
      </c>
      <c r="Z23" s="69"/>
    </row>
    <row r="24" spans="1:27" ht="93.7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7">$M$24/12</f>
        <v>1117.49</v>
      </c>
      <c r="O24" s="76">
        <f t="shared" si="7"/>
        <v>1117.49</v>
      </c>
      <c r="P24" s="76">
        <f t="shared" si="7"/>
        <v>1117.49</v>
      </c>
      <c r="Q24" s="76">
        <f t="shared" si="7"/>
        <v>1117.49</v>
      </c>
      <c r="R24" s="76">
        <f t="shared" si="7"/>
        <v>1117.49</v>
      </c>
      <c r="S24" s="76">
        <f t="shared" si="7"/>
        <v>1117.49</v>
      </c>
      <c r="T24" s="76">
        <f t="shared" si="7"/>
        <v>1117.49</v>
      </c>
      <c r="U24" s="76">
        <f t="shared" si="7"/>
        <v>1117.49</v>
      </c>
      <c r="V24" s="76">
        <f t="shared" si="7"/>
        <v>1117.49</v>
      </c>
      <c r="W24" s="76">
        <f t="shared" si="7"/>
        <v>1117.49</v>
      </c>
      <c r="X24" s="76">
        <f t="shared" si="7"/>
        <v>1117.49</v>
      </c>
      <c r="Y24" s="76">
        <f t="shared" si="7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118719.81000000001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8">SUM(M18:M25)</f>
        <v>118719.81</v>
      </c>
      <c r="N26" s="86">
        <f t="shared" si="8"/>
        <v>11253.317499999999</v>
      </c>
      <c r="O26" s="64">
        <f t="shared" si="8"/>
        <v>9633.3174999999992</v>
      </c>
      <c r="P26" s="64">
        <f t="shared" si="8"/>
        <v>9633.3174999999992</v>
      </c>
      <c r="Q26" s="64">
        <f t="shared" si="8"/>
        <v>9633.3174999999992</v>
      </c>
      <c r="R26" s="64">
        <f t="shared" si="8"/>
        <v>9633.3174999999992</v>
      </c>
      <c r="S26" s="64">
        <f t="shared" si="8"/>
        <v>9633.3174999999992</v>
      </c>
      <c r="T26" s="64">
        <f t="shared" si="8"/>
        <v>9633.3174999999992</v>
      </c>
      <c r="U26" s="64">
        <f t="shared" si="8"/>
        <v>9633.3174999999992</v>
      </c>
      <c r="V26" s="64">
        <f t="shared" si="8"/>
        <v>9633.3174999999992</v>
      </c>
      <c r="W26" s="64">
        <f t="shared" si="8"/>
        <v>9633.3174999999992</v>
      </c>
      <c r="X26" s="64">
        <f t="shared" si="8"/>
        <v>9633.3174999999992</v>
      </c>
      <c r="Y26" s="64">
        <f t="shared" si="8"/>
        <v>11133.317499999999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9">TRUNC(L27*K27*J27,2)</f>
        <v>91.91</v>
      </c>
      <c r="N27" s="88">
        <f t="shared" ref="N27:N28" si="10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168</v>
      </c>
      <c r="L28" s="87">
        <f>Verba_Diagnóstico!$G$15</f>
        <v>5</v>
      </c>
      <c r="M28" s="75">
        <f t="shared" si="9"/>
        <v>840</v>
      </c>
      <c r="N28" s="88">
        <f t="shared" si="10"/>
        <v>840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337"/>
      <c r="E29" s="70" t="s">
        <v>110</v>
      </c>
      <c r="F29" s="91" t="s">
        <v>11</v>
      </c>
      <c r="G29" s="24">
        <v>9</v>
      </c>
      <c r="H29" s="24" t="s">
        <v>114</v>
      </c>
      <c r="I29" s="92" t="s">
        <v>111</v>
      </c>
      <c r="J29" s="92">
        <v>3</v>
      </c>
      <c r="K29" s="93">
        <v>100</v>
      </c>
      <c r="L29" s="94">
        <f>'Planilha para vinculação'!F21</f>
        <v>10.119999999999999</v>
      </c>
      <c r="M29" s="75">
        <f t="shared" ref="M29:M30" si="11">TRUNC(L29*K29*J29,2)</f>
        <v>3036</v>
      </c>
      <c r="N29" s="88">
        <f t="shared" ref="N29:N31" si="12">M29</f>
        <v>3036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f>SUM(N31:Y31)</f>
        <v>11467.91</v>
      </c>
      <c r="AA29" t="b">
        <f>IF(Z29=M31,TRUE,FALSE)</f>
        <v>1</v>
      </c>
    </row>
    <row r="30" spans="1:27" ht="47.25" customHeight="1" x14ac:dyDescent="0.25">
      <c r="A30" s="18"/>
      <c r="B30" s="18"/>
      <c r="C30" s="18"/>
      <c r="D30" s="338"/>
      <c r="E30" s="92" t="s">
        <v>121</v>
      </c>
      <c r="F30" s="91" t="s">
        <v>11</v>
      </c>
      <c r="G30" s="24">
        <v>9</v>
      </c>
      <c r="H30" s="24" t="s">
        <v>114</v>
      </c>
      <c r="I30" s="92" t="s">
        <v>111</v>
      </c>
      <c r="J30" s="92">
        <v>3</v>
      </c>
      <c r="K30" s="93">
        <v>100</v>
      </c>
      <c r="L30" s="94">
        <f>'Planilha para vinculação'!F22</f>
        <v>25</v>
      </c>
      <c r="M30" s="75">
        <f t="shared" si="11"/>
        <v>7500</v>
      </c>
      <c r="N30" s="88">
        <f t="shared" si="12"/>
        <v>7500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SUM(M27:M30)</f>
        <v>11467.91</v>
      </c>
      <c r="N31" s="88">
        <f t="shared" si="12"/>
        <v>11467.91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v>0</v>
      </c>
      <c r="Z31" s="69"/>
    </row>
    <row r="32" spans="1:27" ht="15.75" customHeight="1" x14ac:dyDescent="0.25">
      <c r="A32" s="18"/>
      <c r="B32" s="18"/>
      <c r="C32" s="18"/>
      <c r="D32" s="307" t="s">
        <v>123</v>
      </c>
      <c r="E32" s="70" t="s">
        <v>110</v>
      </c>
      <c r="F32" s="91" t="s">
        <v>11</v>
      </c>
      <c r="G32" s="24">
        <v>9</v>
      </c>
      <c r="H32" s="24" t="s">
        <v>114</v>
      </c>
      <c r="I32" s="92" t="s">
        <v>111</v>
      </c>
      <c r="J32" s="92">
        <v>3</v>
      </c>
      <c r="K32" s="93">
        <v>240</v>
      </c>
      <c r="L32" s="94">
        <f>'Planilha para vinculação'!F21</f>
        <v>10.119999999999999</v>
      </c>
      <c r="M32" s="95">
        <f t="shared" ref="M32:M34" si="13">TRUNC(J32*K32*L32,2)</f>
        <v>7286.4</v>
      </c>
      <c r="N32" s="76">
        <f t="shared" ref="N32:Y32" si="14">$M$32/12</f>
        <v>607.19999999999993</v>
      </c>
      <c r="O32" s="77">
        <f t="shared" si="14"/>
        <v>607.19999999999993</v>
      </c>
      <c r="P32" s="77">
        <f t="shared" si="14"/>
        <v>607.19999999999993</v>
      </c>
      <c r="Q32" s="77">
        <f t="shared" si="14"/>
        <v>607.19999999999993</v>
      </c>
      <c r="R32" s="77">
        <f t="shared" si="14"/>
        <v>607.19999999999993</v>
      </c>
      <c r="S32" s="77">
        <f t="shared" si="14"/>
        <v>607.19999999999993</v>
      </c>
      <c r="T32" s="77">
        <f t="shared" si="14"/>
        <v>607.19999999999993</v>
      </c>
      <c r="U32" s="77">
        <f t="shared" si="14"/>
        <v>607.19999999999993</v>
      </c>
      <c r="V32" s="77">
        <f t="shared" si="14"/>
        <v>607.19999999999993</v>
      </c>
      <c r="W32" s="77">
        <f t="shared" si="14"/>
        <v>607.19999999999993</v>
      </c>
      <c r="X32" s="77">
        <f t="shared" si="14"/>
        <v>607.19999999999993</v>
      </c>
      <c r="Y32" s="77">
        <f t="shared" si="14"/>
        <v>607.19999999999993</v>
      </c>
      <c r="Z32" s="69"/>
    </row>
    <row r="33" spans="1:27" ht="15.75" customHeight="1" x14ac:dyDescent="0.25">
      <c r="A33" s="18"/>
      <c r="B33" s="18"/>
      <c r="C33" s="18"/>
      <c r="D33" s="309"/>
      <c r="E33" s="72" t="s">
        <v>112</v>
      </c>
      <c r="F33" s="91" t="s">
        <v>11</v>
      </c>
      <c r="G33" s="24">
        <v>10</v>
      </c>
      <c r="H33" s="24" t="s">
        <v>114</v>
      </c>
      <c r="I33" s="92" t="s">
        <v>111</v>
      </c>
      <c r="J33" s="92">
        <v>3</v>
      </c>
      <c r="K33" s="93">
        <v>240</v>
      </c>
      <c r="L33" s="94">
        <f>'Planilha para vinculação'!F22</f>
        <v>25</v>
      </c>
      <c r="M33" s="95">
        <f t="shared" si="13"/>
        <v>18000</v>
      </c>
      <c r="N33" s="76">
        <f t="shared" ref="N33:Y33" si="15">$M$33/12</f>
        <v>1500</v>
      </c>
      <c r="O33" s="77">
        <f t="shared" si="15"/>
        <v>1500</v>
      </c>
      <c r="P33" s="77">
        <f t="shared" si="15"/>
        <v>1500</v>
      </c>
      <c r="Q33" s="77">
        <f t="shared" si="15"/>
        <v>1500</v>
      </c>
      <c r="R33" s="77">
        <f t="shared" si="15"/>
        <v>1500</v>
      </c>
      <c r="S33" s="77">
        <f t="shared" si="15"/>
        <v>1500</v>
      </c>
      <c r="T33" s="77">
        <f t="shared" si="15"/>
        <v>1500</v>
      </c>
      <c r="U33" s="77">
        <f t="shared" si="15"/>
        <v>1500</v>
      </c>
      <c r="V33" s="77">
        <f t="shared" si="15"/>
        <v>1500</v>
      </c>
      <c r="W33" s="77">
        <f t="shared" si="15"/>
        <v>1500</v>
      </c>
      <c r="X33" s="77">
        <f t="shared" si="15"/>
        <v>1500</v>
      </c>
      <c r="Y33" s="77">
        <f t="shared" si="15"/>
        <v>1500</v>
      </c>
      <c r="Z33" s="69">
        <f>SUM(N35:Y35)</f>
        <v>26389.320000000003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308"/>
      <c r="E34" s="92" t="s">
        <v>124</v>
      </c>
      <c r="F34" s="81" t="s">
        <v>14</v>
      </c>
      <c r="G34" s="5" t="s">
        <v>116</v>
      </c>
      <c r="H34" s="24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3"/>
        <v>1102.92</v>
      </c>
      <c r="N34" s="76">
        <f t="shared" ref="N34:Y34" si="16">$M$34/12</f>
        <v>91.910000000000011</v>
      </c>
      <c r="O34" s="77">
        <f t="shared" si="16"/>
        <v>91.910000000000011</v>
      </c>
      <c r="P34" s="77">
        <f t="shared" si="16"/>
        <v>91.910000000000011</v>
      </c>
      <c r="Q34" s="77">
        <f t="shared" si="16"/>
        <v>91.910000000000011</v>
      </c>
      <c r="R34" s="77">
        <f t="shared" si="16"/>
        <v>91.910000000000011</v>
      </c>
      <c r="S34" s="77">
        <f t="shared" si="16"/>
        <v>91.910000000000011</v>
      </c>
      <c r="T34" s="77">
        <f t="shared" si="16"/>
        <v>91.910000000000011</v>
      </c>
      <c r="U34" s="77">
        <f t="shared" si="16"/>
        <v>91.910000000000011</v>
      </c>
      <c r="V34" s="77">
        <f t="shared" si="16"/>
        <v>91.910000000000011</v>
      </c>
      <c r="W34" s="77">
        <f t="shared" si="16"/>
        <v>91.910000000000011</v>
      </c>
      <c r="X34" s="77">
        <f t="shared" si="16"/>
        <v>91.910000000000011</v>
      </c>
      <c r="Y34" s="77">
        <f t="shared" si="16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7">SUM(M32:M34)</f>
        <v>26389.32</v>
      </c>
      <c r="N35" s="86">
        <f t="shared" si="17"/>
        <v>2199.1099999999997</v>
      </c>
      <c r="O35" s="64">
        <f t="shared" si="17"/>
        <v>2199.1099999999997</v>
      </c>
      <c r="P35" s="64">
        <f t="shared" si="17"/>
        <v>2199.1099999999997</v>
      </c>
      <c r="Q35" s="64">
        <f t="shared" si="17"/>
        <v>2199.1099999999997</v>
      </c>
      <c r="R35" s="64">
        <f t="shared" si="17"/>
        <v>2199.1099999999997</v>
      </c>
      <c r="S35" s="64">
        <f t="shared" si="17"/>
        <v>2199.1099999999997</v>
      </c>
      <c r="T35" s="64">
        <f t="shared" si="17"/>
        <v>2199.1099999999997</v>
      </c>
      <c r="U35" s="64">
        <f t="shared" si="17"/>
        <v>2199.1099999999997</v>
      </c>
      <c r="V35" s="64">
        <f t="shared" si="17"/>
        <v>2199.1099999999997</v>
      </c>
      <c r="W35" s="64">
        <f t="shared" si="17"/>
        <v>2199.1099999999997</v>
      </c>
      <c r="X35" s="64">
        <f t="shared" si="17"/>
        <v>2199.1099999999997</v>
      </c>
      <c r="Y35" s="64">
        <f t="shared" si="17"/>
        <v>2199.1099999999997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24" t="s">
        <v>114</v>
      </c>
      <c r="I36" s="92" t="s">
        <v>111</v>
      </c>
      <c r="J36" s="73">
        <v>3</v>
      </c>
      <c r="K36" s="93">
        <v>17</v>
      </c>
      <c r="L36" s="94">
        <f>'Planilha para vinculação'!F21</f>
        <v>10.119999999999999</v>
      </c>
      <c r="M36" s="75">
        <f t="shared" ref="M36:M44" si="18">TRUNC(J36*K36*L36,2)</f>
        <v>516.12</v>
      </c>
      <c r="N36" s="96"/>
      <c r="O36" s="76">
        <f t="shared" ref="O36:O44" si="19">M36</f>
        <v>516.12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24" t="s">
        <v>114</v>
      </c>
      <c r="I37" s="92" t="s">
        <v>111</v>
      </c>
      <c r="J37" s="73">
        <v>3</v>
      </c>
      <c r="K37" s="93">
        <v>30</v>
      </c>
      <c r="L37" s="94">
        <f>'Planilha para vinculação'!F22</f>
        <v>25</v>
      </c>
      <c r="M37" s="75">
        <f t="shared" si="18"/>
        <v>2250</v>
      </c>
      <c r="N37" s="96"/>
      <c r="O37" s="76">
        <f t="shared" si="19"/>
        <v>2250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101</v>
      </c>
      <c r="L38" s="74">
        <f>'Planilha para vinculação'!F35</f>
        <v>0.61</v>
      </c>
      <c r="M38" s="75">
        <f t="shared" si="18"/>
        <v>61.61</v>
      </c>
      <c r="N38" s="96"/>
      <c r="O38" s="76">
        <f t="shared" si="19"/>
        <v>61.61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25</v>
      </c>
      <c r="L39" s="94">
        <f>'Planilha para vinculação'!F26</f>
        <v>5.8</v>
      </c>
      <c r="M39" s="75">
        <f t="shared" si="18"/>
        <v>145</v>
      </c>
      <c r="N39" s="96"/>
      <c r="O39" s="76">
        <f t="shared" si="19"/>
        <v>145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336</v>
      </c>
      <c r="L40" s="94">
        <f>'Planilha para vinculação'!F31</f>
        <v>1.2250000000000001</v>
      </c>
      <c r="M40" s="75">
        <f t="shared" si="18"/>
        <v>411.6</v>
      </c>
      <c r="N40" s="96"/>
      <c r="O40" s="76">
        <f t="shared" si="19"/>
        <v>411.6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8"/>
        <v>60</v>
      </c>
      <c r="N41" s="96"/>
      <c r="O41" s="76">
        <f t="shared" si="19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101</v>
      </c>
      <c r="L42" s="94">
        <f>'Planilha para vinculação'!F39</f>
        <v>4</v>
      </c>
      <c r="M42" s="75">
        <f t="shared" si="18"/>
        <v>404</v>
      </c>
      <c r="N42" s="96"/>
      <c r="O42" s="76">
        <f t="shared" si="19"/>
        <v>404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8"/>
        <v>18.88</v>
      </c>
      <c r="N43" s="96"/>
      <c r="O43" s="76">
        <f t="shared" si="19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4461.09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7" t="s">
        <v>114</v>
      </c>
      <c r="I44" s="72" t="s">
        <v>129</v>
      </c>
      <c r="J44" s="92">
        <v>1</v>
      </c>
      <c r="K44" s="92">
        <v>101</v>
      </c>
      <c r="L44" s="94">
        <f>'Kit lanche'!E15</f>
        <v>5.88</v>
      </c>
      <c r="M44" s="75">
        <f t="shared" si="18"/>
        <v>593.88</v>
      </c>
      <c r="N44" s="96"/>
      <c r="O44" s="76">
        <f t="shared" si="19"/>
        <v>593.88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 t="shared" ref="M45:P45" si="20">SUM(M36:M44)</f>
        <v>4461.09</v>
      </c>
      <c r="N45" s="99">
        <f t="shared" si="20"/>
        <v>0</v>
      </c>
      <c r="O45" s="100">
        <f t="shared" si="20"/>
        <v>4461.09</v>
      </c>
      <c r="P45" s="100">
        <f t="shared" si="20"/>
        <v>0</v>
      </c>
      <c r="Q45" s="100"/>
      <c r="R45" s="100">
        <f t="shared" ref="R45:Y45" si="21">SUM(R36:R44)</f>
        <v>0</v>
      </c>
      <c r="S45" s="100">
        <f t="shared" si="21"/>
        <v>0</v>
      </c>
      <c r="T45" s="100">
        <f t="shared" si="21"/>
        <v>0</v>
      </c>
      <c r="U45" s="100">
        <f t="shared" si="21"/>
        <v>0</v>
      </c>
      <c r="V45" s="100">
        <f t="shared" si="21"/>
        <v>0</v>
      </c>
      <c r="W45" s="100">
        <f t="shared" si="21"/>
        <v>0</v>
      </c>
      <c r="X45" s="100">
        <f t="shared" si="21"/>
        <v>0</v>
      </c>
      <c r="Y45" s="100">
        <f t="shared" si="21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24" t="s">
        <v>114</v>
      </c>
      <c r="I46" s="92" t="s">
        <v>111</v>
      </c>
      <c r="J46" s="73">
        <v>3</v>
      </c>
      <c r="K46" s="93">
        <v>204</v>
      </c>
      <c r="L46" s="94">
        <f>'Planilha para vinculação'!F21</f>
        <v>10.119999999999999</v>
      </c>
      <c r="M46" s="75">
        <f t="shared" ref="M46:M54" si="22">TRUNC(J46*K46*L46,2)</f>
        <v>6193.44</v>
      </c>
      <c r="N46" s="76">
        <f t="shared" ref="N46:N54" si="23">M46/12</f>
        <v>516.12</v>
      </c>
      <c r="O46" s="76">
        <f t="shared" ref="O46:O54" si="24">M46/12</f>
        <v>516.12</v>
      </c>
      <c r="P46" s="76">
        <f t="shared" ref="P46:P54" si="25">M46/12</f>
        <v>516.12</v>
      </c>
      <c r="Q46" s="76">
        <f t="shared" ref="Q46:Q55" si="26">M46/12</f>
        <v>516.12</v>
      </c>
      <c r="R46" s="76">
        <f t="shared" ref="R46:R54" si="27">M46/12</f>
        <v>516.12</v>
      </c>
      <c r="S46" s="76">
        <f t="shared" ref="S46:S54" si="28">M46/12</f>
        <v>516.12</v>
      </c>
      <c r="T46" s="76">
        <f t="shared" ref="T46:T54" si="29">M46/12</f>
        <v>516.12</v>
      </c>
      <c r="U46" s="76">
        <f t="shared" ref="U46:U54" si="30">M46/12</f>
        <v>516.12</v>
      </c>
      <c r="V46" s="76">
        <f t="shared" ref="V46:V54" si="31">M46/12</f>
        <v>516.12</v>
      </c>
      <c r="W46" s="76">
        <f t="shared" ref="W46:W54" si="32">M46/12</f>
        <v>516.12</v>
      </c>
      <c r="X46" s="76">
        <f t="shared" ref="X46:X54" si="33">M46/12</f>
        <v>516.12</v>
      </c>
      <c r="Y46" s="76">
        <f t="shared" ref="Y46:Y54" si="34">M46/12</f>
        <v>516.12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24" t="s">
        <v>114</v>
      </c>
      <c r="I47" s="92" t="s">
        <v>111</v>
      </c>
      <c r="J47" s="73">
        <v>3</v>
      </c>
      <c r="K47" s="93">
        <v>360</v>
      </c>
      <c r="L47" s="94">
        <f>'Planilha para vinculação'!F22</f>
        <v>25</v>
      </c>
      <c r="M47" s="75">
        <f t="shared" si="22"/>
        <v>27000</v>
      </c>
      <c r="N47" s="76">
        <f t="shared" si="23"/>
        <v>2250</v>
      </c>
      <c r="O47" s="76">
        <f t="shared" si="24"/>
        <v>2250</v>
      </c>
      <c r="P47" s="76">
        <f t="shared" si="25"/>
        <v>2250</v>
      </c>
      <c r="Q47" s="76">
        <f t="shared" si="26"/>
        <v>2250</v>
      </c>
      <c r="R47" s="76">
        <f t="shared" si="27"/>
        <v>2250</v>
      </c>
      <c r="S47" s="76">
        <f t="shared" si="28"/>
        <v>2250</v>
      </c>
      <c r="T47" s="76">
        <f t="shared" si="29"/>
        <v>2250</v>
      </c>
      <c r="U47" s="76">
        <f t="shared" si="30"/>
        <v>2250</v>
      </c>
      <c r="V47" s="76">
        <f t="shared" si="31"/>
        <v>2250</v>
      </c>
      <c r="W47" s="76">
        <f t="shared" si="32"/>
        <v>2250</v>
      </c>
      <c r="X47" s="76">
        <f t="shared" si="33"/>
        <v>2250</v>
      </c>
      <c r="Y47" s="76">
        <f t="shared" si="34"/>
        <v>2250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101</v>
      </c>
      <c r="L48" s="74">
        <f>'Planilha para vinculação'!F35</f>
        <v>0.61</v>
      </c>
      <c r="M48" s="75">
        <f t="shared" si="22"/>
        <v>739.32</v>
      </c>
      <c r="N48" s="76">
        <f t="shared" si="23"/>
        <v>61.610000000000007</v>
      </c>
      <c r="O48" s="76">
        <f t="shared" si="24"/>
        <v>61.610000000000007</v>
      </c>
      <c r="P48" s="76">
        <f t="shared" si="25"/>
        <v>61.610000000000007</v>
      </c>
      <c r="Q48" s="76">
        <f t="shared" si="26"/>
        <v>61.610000000000007</v>
      </c>
      <c r="R48" s="76">
        <f t="shared" si="27"/>
        <v>61.610000000000007</v>
      </c>
      <c r="S48" s="76">
        <f t="shared" si="28"/>
        <v>61.610000000000007</v>
      </c>
      <c r="T48" s="76">
        <f t="shared" si="29"/>
        <v>61.610000000000007</v>
      </c>
      <c r="U48" s="76">
        <f t="shared" si="30"/>
        <v>61.610000000000007</v>
      </c>
      <c r="V48" s="76">
        <f t="shared" si="31"/>
        <v>61.610000000000007</v>
      </c>
      <c r="W48" s="76">
        <f t="shared" si="32"/>
        <v>61.610000000000007</v>
      </c>
      <c r="X48" s="76">
        <f t="shared" si="33"/>
        <v>61.610000000000007</v>
      </c>
      <c r="Y48" s="76">
        <f t="shared" si="34"/>
        <v>61.610000000000007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25</v>
      </c>
      <c r="L49" s="94">
        <f>'Planilha para vinculação'!F26</f>
        <v>5.8</v>
      </c>
      <c r="M49" s="75">
        <f t="shared" si="22"/>
        <v>1740</v>
      </c>
      <c r="N49" s="76">
        <f t="shared" si="23"/>
        <v>145</v>
      </c>
      <c r="O49" s="76">
        <f t="shared" si="24"/>
        <v>145</v>
      </c>
      <c r="P49" s="76">
        <f t="shared" si="25"/>
        <v>145</v>
      </c>
      <c r="Q49" s="76">
        <f t="shared" si="26"/>
        <v>145</v>
      </c>
      <c r="R49" s="76">
        <f t="shared" si="27"/>
        <v>145</v>
      </c>
      <c r="S49" s="76">
        <f t="shared" si="28"/>
        <v>145</v>
      </c>
      <c r="T49" s="76">
        <f t="shared" si="29"/>
        <v>145</v>
      </c>
      <c r="U49" s="76">
        <f t="shared" si="30"/>
        <v>145</v>
      </c>
      <c r="V49" s="76">
        <f t="shared" si="31"/>
        <v>145</v>
      </c>
      <c r="W49" s="76">
        <f t="shared" si="32"/>
        <v>145</v>
      </c>
      <c r="X49" s="76">
        <f t="shared" si="33"/>
        <v>145</v>
      </c>
      <c r="Y49" s="76">
        <f t="shared" si="34"/>
        <v>145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336</v>
      </c>
      <c r="L50" s="94">
        <f>'Planilha para vinculação'!F31</f>
        <v>1.2250000000000001</v>
      </c>
      <c r="M50" s="75">
        <f t="shared" si="22"/>
        <v>4939.2</v>
      </c>
      <c r="N50" s="76">
        <f t="shared" si="23"/>
        <v>411.59999999999997</v>
      </c>
      <c r="O50" s="76">
        <f t="shared" si="24"/>
        <v>411.59999999999997</v>
      </c>
      <c r="P50" s="76">
        <f t="shared" si="25"/>
        <v>411.59999999999997</v>
      </c>
      <c r="Q50" s="76">
        <f t="shared" si="26"/>
        <v>411.59999999999997</v>
      </c>
      <c r="R50" s="76">
        <f t="shared" si="27"/>
        <v>411.59999999999997</v>
      </c>
      <c r="S50" s="76">
        <f t="shared" si="28"/>
        <v>411.59999999999997</v>
      </c>
      <c r="T50" s="76">
        <f t="shared" si="29"/>
        <v>411.59999999999997</v>
      </c>
      <c r="U50" s="76">
        <f t="shared" si="30"/>
        <v>411.59999999999997</v>
      </c>
      <c r="V50" s="76">
        <f t="shared" si="31"/>
        <v>411.59999999999997</v>
      </c>
      <c r="W50" s="76">
        <f t="shared" si="32"/>
        <v>411.59999999999997</v>
      </c>
      <c r="X50" s="76">
        <f t="shared" si="33"/>
        <v>411.59999999999997</v>
      </c>
      <c r="Y50" s="76">
        <f t="shared" si="34"/>
        <v>411.59999999999997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2"/>
        <v>720</v>
      </c>
      <c r="N51" s="76">
        <f t="shared" si="23"/>
        <v>60</v>
      </c>
      <c r="O51" s="76">
        <f t="shared" si="24"/>
        <v>60</v>
      </c>
      <c r="P51" s="76">
        <f t="shared" si="25"/>
        <v>60</v>
      </c>
      <c r="Q51" s="76">
        <f t="shared" si="26"/>
        <v>60</v>
      </c>
      <c r="R51" s="76">
        <f t="shared" si="27"/>
        <v>60</v>
      </c>
      <c r="S51" s="76">
        <f t="shared" si="28"/>
        <v>60</v>
      </c>
      <c r="T51" s="76">
        <f t="shared" si="29"/>
        <v>60</v>
      </c>
      <c r="U51" s="76">
        <f t="shared" si="30"/>
        <v>60</v>
      </c>
      <c r="V51" s="76">
        <f t="shared" si="31"/>
        <v>60</v>
      </c>
      <c r="W51" s="76">
        <f t="shared" si="32"/>
        <v>60</v>
      </c>
      <c r="X51" s="76">
        <f t="shared" si="33"/>
        <v>60</v>
      </c>
      <c r="Y51" s="76">
        <f t="shared" si="34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101</v>
      </c>
      <c r="L52" s="94">
        <f>'Planilha para vinculação'!F39</f>
        <v>4</v>
      </c>
      <c r="M52" s="75">
        <f t="shared" si="22"/>
        <v>4848</v>
      </c>
      <c r="N52" s="76">
        <f t="shared" si="23"/>
        <v>404</v>
      </c>
      <c r="O52" s="76">
        <f t="shared" si="24"/>
        <v>404</v>
      </c>
      <c r="P52" s="76">
        <f t="shared" si="25"/>
        <v>404</v>
      </c>
      <c r="Q52" s="76">
        <f t="shared" si="26"/>
        <v>404</v>
      </c>
      <c r="R52" s="76">
        <f t="shared" si="27"/>
        <v>404</v>
      </c>
      <c r="S52" s="76">
        <f t="shared" si="28"/>
        <v>404</v>
      </c>
      <c r="T52" s="76">
        <f t="shared" si="29"/>
        <v>404</v>
      </c>
      <c r="U52" s="76">
        <f t="shared" si="30"/>
        <v>404</v>
      </c>
      <c r="V52" s="76">
        <f t="shared" si="31"/>
        <v>404</v>
      </c>
      <c r="W52" s="76">
        <f t="shared" si="32"/>
        <v>404</v>
      </c>
      <c r="X52" s="76">
        <f t="shared" si="33"/>
        <v>404</v>
      </c>
      <c r="Y52" s="76">
        <f t="shared" si="34"/>
        <v>404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2"/>
        <v>226.56</v>
      </c>
      <c r="N53" s="76">
        <f t="shared" si="23"/>
        <v>18.88</v>
      </c>
      <c r="O53" s="76">
        <f t="shared" si="24"/>
        <v>18.88</v>
      </c>
      <c r="P53" s="76">
        <f t="shared" si="25"/>
        <v>18.88</v>
      </c>
      <c r="Q53" s="76">
        <f t="shared" si="26"/>
        <v>18.88</v>
      </c>
      <c r="R53" s="76">
        <f t="shared" si="27"/>
        <v>18.88</v>
      </c>
      <c r="S53" s="76">
        <f t="shared" si="28"/>
        <v>18.88</v>
      </c>
      <c r="T53" s="76">
        <f t="shared" si="29"/>
        <v>18.88</v>
      </c>
      <c r="U53" s="76">
        <f t="shared" si="30"/>
        <v>18.88</v>
      </c>
      <c r="V53" s="76">
        <f t="shared" si="31"/>
        <v>18.88</v>
      </c>
      <c r="W53" s="76">
        <f t="shared" si="32"/>
        <v>18.88</v>
      </c>
      <c r="X53" s="76">
        <f t="shared" si="33"/>
        <v>18.88</v>
      </c>
      <c r="Y53" s="76">
        <f t="shared" si="34"/>
        <v>18.88</v>
      </c>
      <c r="Z53" s="69">
        <f>SUM(N55:Y55)</f>
        <v>53533.079999999987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7" t="s">
        <v>114</v>
      </c>
      <c r="I54" s="72" t="s">
        <v>129</v>
      </c>
      <c r="J54" s="92">
        <v>12</v>
      </c>
      <c r="K54" s="92">
        <v>101</v>
      </c>
      <c r="L54" s="94">
        <f>'Kit lanche'!E15</f>
        <v>5.88</v>
      </c>
      <c r="M54" s="75">
        <f t="shared" si="22"/>
        <v>7126.56</v>
      </c>
      <c r="N54" s="76">
        <f t="shared" si="23"/>
        <v>593.88</v>
      </c>
      <c r="O54" s="76">
        <f t="shared" si="24"/>
        <v>593.88</v>
      </c>
      <c r="P54" s="76">
        <f t="shared" si="25"/>
        <v>593.88</v>
      </c>
      <c r="Q54" s="76">
        <f t="shared" si="26"/>
        <v>593.88</v>
      </c>
      <c r="R54" s="76">
        <f t="shared" si="27"/>
        <v>593.88</v>
      </c>
      <c r="S54" s="76">
        <f t="shared" si="28"/>
        <v>593.88</v>
      </c>
      <c r="T54" s="76">
        <f t="shared" si="29"/>
        <v>593.88</v>
      </c>
      <c r="U54" s="76">
        <f t="shared" si="30"/>
        <v>593.88</v>
      </c>
      <c r="V54" s="76">
        <f t="shared" si="31"/>
        <v>593.88</v>
      </c>
      <c r="W54" s="76">
        <f t="shared" si="32"/>
        <v>593.88</v>
      </c>
      <c r="X54" s="76">
        <f t="shared" si="33"/>
        <v>593.88</v>
      </c>
      <c r="Y54" s="76">
        <f t="shared" si="34"/>
        <v>593.88</v>
      </c>
      <c r="Z54" s="69"/>
    </row>
    <row r="55" spans="1:27" ht="15.7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5">SUM(M46:M54)</f>
        <v>53533.079999999994</v>
      </c>
      <c r="N55" s="99">
        <f t="shared" si="35"/>
        <v>4461.09</v>
      </c>
      <c r="O55" s="100">
        <f t="shared" si="35"/>
        <v>4461.09</v>
      </c>
      <c r="P55" s="100">
        <f t="shared" si="35"/>
        <v>4461.09</v>
      </c>
      <c r="Q55" s="76">
        <f t="shared" si="26"/>
        <v>4461.0899999999992</v>
      </c>
      <c r="R55" s="100">
        <f t="shared" ref="R55:Y55" si="36">SUM(R46:R54)</f>
        <v>4461.09</v>
      </c>
      <c r="S55" s="100">
        <f t="shared" si="36"/>
        <v>4461.09</v>
      </c>
      <c r="T55" s="100">
        <f t="shared" si="36"/>
        <v>4461.09</v>
      </c>
      <c r="U55" s="100">
        <f t="shared" si="36"/>
        <v>4461.09</v>
      </c>
      <c r="V55" s="100">
        <f t="shared" si="36"/>
        <v>4461.09</v>
      </c>
      <c r="W55" s="100">
        <f t="shared" si="36"/>
        <v>4461.09</v>
      </c>
      <c r="X55" s="100">
        <f t="shared" si="36"/>
        <v>4461.09</v>
      </c>
      <c r="Y55" s="100">
        <f t="shared" si="36"/>
        <v>4461.09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24" t="s">
        <v>114</v>
      </c>
      <c r="I56" s="72" t="s">
        <v>111</v>
      </c>
      <c r="J56" s="92">
        <v>3</v>
      </c>
      <c r="K56" s="93">
        <v>180</v>
      </c>
      <c r="L56" s="94">
        <f>'Planilha para vinculação'!F21</f>
        <v>10.119999999999999</v>
      </c>
      <c r="M56" s="75">
        <f t="shared" ref="M56:M57" si="37">TRUNC(J56*K56*L56,2)</f>
        <v>5464.8</v>
      </c>
      <c r="N56" s="76">
        <f t="shared" ref="N56:N57" si="38">M56/6</f>
        <v>910.80000000000007</v>
      </c>
      <c r="O56" s="76"/>
      <c r="P56" s="76">
        <f t="shared" ref="P56:P57" si="39">M56/6</f>
        <v>910.80000000000007</v>
      </c>
      <c r="Q56" s="76"/>
      <c r="R56" s="76">
        <f t="shared" ref="R56:R57" si="40">M56/6</f>
        <v>910.80000000000007</v>
      </c>
      <c r="S56" s="76"/>
      <c r="T56" s="76">
        <f t="shared" ref="T56:T57" si="41">M56/6</f>
        <v>910.80000000000007</v>
      </c>
      <c r="U56" s="76"/>
      <c r="V56" s="76">
        <f t="shared" ref="V56:V57" si="42">M56/6</f>
        <v>910.80000000000007</v>
      </c>
      <c r="W56" s="76"/>
      <c r="X56" s="76">
        <f t="shared" ref="X56:X57" si="43">M56/6</f>
        <v>910.80000000000007</v>
      </c>
      <c r="Y56" s="76"/>
      <c r="Z56" s="69">
        <f>SUM(N58:Y58)</f>
        <v>23464.799999999999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24" t="s">
        <v>114</v>
      </c>
      <c r="I57" s="72" t="s">
        <v>111</v>
      </c>
      <c r="J57" s="92">
        <v>3</v>
      </c>
      <c r="K57" s="93">
        <v>240</v>
      </c>
      <c r="L57" s="94">
        <f>'Planilha para vinculação'!F22</f>
        <v>25</v>
      </c>
      <c r="M57" s="75">
        <f t="shared" si="37"/>
        <v>18000</v>
      </c>
      <c r="N57" s="76">
        <f t="shared" si="38"/>
        <v>3000</v>
      </c>
      <c r="O57" s="76"/>
      <c r="P57" s="76">
        <f t="shared" si="39"/>
        <v>3000</v>
      </c>
      <c r="Q57" s="76"/>
      <c r="R57" s="76">
        <f t="shared" si="40"/>
        <v>3000</v>
      </c>
      <c r="S57" s="76"/>
      <c r="T57" s="76">
        <f t="shared" si="41"/>
        <v>3000</v>
      </c>
      <c r="U57" s="76"/>
      <c r="V57" s="76">
        <f t="shared" si="42"/>
        <v>3000</v>
      </c>
      <c r="W57" s="76"/>
      <c r="X57" s="76">
        <f t="shared" si="43"/>
        <v>3000</v>
      </c>
      <c r="Y57" s="76"/>
      <c r="Z57" s="69"/>
    </row>
    <row r="58" spans="1:27" ht="12.7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4">SUM(M56:M57)</f>
        <v>23464.799999999999</v>
      </c>
      <c r="N58" s="86">
        <f t="shared" si="44"/>
        <v>3910.8</v>
      </c>
      <c r="O58" s="64">
        <f t="shared" si="44"/>
        <v>0</v>
      </c>
      <c r="P58" s="64">
        <f t="shared" si="44"/>
        <v>3910.8</v>
      </c>
      <c r="Q58" s="64">
        <f t="shared" si="44"/>
        <v>0</v>
      </c>
      <c r="R58" s="64">
        <f t="shared" si="44"/>
        <v>3910.8</v>
      </c>
      <c r="S58" s="64">
        <f t="shared" si="44"/>
        <v>0</v>
      </c>
      <c r="T58" s="64">
        <f t="shared" si="44"/>
        <v>3910.8</v>
      </c>
      <c r="U58" s="64">
        <f t="shared" si="44"/>
        <v>0</v>
      </c>
      <c r="V58" s="64">
        <f t="shared" si="44"/>
        <v>3910.8</v>
      </c>
      <c r="W58" s="64">
        <f t="shared" si="44"/>
        <v>0</v>
      </c>
      <c r="X58" s="64">
        <f t="shared" si="44"/>
        <v>3910.8</v>
      </c>
      <c r="Y58" s="64">
        <f t="shared" si="44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24" t="s">
        <v>114</v>
      </c>
      <c r="I59" s="92" t="s">
        <v>111</v>
      </c>
      <c r="J59" s="73">
        <v>3</v>
      </c>
      <c r="K59" s="93">
        <v>30</v>
      </c>
      <c r="L59" s="94">
        <f>'Planilha para vinculação'!F21</f>
        <v>10.119999999999999</v>
      </c>
      <c r="M59" s="75">
        <f t="shared" ref="M59:M60" si="45">TRUNC(J59*K59*L59,2)</f>
        <v>910.8</v>
      </c>
      <c r="N59" s="89"/>
      <c r="O59" s="77"/>
      <c r="P59" s="89">
        <f t="shared" ref="P59:P60" si="46">M59</f>
        <v>910.8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3910.8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24" t="s">
        <v>114</v>
      </c>
      <c r="I60" s="73" t="s">
        <v>111</v>
      </c>
      <c r="J60" s="73">
        <v>3</v>
      </c>
      <c r="K60" s="93">
        <v>40</v>
      </c>
      <c r="L60" s="94">
        <f>'Planilha para vinculação'!F22</f>
        <v>25</v>
      </c>
      <c r="M60" s="75">
        <f t="shared" si="45"/>
        <v>3000</v>
      </c>
      <c r="N60" s="89"/>
      <c r="O60" s="77"/>
      <c r="P60" s="89">
        <f t="shared" si="46"/>
        <v>3000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7">SUM(M59:M60)</f>
        <v>3910.8</v>
      </c>
      <c r="N61" s="86">
        <f t="shared" si="47"/>
        <v>0</v>
      </c>
      <c r="O61" s="64">
        <f t="shared" si="47"/>
        <v>0</v>
      </c>
      <c r="P61" s="64">
        <f t="shared" si="47"/>
        <v>3910.8</v>
      </c>
      <c r="Q61" s="64">
        <f t="shared" si="47"/>
        <v>0</v>
      </c>
      <c r="R61" s="64">
        <f t="shared" si="47"/>
        <v>0</v>
      </c>
      <c r="S61" s="64">
        <f t="shared" si="47"/>
        <v>0</v>
      </c>
      <c r="T61" s="64">
        <f t="shared" si="47"/>
        <v>0</v>
      </c>
      <c r="U61" s="64">
        <f t="shared" si="47"/>
        <v>0</v>
      </c>
      <c r="V61" s="64">
        <f t="shared" si="47"/>
        <v>0</v>
      </c>
      <c r="W61" s="64">
        <f t="shared" si="47"/>
        <v>0</v>
      </c>
      <c r="X61" s="64">
        <f t="shared" si="47"/>
        <v>0</v>
      </c>
      <c r="Y61" s="64">
        <f t="shared" si="47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24" t="s">
        <v>114</v>
      </c>
      <c r="I62" s="72" t="s">
        <v>111</v>
      </c>
      <c r="J62" s="92">
        <v>3</v>
      </c>
      <c r="K62" s="93">
        <v>204</v>
      </c>
      <c r="L62" s="94">
        <f>'Planilha para vinculação'!F21</f>
        <v>10.119999999999999</v>
      </c>
      <c r="M62" s="75">
        <f t="shared" ref="M62:M70" si="48">TRUNC(J62*K62*L62,2)</f>
        <v>6193.44</v>
      </c>
      <c r="N62" s="77"/>
      <c r="O62" s="77">
        <f t="shared" ref="O62:O71" si="49">M62/10</f>
        <v>619.34399999999994</v>
      </c>
      <c r="P62" s="77">
        <f t="shared" ref="P62:P71" si="50">M62/10</f>
        <v>619.34399999999994</v>
      </c>
      <c r="Q62" s="77">
        <f t="shared" ref="Q62:Q71" si="51">M62/10</f>
        <v>619.34399999999994</v>
      </c>
      <c r="R62" s="77">
        <f t="shared" ref="R62:R71" si="52">M62/10</f>
        <v>619.34399999999994</v>
      </c>
      <c r="S62" s="77">
        <f t="shared" ref="S62:S71" si="53">M62/10</f>
        <v>619.34399999999994</v>
      </c>
      <c r="T62" s="77">
        <f t="shared" ref="T62:T71" si="54">M62/10</f>
        <v>619.34399999999994</v>
      </c>
      <c r="U62" s="77">
        <f t="shared" ref="U62:U71" si="55">M62/10</f>
        <v>619.34399999999994</v>
      </c>
      <c r="V62" s="77">
        <f t="shared" ref="V62:V71" si="56">M62/10</f>
        <v>619.34399999999994</v>
      </c>
      <c r="W62" s="77">
        <f t="shared" ref="W62:W71" si="57">M62/10</f>
        <v>619.34399999999994</v>
      </c>
      <c r="X62" s="77">
        <f t="shared" ref="X62:X71" si="58">M62/10</f>
        <v>619.34399999999994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24" t="s">
        <v>114</v>
      </c>
      <c r="I63" s="72" t="s">
        <v>111</v>
      </c>
      <c r="J63" s="92">
        <v>3</v>
      </c>
      <c r="K63" s="93">
        <v>360</v>
      </c>
      <c r="L63" s="94">
        <f>'Planilha para vinculação'!F22</f>
        <v>25</v>
      </c>
      <c r="M63" s="75">
        <f t="shared" si="48"/>
        <v>27000</v>
      </c>
      <c r="N63" s="77"/>
      <c r="O63" s="77">
        <f t="shared" si="49"/>
        <v>2700</v>
      </c>
      <c r="P63" s="77">
        <f t="shared" si="50"/>
        <v>2700</v>
      </c>
      <c r="Q63" s="77">
        <f t="shared" si="51"/>
        <v>2700</v>
      </c>
      <c r="R63" s="77">
        <f t="shared" si="52"/>
        <v>2700</v>
      </c>
      <c r="S63" s="77">
        <f t="shared" si="53"/>
        <v>2700</v>
      </c>
      <c r="T63" s="77">
        <f t="shared" si="54"/>
        <v>2700</v>
      </c>
      <c r="U63" s="77">
        <f t="shared" si="55"/>
        <v>2700</v>
      </c>
      <c r="V63" s="77">
        <f t="shared" si="56"/>
        <v>2700</v>
      </c>
      <c r="W63" s="77">
        <f t="shared" si="57"/>
        <v>2700</v>
      </c>
      <c r="X63" s="77">
        <f t="shared" si="58"/>
        <v>2700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24" t="s">
        <v>114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8"/>
        <v>1610.4</v>
      </c>
      <c r="N64" s="77"/>
      <c r="O64" s="77">
        <f t="shared" si="49"/>
        <v>161.04000000000002</v>
      </c>
      <c r="P64" s="77">
        <f t="shared" si="50"/>
        <v>161.04000000000002</v>
      </c>
      <c r="Q64" s="77">
        <f t="shared" si="51"/>
        <v>161.04000000000002</v>
      </c>
      <c r="R64" s="77">
        <f t="shared" si="52"/>
        <v>161.04000000000002</v>
      </c>
      <c r="S64" s="77">
        <f t="shared" si="53"/>
        <v>161.04000000000002</v>
      </c>
      <c r="T64" s="77">
        <f t="shared" si="54"/>
        <v>161.04000000000002</v>
      </c>
      <c r="U64" s="77">
        <f t="shared" si="55"/>
        <v>161.04000000000002</v>
      </c>
      <c r="V64" s="77">
        <f t="shared" si="56"/>
        <v>161.04000000000002</v>
      </c>
      <c r="W64" s="77">
        <f t="shared" si="57"/>
        <v>161.04000000000002</v>
      </c>
      <c r="X64" s="77">
        <f t="shared" si="58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8"/>
        <v>1176</v>
      </c>
      <c r="N65" s="77"/>
      <c r="O65" s="77">
        <f t="shared" si="49"/>
        <v>117.6</v>
      </c>
      <c r="P65" s="77">
        <f t="shared" si="50"/>
        <v>117.6</v>
      </c>
      <c r="Q65" s="77">
        <f t="shared" si="51"/>
        <v>117.6</v>
      </c>
      <c r="R65" s="77">
        <f t="shared" si="52"/>
        <v>117.6</v>
      </c>
      <c r="S65" s="77">
        <f t="shared" si="53"/>
        <v>117.6</v>
      </c>
      <c r="T65" s="77">
        <f t="shared" si="54"/>
        <v>117.6</v>
      </c>
      <c r="U65" s="77">
        <f t="shared" si="55"/>
        <v>117.6</v>
      </c>
      <c r="V65" s="77">
        <f t="shared" si="56"/>
        <v>117.6</v>
      </c>
      <c r="W65" s="77">
        <f t="shared" si="57"/>
        <v>117.6</v>
      </c>
      <c r="X65" s="77">
        <f t="shared" si="58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8"/>
        <v>600</v>
      </c>
      <c r="N66" s="77"/>
      <c r="O66" s="77">
        <f t="shared" si="49"/>
        <v>60</v>
      </c>
      <c r="P66" s="77">
        <f t="shared" si="50"/>
        <v>60</v>
      </c>
      <c r="Q66" s="77">
        <f t="shared" si="51"/>
        <v>60</v>
      </c>
      <c r="R66" s="77">
        <f t="shared" si="52"/>
        <v>60</v>
      </c>
      <c r="S66" s="77">
        <f t="shared" si="53"/>
        <v>60</v>
      </c>
      <c r="T66" s="77">
        <f t="shared" si="54"/>
        <v>60</v>
      </c>
      <c r="U66" s="77">
        <f t="shared" si="55"/>
        <v>60</v>
      </c>
      <c r="V66" s="77">
        <f t="shared" si="56"/>
        <v>60</v>
      </c>
      <c r="W66" s="77">
        <f t="shared" si="57"/>
        <v>60</v>
      </c>
      <c r="X66" s="77">
        <f t="shared" si="58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8"/>
        <v>800</v>
      </c>
      <c r="N67" s="77"/>
      <c r="O67" s="77">
        <f t="shared" si="49"/>
        <v>80</v>
      </c>
      <c r="P67" s="77">
        <f t="shared" si="50"/>
        <v>80</v>
      </c>
      <c r="Q67" s="77">
        <f t="shared" si="51"/>
        <v>80</v>
      </c>
      <c r="R67" s="77">
        <f t="shared" si="52"/>
        <v>80</v>
      </c>
      <c r="S67" s="77">
        <f t="shared" si="53"/>
        <v>80</v>
      </c>
      <c r="T67" s="77">
        <f t="shared" si="54"/>
        <v>80</v>
      </c>
      <c r="U67" s="77">
        <f t="shared" si="55"/>
        <v>80</v>
      </c>
      <c r="V67" s="77">
        <f t="shared" si="56"/>
        <v>80</v>
      </c>
      <c r="W67" s="77">
        <f t="shared" si="57"/>
        <v>80</v>
      </c>
      <c r="X67" s="77">
        <f t="shared" si="58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24</v>
      </c>
      <c r="L68" s="94">
        <f>'Planilha para vinculação'!F35</f>
        <v>0.61</v>
      </c>
      <c r="M68" s="75">
        <f t="shared" si="48"/>
        <v>146.4</v>
      </c>
      <c r="N68" s="77"/>
      <c r="O68" s="77">
        <f t="shared" si="49"/>
        <v>14.64</v>
      </c>
      <c r="P68" s="77">
        <f t="shared" si="50"/>
        <v>14.64</v>
      </c>
      <c r="Q68" s="77">
        <f t="shared" si="51"/>
        <v>14.64</v>
      </c>
      <c r="R68" s="77">
        <f t="shared" si="52"/>
        <v>14.64</v>
      </c>
      <c r="S68" s="77">
        <f t="shared" si="53"/>
        <v>14.64</v>
      </c>
      <c r="T68" s="77">
        <f t="shared" si="54"/>
        <v>14.64</v>
      </c>
      <c r="U68" s="77">
        <f t="shared" si="55"/>
        <v>14.64</v>
      </c>
      <c r="V68" s="77">
        <f t="shared" si="56"/>
        <v>14.64</v>
      </c>
      <c r="W68" s="77">
        <f t="shared" si="57"/>
        <v>14.64</v>
      </c>
      <c r="X68" s="77">
        <f t="shared" si="58"/>
        <v>14.64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25</v>
      </c>
      <c r="L69" s="94">
        <f>'Planilha para vinculação'!F26</f>
        <v>5.8</v>
      </c>
      <c r="M69" s="75">
        <f t="shared" si="48"/>
        <v>1450</v>
      </c>
      <c r="N69" s="77"/>
      <c r="O69" s="77">
        <f t="shared" si="49"/>
        <v>145</v>
      </c>
      <c r="P69" s="77">
        <f t="shared" si="50"/>
        <v>145</v>
      </c>
      <c r="Q69" s="77">
        <f t="shared" si="51"/>
        <v>145</v>
      </c>
      <c r="R69" s="77">
        <f t="shared" si="52"/>
        <v>145</v>
      </c>
      <c r="S69" s="77">
        <f t="shared" si="53"/>
        <v>145</v>
      </c>
      <c r="T69" s="77">
        <f t="shared" si="54"/>
        <v>145</v>
      </c>
      <c r="U69" s="77">
        <f t="shared" si="55"/>
        <v>145</v>
      </c>
      <c r="V69" s="77">
        <f t="shared" si="56"/>
        <v>145</v>
      </c>
      <c r="W69" s="77">
        <f t="shared" si="57"/>
        <v>145</v>
      </c>
      <c r="X69" s="77">
        <f t="shared" si="58"/>
        <v>145</v>
      </c>
      <c r="Y69" s="77"/>
      <c r="Z69" s="69">
        <f>SUM(N71:Y71)</f>
        <v>43092.240000000013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336</v>
      </c>
      <c r="L70" s="94">
        <f>'Planilha para vinculação'!F31</f>
        <v>1.2250000000000001</v>
      </c>
      <c r="M70" s="75">
        <f t="shared" si="48"/>
        <v>4116</v>
      </c>
      <c r="N70" s="77"/>
      <c r="O70" s="77">
        <f t="shared" si="49"/>
        <v>411.6</v>
      </c>
      <c r="P70" s="77">
        <f t="shared" si="50"/>
        <v>411.6</v>
      </c>
      <c r="Q70" s="77">
        <f t="shared" si="51"/>
        <v>411.6</v>
      </c>
      <c r="R70" s="77">
        <f t="shared" si="52"/>
        <v>411.6</v>
      </c>
      <c r="S70" s="77">
        <f t="shared" si="53"/>
        <v>411.6</v>
      </c>
      <c r="T70" s="77">
        <f t="shared" si="54"/>
        <v>411.6</v>
      </c>
      <c r="U70" s="77">
        <f t="shared" si="55"/>
        <v>411.6</v>
      </c>
      <c r="V70" s="77">
        <f t="shared" si="56"/>
        <v>411.6</v>
      </c>
      <c r="W70" s="77">
        <f t="shared" si="57"/>
        <v>411.6</v>
      </c>
      <c r="X70" s="77">
        <f t="shared" si="58"/>
        <v>411.6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43092.240000000005</v>
      </c>
      <c r="N71" s="158"/>
      <c r="O71" s="159">
        <f t="shared" si="49"/>
        <v>4309.2240000000002</v>
      </c>
      <c r="P71" s="159">
        <f t="shared" si="50"/>
        <v>4309.2240000000002</v>
      </c>
      <c r="Q71" s="159">
        <f t="shared" si="51"/>
        <v>4309.2240000000002</v>
      </c>
      <c r="R71" s="159">
        <f t="shared" si="52"/>
        <v>4309.2240000000002</v>
      </c>
      <c r="S71" s="159">
        <f t="shared" si="53"/>
        <v>4309.2240000000002</v>
      </c>
      <c r="T71" s="159">
        <f t="shared" si="54"/>
        <v>4309.2240000000002</v>
      </c>
      <c r="U71" s="159">
        <f t="shared" si="55"/>
        <v>4309.2240000000002</v>
      </c>
      <c r="V71" s="159">
        <f t="shared" si="56"/>
        <v>4309.2240000000002</v>
      </c>
      <c r="W71" s="159">
        <f t="shared" si="57"/>
        <v>4309.2240000000002</v>
      </c>
      <c r="X71" s="159">
        <f t="shared" si="58"/>
        <v>4309.2240000000002</v>
      </c>
      <c r="Y71" s="159"/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24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59">TRUNC(L72*K72*J72,2)</f>
        <v>21576</v>
      </c>
      <c r="N72" s="105">
        <f>$M$72/12</f>
        <v>1798</v>
      </c>
      <c r="O72" s="105">
        <f t="shared" ref="O72:Y72" si="60">$M$72/12</f>
        <v>1798</v>
      </c>
      <c r="P72" s="105">
        <f t="shared" si="60"/>
        <v>1798</v>
      </c>
      <c r="Q72" s="105">
        <f t="shared" si="60"/>
        <v>1798</v>
      </c>
      <c r="R72" s="105">
        <f t="shared" si="60"/>
        <v>1798</v>
      </c>
      <c r="S72" s="105">
        <f t="shared" si="60"/>
        <v>1798</v>
      </c>
      <c r="T72" s="105">
        <f t="shared" si="60"/>
        <v>1798</v>
      </c>
      <c r="U72" s="105">
        <f t="shared" si="60"/>
        <v>1798</v>
      </c>
      <c r="V72" s="105">
        <f t="shared" si="60"/>
        <v>1798</v>
      </c>
      <c r="W72" s="105">
        <f t="shared" si="60"/>
        <v>1798</v>
      </c>
      <c r="X72" s="105">
        <f t="shared" si="60"/>
        <v>1798</v>
      </c>
      <c r="Y72" s="105">
        <f t="shared" si="60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24" t="s">
        <v>114</v>
      </c>
      <c r="I73" s="73" t="s">
        <v>111</v>
      </c>
      <c r="J73" s="73">
        <v>3</v>
      </c>
      <c r="K73" s="93">
        <v>240</v>
      </c>
      <c r="L73" s="94">
        <f>'Planilha para vinculação'!F21</f>
        <v>10.119999999999999</v>
      </c>
      <c r="M73" s="75">
        <f t="shared" si="59"/>
        <v>7286.4</v>
      </c>
      <c r="N73" s="76">
        <f t="shared" ref="N73:Y73" si="61">$M$73/12</f>
        <v>607.19999999999993</v>
      </c>
      <c r="O73" s="77">
        <f t="shared" si="61"/>
        <v>607.19999999999993</v>
      </c>
      <c r="P73" s="77">
        <f t="shared" si="61"/>
        <v>607.19999999999993</v>
      </c>
      <c r="Q73" s="77">
        <f t="shared" si="61"/>
        <v>607.19999999999993</v>
      </c>
      <c r="R73" s="77">
        <f t="shared" si="61"/>
        <v>607.19999999999993</v>
      </c>
      <c r="S73" s="77">
        <f t="shared" si="61"/>
        <v>607.19999999999993</v>
      </c>
      <c r="T73" s="77">
        <f t="shared" si="61"/>
        <v>607.19999999999993</v>
      </c>
      <c r="U73" s="77">
        <f t="shared" si="61"/>
        <v>607.19999999999993</v>
      </c>
      <c r="V73" s="77">
        <f t="shared" si="61"/>
        <v>607.19999999999993</v>
      </c>
      <c r="W73" s="77">
        <f t="shared" si="61"/>
        <v>607.19999999999993</v>
      </c>
      <c r="X73" s="77">
        <f t="shared" si="61"/>
        <v>607.19999999999993</v>
      </c>
      <c r="Y73" s="77">
        <f t="shared" si="61"/>
        <v>607.19999999999993</v>
      </c>
      <c r="Z73" s="69">
        <f>SUM(N75:Y75)</f>
        <v>46862.399999999994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24" t="s">
        <v>114</v>
      </c>
      <c r="I74" s="73" t="s">
        <v>111</v>
      </c>
      <c r="J74" s="73">
        <v>3</v>
      </c>
      <c r="K74" s="93">
        <v>240</v>
      </c>
      <c r="L74" s="94">
        <f>'Planilha para vinculação'!F22</f>
        <v>25</v>
      </c>
      <c r="M74" s="75">
        <f t="shared" si="59"/>
        <v>18000</v>
      </c>
      <c r="N74" s="76">
        <f t="shared" ref="N74:Y74" si="62">$M$74/12</f>
        <v>1500</v>
      </c>
      <c r="O74" s="77">
        <f t="shared" si="62"/>
        <v>1500</v>
      </c>
      <c r="P74" s="77">
        <f t="shared" si="62"/>
        <v>1500</v>
      </c>
      <c r="Q74" s="77">
        <f t="shared" si="62"/>
        <v>1500</v>
      </c>
      <c r="R74" s="77">
        <f t="shared" si="62"/>
        <v>1500</v>
      </c>
      <c r="S74" s="77">
        <f t="shared" si="62"/>
        <v>1500</v>
      </c>
      <c r="T74" s="77">
        <f t="shared" si="62"/>
        <v>1500</v>
      </c>
      <c r="U74" s="77">
        <f t="shared" si="62"/>
        <v>1500</v>
      </c>
      <c r="V74" s="77">
        <f t="shared" si="62"/>
        <v>1500</v>
      </c>
      <c r="W74" s="77">
        <f t="shared" si="62"/>
        <v>1500</v>
      </c>
      <c r="X74" s="77">
        <f t="shared" si="62"/>
        <v>1500</v>
      </c>
      <c r="Y74" s="77">
        <f t="shared" si="62"/>
        <v>1500</v>
      </c>
      <c r="Z74" s="69">
        <f>SUM(N76:Y76)</f>
        <v>331901.44999999995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3">SUM(M72:M74)</f>
        <v>46862.400000000001</v>
      </c>
      <c r="N75" s="65">
        <f t="shared" si="63"/>
        <v>3905.2</v>
      </c>
      <c r="O75" s="65">
        <f t="shared" si="63"/>
        <v>3905.2</v>
      </c>
      <c r="P75" s="65">
        <f t="shared" si="63"/>
        <v>3905.2</v>
      </c>
      <c r="Q75" s="65">
        <f t="shared" si="63"/>
        <v>3905.2</v>
      </c>
      <c r="R75" s="65">
        <f t="shared" si="63"/>
        <v>3905.2</v>
      </c>
      <c r="S75" s="65">
        <f t="shared" si="63"/>
        <v>3905.2</v>
      </c>
      <c r="T75" s="65">
        <f t="shared" si="63"/>
        <v>3905.2</v>
      </c>
      <c r="U75" s="65">
        <f t="shared" si="63"/>
        <v>3905.2</v>
      </c>
      <c r="V75" s="65">
        <f t="shared" si="63"/>
        <v>3905.2</v>
      </c>
      <c r="W75" s="65">
        <f t="shared" si="63"/>
        <v>3905.2</v>
      </c>
      <c r="X75" s="65">
        <f t="shared" si="63"/>
        <v>3905.2</v>
      </c>
      <c r="Y75" s="65">
        <f t="shared" si="63"/>
        <v>3905.2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331901.45</v>
      </c>
      <c r="N76" s="106">
        <f>SUM(N26,N35,N55,N58,N61,N71,N75,N31,N45)</f>
        <v>37197.427499999998</v>
      </c>
      <c r="O76" s="106">
        <f>SUM(O26,O35,O55,O58,O61,O71,O75,O31,O45)</f>
        <v>28969.031499999997</v>
      </c>
      <c r="P76" s="106">
        <f>SUM(P26,P35,P55,P58,P61,P71,P75,P31,P45)</f>
        <v>32329.541499999996</v>
      </c>
      <c r="Q76" s="106">
        <f>SUM(Q26,Q35,Q55,Q58,Q61,Q71,Q75,Q31,Q45)</f>
        <v>24507.941499999997</v>
      </c>
      <c r="R76" s="106">
        <f>SUM(R26,R35,R55,R58,R61,R71,R75,R31,R45)</f>
        <v>28418.7415</v>
      </c>
      <c r="S76" s="106">
        <f>SUM(S26,S35,S55,S58,S61,S71,S75,S31,S45)</f>
        <v>24507.941499999997</v>
      </c>
      <c r="T76" s="106">
        <f>SUM(T26,T35,T55,T58,T61,T71,T75,T31,T45)</f>
        <v>28418.7415</v>
      </c>
      <c r="U76" s="106">
        <f>SUM(U26,U35,U55,U58,U61,U71,U75,U31,U45)</f>
        <v>24507.941499999997</v>
      </c>
      <c r="V76" s="106">
        <f>SUM(V26,V35,V55,V58,V61,V71,V75,V31,V45)</f>
        <v>28418.7415</v>
      </c>
      <c r="W76" s="106">
        <f>SUM(W26,W35,W55,W58,W61,W71,W75,W31,W45)</f>
        <v>24507.941499999997</v>
      </c>
      <c r="X76" s="106">
        <f>SUM(X26,X35,X55,X58,X61,X71,X75,X31,X45)</f>
        <v>28418.7415</v>
      </c>
      <c r="Y76" s="106">
        <f>SUM(Y26,Y35,Y55,Y58,Y61,Y71,Y75,Y31,Y45)</f>
        <v>21698.717499999999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24" t="s">
        <v>114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4">TRUNC(L78*K78*J78,2)</f>
        <v>455.28</v>
      </c>
      <c r="N78" s="108"/>
      <c r="O78" s="89">
        <f t="shared" ref="O78:O87" si="65">M78/2</f>
        <v>227.64</v>
      </c>
      <c r="P78" s="89"/>
      <c r="Q78" s="89"/>
      <c r="R78" s="102"/>
      <c r="S78" s="89"/>
      <c r="T78" s="89"/>
      <c r="U78" s="89">
        <f t="shared" ref="U78:U87" si="66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24" t="s">
        <v>114</v>
      </c>
      <c r="I79" s="92" t="s">
        <v>111</v>
      </c>
      <c r="J79" s="92">
        <v>3</v>
      </c>
      <c r="K79" s="93">
        <v>24</v>
      </c>
      <c r="L79" s="94">
        <f>'Planilha para vinculação'!F21</f>
        <v>10.119999999999999</v>
      </c>
      <c r="M79" s="75">
        <f t="shared" si="64"/>
        <v>728.64</v>
      </c>
      <c r="N79" s="109"/>
      <c r="O79" s="89">
        <f t="shared" si="65"/>
        <v>364.32</v>
      </c>
      <c r="P79" s="110"/>
      <c r="Q79" s="110"/>
      <c r="R79" s="111"/>
      <c r="S79" s="77"/>
      <c r="T79" s="77"/>
      <c r="U79" s="89">
        <f t="shared" si="66"/>
        <v>364.32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24" t="s">
        <v>114</v>
      </c>
      <c r="I80" s="92" t="s">
        <v>111</v>
      </c>
      <c r="J80" s="92">
        <v>3</v>
      </c>
      <c r="K80" s="93">
        <v>56</v>
      </c>
      <c r="L80" s="94">
        <f>'Planilha para vinculação'!F22</f>
        <v>25</v>
      </c>
      <c r="M80" s="75">
        <f t="shared" si="64"/>
        <v>4200</v>
      </c>
      <c r="N80" s="113"/>
      <c r="O80" s="89">
        <f t="shared" si="65"/>
        <v>2100</v>
      </c>
      <c r="P80" s="85"/>
      <c r="Q80" s="77"/>
      <c r="R80" s="111"/>
      <c r="S80" s="77"/>
      <c r="T80" s="77"/>
      <c r="U80" s="89">
        <f t="shared" si="66"/>
        <v>2100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336</v>
      </c>
      <c r="L81" s="94">
        <f>'Planilha para vinculação'!F28</f>
        <v>1.1399999999999999</v>
      </c>
      <c r="M81" s="75">
        <f t="shared" si="64"/>
        <v>766.08</v>
      </c>
      <c r="N81" s="113"/>
      <c r="O81" s="89">
        <f t="shared" si="65"/>
        <v>383.04</v>
      </c>
      <c r="P81" s="85"/>
      <c r="Q81" s="77"/>
      <c r="R81" s="111"/>
      <c r="S81" s="77"/>
      <c r="T81" s="77"/>
      <c r="U81" s="89">
        <f t="shared" si="66"/>
        <v>383.04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101</v>
      </c>
      <c r="L82" s="94">
        <f>'Kit lanche'!E15</f>
        <v>5.88</v>
      </c>
      <c r="M82" s="75">
        <f t="shared" si="64"/>
        <v>1187.76</v>
      </c>
      <c r="N82" s="113"/>
      <c r="O82" s="89">
        <f t="shared" si="65"/>
        <v>593.88</v>
      </c>
      <c r="P82" s="85"/>
      <c r="Q82" s="85"/>
      <c r="R82" s="111"/>
      <c r="S82" s="77"/>
      <c r="T82" s="77"/>
      <c r="U82" s="89">
        <f t="shared" si="66"/>
        <v>593.88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4"/>
        <v>120</v>
      </c>
      <c r="N83" s="113"/>
      <c r="O83" s="89">
        <f t="shared" si="65"/>
        <v>60</v>
      </c>
      <c r="P83" s="85"/>
      <c r="Q83" s="77"/>
      <c r="R83" s="111"/>
      <c r="S83" s="77"/>
      <c r="T83" s="77"/>
      <c r="U83" s="89">
        <f t="shared" si="66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101</v>
      </c>
      <c r="L84" s="94">
        <f>'Planilha para vinculação'!F39</f>
        <v>4</v>
      </c>
      <c r="M84" s="75">
        <f t="shared" si="64"/>
        <v>808</v>
      </c>
      <c r="N84" s="113"/>
      <c r="O84" s="89">
        <f t="shared" si="65"/>
        <v>404</v>
      </c>
      <c r="P84" s="85"/>
      <c r="Q84" s="77"/>
      <c r="R84" s="111"/>
      <c r="S84" s="77"/>
      <c r="T84" s="77"/>
      <c r="U84" s="89">
        <f t="shared" si="66"/>
        <v>404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101</v>
      </c>
      <c r="L85" s="94">
        <f>'Verba_Kit Pedagogico'!H20</f>
        <v>20.96</v>
      </c>
      <c r="M85" s="75">
        <f t="shared" si="64"/>
        <v>4233.92</v>
      </c>
      <c r="N85" s="113"/>
      <c r="O85" s="89">
        <f t="shared" si="65"/>
        <v>2116.96</v>
      </c>
      <c r="P85" s="85"/>
      <c r="Q85" s="85"/>
      <c r="R85" s="111"/>
      <c r="S85" s="77"/>
      <c r="T85" s="77"/>
      <c r="U85" s="89">
        <f t="shared" si="66"/>
        <v>2116.96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4"/>
        <v>75.52</v>
      </c>
      <c r="N86" s="113"/>
      <c r="O86" s="89">
        <f t="shared" si="65"/>
        <v>37.76</v>
      </c>
      <c r="P86" s="85"/>
      <c r="Q86" s="85"/>
      <c r="R86" s="111"/>
      <c r="S86" s="77"/>
      <c r="T86" s="77"/>
      <c r="U86" s="89">
        <f t="shared" si="66"/>
        <v>37.76</v>
      </c>
      <c r="V86" s="77"/>
      <c r="W86" s="77"/>
      <c r="X86" s="77"/>
      <c r="Y86" s="77"/>
      <c r="Z86" s="69">
        <f>SUM(N88:Y88)</f>
        <v>12865.2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25</v>
      </c>
      <c r="L87" s="94">
        <f>'Planilha para vinculação'!F26</f>
        <v>5.8</v>
      </c>
      <c r="M87" s="75">
        <f t="shared" si="64"/>
        <v>290</v>
      </c>
      <c r="N87" s="113"/>
      <c r="O87" s="89">
        <f t="shared" si="65"/>
        <v>145</v>
      </c>
      <c r="P87" s="115"/>
      <c r="Q87" s="111"/>
      <c r="R87" s="85"/>
      <c r="S87" s="85"/>
      <c r="T87" s="89"/>
      <c r="U87" s="89">
        <f t="shared" si="66"/>
        <v>145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12865.2</v>
      </c>
      <c r="N88" s="86">
        <f>SUM(N78:N86)</f>
        <v>0</v>
      </c>
      <c r="O88" s="64">
        <f>SUM(O78:O87)</f>
        <v>6432.6</v>
      </c>
      <c r="P88" s="64">
        <f t="shared" ref="P88:Y88" si="67">SUM(P78:P86)</f>
        <v>0</v>
      </c>
      <c r="Q88" s="64">
        <f t="shared" si="67"/>
        <v>0</v>
      </c>
      <c r="R88" s="64">
        <f t="shared" si="67"/>
        <v>0</v>
      </c>
      <c r="S88" s="64">
        <f t="shared" si="67"/>
        <v>0</v>
      </c>
      <c r="T88" s="64">
        <f t="shared" si="67"/>
        <v>0</v>
      </c>
      <c r="U88" s="64">
        <f>SUM(U78:U87)</f>
        <v>6432.6</v>
      </c>
      <c r="V88" s="64">
        <f t="shared" si="67"/>
        <v>0</v>
      </c>
      <c r="W88" s="64">
        <f t="shared" si="67"/>
        <v>0</v>
      </c>
      <c r="X88" s="64">
        <f t="shared" si="67"/>
        <v>0</v>
      </c>
      <c r="Y88" s="64">
        <f t="shared" si="67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24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8">TRUNC(L89*K89*J89,2)</f>
        <v>455.28</v>
      </c>
      <c r="N89" s="108"/>
      <c r="O89" s="89"/>
      <c r="P89" s="89">
        <f t="shared" ref="P89:P93" si="69">M89/2</f>
        <v>227.64</v>
      </c>
      <c r="Q89" s="102"/>
      <c r="R89" s="89"/>
      <c r="S89" s="89"/>
      <c r="T89" s="89"/>
      <c r="U89" s="89"/>
      <c r="V89" s="89">
        <f t="shared" ref="V89:V93" si="70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24" t="s">
        <v>114</v>
      </c>
      <c r="I90" s="73" t="s">
        <v>111</v>
      </c>
      <c r="J90" s="73">
        <v>3</v>
      </c>
      <c r="K90" s="93">
        <v>24</v>
      </c>
      <c r="L90" s="94">
        <f>'Planilha para vinculação'!F21</f>
        <v>10.119999999999999</v>
      </c>
      <c r="M90" s="75">
        <f t="shared" si="68"/>
        <v>728.64</v>
      </c>
      <c r="N90" s="109"/>
      <c r="O90" s="110"/>
      <c r="P90" s="89">
        <f t="shared" si="69"/>
        <v>364.32</v>
      </c>
      <c r="Q90" s="111"/>
      <c r="R90" s="110"/>
      <c r="S90" s="110"/>
      <c r="T90" s="89"/>
      <c r="U90" s="110"/>
      <c r="V90" s="89">
        <f t="shared" si="70"/>
        <v>364.32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24" t="s">
        <v>114</v>
      </c>
      <c r="I91" s="73" t="s">
        <v>111</v>
      </c>
      <c r="J91" s="73">
        <v>3</v>
      </c>
      <c r="K91" s="93">
        <v>56</v>
      </c>
      <c r="L91" s="94">
        <f>'Planilha para vinculação'!F22</f>
        <v>25</v>
      </c>
      <c r="M91" s="75">
        <f t="shared" si="68"/>
        <v>4200</v>
      </c>
      <c r="N91" s="113"/>
      <c r="O91" s="85"/>
      <c r="P91" s="89">
        <f t="shared" si="69"/>
        <v>2100</v>
      </c>
      <c r="Q91" s="111"/>
      <c r="R91" s="85"/>
      <c r="S91" s="85"/>
      <c r="T91" s="89"/>
      <c r="U91" s="85"/>
      <c r="V91" s="89">
        <f t="shared" si="70"/>
        <v>2100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25</v>
      </c>
      <c r="L92" s="94">
        <f>'Planilha para vinculação'!F26</f>
        <v>5.8</v>
      </c>
      <c r="M92" s="75">
        <f t="shared" si="68"/>
        <v>290</v>
      </c>
      <c r="N92" s="113"/>
      <c r="O92" s="85"/>
      <c r="P92" s="89">
        <f t="shared" si="69"/>
        <v>145</v>
      </c>
      <c r="Q92" s="111"/>
      <c r="R92" s="85"/>
      <c r="S92" s="85"/>
      <c r="T92" s="89"/>
      <c r="U92" s="85"/>
      <c r="V92" s="89">
        <f t="shared" si="70"/>
        <v>145</v>
      </c>
      <c r="W92" s="85"/>
      <c r="X92" s="85"/>
      <c r="Y92" s="85"/>
      <c r="Z92" s="69">
        <f>SUM(N94:Y94)</f>
        <v>5749.4400000000005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24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8"/>
        <v>75.52</v>
      </c>
      <c r="N93" s="113"/>
      <c r="O93" s="89"/>
      <c r="P93" s="89">
        <f t="shared" si="69"/>
        <v>37.76</v>
      </c>
      <c r="Q93" s="85"/>
      <c r="R93" s="85"/>
      <c r="S93" s="89"/>
      <c r="T93" s="85"/>
      <c r="U93" s="85"/>
      <c r="V93" s="89">
        <f t="shared" si="70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 t="shared" ref="M94:Y94" si="71">SUM(M89:M93)</f>
        <v>5749.4400000000005</v>
      </c>
      <c r="N94" s="86">
        <f t="shared" si="71"/>
        <v>0</v>
      </c>
      <c r="O94" s="64">
        <f t="shared" si="71"/>
        <v>0</v>
      </c>
      <c r="P94" s="64">
        <f t="shared" si="71"/>
        <v>2874.7200000000003</v>
      </c>
      <c r="Q94" s="64">
        <f t="shared" si="71"/>
        <v>0</v>
      </c>
      <c r="R94" s="64">
        <f t="shared" si="71"/>
        <v>0</v>
      </c>
      <c r="S94" s="64">
        <f t="shared" si="71"/>
        <v>0</v>
      </c>
      <c r="T94" s="64">
        <f t="shared" si="71"/>
        <v>0</v>
      </c>
      <c r="U94" s="64">
        <f t="shared" si="71"/>
        <v>0</v>
      </c>
      <c r="V94" s="64">
        <f t="shared" si="71"/>
        <v>2874.7200000000003</v>
      </c>
      <c r="W94" s="64">
        <f t="shared" si="71"/>
        <v>0</v>
      </c>
      <c r="X94" s="64">
        <f t="shared" si="71"/>
        <v>0</v>
      </c>
      <c r="Y94" s="64">
        <f t="shared" si="71"/>
        <v>0</v>
      </c>
      <c r="Z94" s="69"/>
    </row>
    <row r="95" spans="1:27" ht="12.75" customHeight="1" x14ac:dyDescent="0.25">
      <c r="A95" s="18"/>
      <c r="B95" s="18"/>
      <c r="C95" s="18"/>
      <c r="D95" s="307" t="s">
        <v>72</v>
      </c>
      <c r="E95" s="103" t="s">
        <v>512</v>
      </c>
      <c r="F95" s="104" t="s">
        <v>7</v>
      </c>
      <c r="G95" s="104">
        <v>2</v>
      </c>
      <c r="H95" s="24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2">L95*K95*J95</f>
        <v>455.28</v>
      </c>
      <c r="N95" s="118"/>
      <c r="O95" s="119"/>
      <c r="P95" s="89"/>
      <c r="Q95" s="89"/>
      <c r="R95" s="89">
        <f t="shared" ref="R95:R98" si="73">M95/2</f>
        <v>227.64</v>
      </c>
      <c r="S95" s="94"/>
      <c r="T95" s="120"/>
      <c r="U95" s="94"/>
      <c r="V95" s="94"/>
      <c r="W95" s="89">
        <f t="shared" ref="W95:W98" si="74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309"/>
      <c r="E96" s="121" t="s">
        <v>110</v>
      </c>
      <c r="F96" s="122" t="s">
        <v>11</v>
      </c>
      <c r="G96" s="104">
        <v>9</v>
      </c>
      <c r="H96" s="24" t="s">
        <v>114</v>
      </c>
      <c r="I96" s="73" t="s">
        <v>111</v>
      </c>
      <c r="J96" s="73">
        <v>3</v>
      </c>
      <c r="K96" s="93">
        <v>24</v>
      </c>
      <c r="L96" s="94">
        <f>'Planilha para vinculação'!F21</f>
        <v>10.119999999999999</v>
      </c>
      <c r="M96" s="117">
        <f t="shared" si="72"/>
        <v>728.64</v>
      </c>
      <c r="N96" s="123"/>
      <c r="O96" s="124"/>
      <c r="P96" s="125"/>
      <c r="Q96" s="125"/>
      <c r="R96" s="89">
        <f t="shared" si="73"/>
        <v>364.32</v>
      </c>
      <c r="S96" s="122"/>
      <c r="T96" s="104"/>
      <c r="U96" s="122"/>
      <c r="V96" s="122"/>
      <c r="W96" s="89">
        <f t="shared" si="74"/>
        <v>364.32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309"/>
      <c r="E97" s="126" t="s">
        <v>112</v>
      </c>
      <c r="F97" s="122" t="s">
        <v>11</v>
      </c>
      <c r="G97" s="104">
        <v>10</v>
      </c>
      <c r="H97" s="24" t="s">
        <v>114</v>
      </c>
      <c r="I97" s="73" t="s">
        <v>111</v>
      </c>
      <c r="J97" s="73">
        <v>3</v>
      </c>
      <c r="K97" s="93">
        <v>56</v>
      </c>
      <c r="L97" s="94">
        <f>'Planilha para vinculação'!F22</f>
        <v>25</v>
      </c>
      <c r="M97" s="117">
        <f t="shared" si="72"/>
        <v>4200</v>
      </c>
      <c r="N97" s="123"/>
      <c r="O97" s="124"/>
      <c r="P97" s="85"/>
      <c r="Q97" s="85"/>
      <c r="R97" s="89">
        <f t="shared" si="73"/>
        <v>2100</v>
      </c>
      <c r="S97" s="127"/>
      <c r="T97" s="104"/>
      <c r="U97" s="127"/>
      <c r="V97" s="127"/>
      <c r="W97" s="89">
        <f t="shared" si="74"/>
        <v>2100</v>
      </c>
      <c r="X97" s="85"/>
      <c r="Y97" s="85"/>
      <c r="Z97" s="69">
        <f>SUM(N99:Y99)</f>
        <v>5673.92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308"/>
      <c r="E98" s="98" t="s">
        <v>330</v>
      </c>
      <c r="F98" s="104" t="s">
        <v>14</v>
      </c>
      <c r="G98" s="104">
        <v>14</v>
      </c>
      <c r="H98" s="104" t="s">
        <v>114</v>
      </c>
      <c r="I98" s="73" t="s">
        <v>138</v>
      </c>
      <c r="J98" s="73">
        <v>2</v>
      </c>
      <c r="K98" s="73">
        <v>25</v>
      </c>
      <c r="L98" s="94">
        <f>'Planilha para vinculação'!F26</f>
        <v>5.8</v>
      </c>
      <c r="M98" s="117">
        <f t="shared" si="72"/>
        <v>290</v>
      </c>
      <c r="N98" s="123"/>
      <c r="O98" s="124"/>
      <c r="P98" s="85"/>
      <c r="Q98" s="85"/>
      <c r="R98" s="89">
        <f t="shared" si="73"/>
        <v>145</v>
      </c>
      <c r="S98" s="127"/>
      <c r="T98" s="104"/>
      <c r="U98" s="127"/>
      <c r="V98" s="127"/>
      <c r="W98" s="89">
        <f t="shared" si="74"/>
        <v>145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33" t="s">
        <v>120</v>
      </c>
      <c r="E99" s="281"/>
      <c r="F99" s="281"/>
      <c r="G99" s="281"/>
      <c r="H99" s="281"/>
      <c r="I99" s="281"/>
      <c r="J99" s="281"/>
      <c r="K99" s="281"/>
      <c r="L99" s="282"/>
      <c r="M99" s="153">
        <f t="shared" ref="M99:Y99" si="75">SUM(M95:M98)</f>
        <v>5673.92</v>
      </c>
      <c r="N99" s="153">
        <f t="shared" si="75"/>
        <v>0</v>
      </c>
      <c r="O99" s="154">
        <f t="shared" si="75"/>
        <v>0</v>
      </c>
      <c r="P99" s="155">
        <f t="shared" si="75"/>
        <v>0</v>
      </c>
      <c r="Q99" s="155">
        <f t="shared" si="75"/>
        <v>0</v>
      </c>
      <c r="R99" s="155">
        <f t="shared" si="75"/>
        <v>2836.96</v>
      </c>
      <c r="S99" s="155">
        <f t="shared" si="75"/>
        <v>0</v>
      </c>
      <c r="T99" s="155">
        <f t="shared" si="75"/>
        <v>0</v>
      </c>
      <c r="U99" s="154">
        <f t="shared" si="75"/>
        <v>0</v>
      </c>
      <c r="V99" s="154">
        <f t="shared" si="75"/>
        <v>0</v>
      </c>
      <c r="W99" s="155">
        <f t="shared" si="75"/>
        <v>2836.96</v>
      </c>
      <c r="X99" s="156">
        <f t="shared" si="75"/>
        <v>0</v>
      </c>
      <c r="Y99" s="156">
        <f t="shared" si="75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24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6">TRUNC(L100*K100*J100,2)</f>
        <v>455.28</v>
      </c>
      <c r="N100" s="89">
        <f t="shared" ref="N100:N110" si="77">M100/2</f>
        <v>227.64</v>
      </c>
      <c r="O100" s="89"/>
      <c r="P100" s="89"/>
      <c r="Q100" s="111"/>
      <c r="R100" s="89"/>
      <c r="S100" s="89"/>
      <c r="T100" s="89">
        <f t="shared" ref="T100:T110" si="78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24" t="s">
        <v>114</v>
      </c>
      <c r="I101" s="73" t="s">
        <v>111</v>
      </c>
      <c r="J101" s="73">
        <v>3</v>
      </c>
      <c r="K101" s="93">
        <v>24</v>
      </c>
      <c r="L101" s="94">
        <f>'Planilha para vinculação'!F21</f>
        <v>10.119999999999999</v>
      </c>
      <c r="M101" s="75">
        <f t="shared" si="76"/>
        <v>728.64</v>
      </c>
      <c r="N101" s="89">
        <f t="shared" si="77"/>
        <v>364.32</v>
      </c>
      <c r="O101" s="77"/>
      <c r="P101" s="77"/>
      <c r="Q101" s="111"/>
      <c r="R101" s="77"/>
      <c r="S101" s="77"/>
      <c r="T101" s="89">
        <f t="shared" si="78"/>
        <v>364.32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24" t="s">
        <v>114</v>
      </c>
      <c r="I102" s="73" t="s">
        <v>111</v>
      </c>
      <c r="J102" s="73">
        <v>3</v>
      </c>
      <c r="K102" s="93">
        <v>56</v>
      </c>
      <c r="L102" s="94">
        <f>'Planilha para vinculação'!F22</f>
        <v>25</v>
      </c>
      <c r="M102" s="75">
        <f t="shared" si="76"/>
        <v>4200</v>
      </c>
      <c r="N102" s="89">
        <f t="shared" si="77"/>
        <v>2100</v>
      </c>
      <c r="O102" s="77"/>
      <c r="P102" s="77"/>
      <c r="Q102" s="111"/>
      <c r="R102" s="77"/>
      <c r="S102" s="77"/>
      <c r="T102" s="89">
        <f t="shared" si="78"/>
        <v>2100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2</v>
      </c>
      <c r="K103" s="73">
        <v>336</v>
      </c>
      <c r="L103" s="94">
        <f>'Planilha para vinculação'!F28</f>
        <v>1.1399999999999999</v>
      </c>
      <c r="M103" s="75">
        <f t="shared" si="76"/>
        <v>766.08</v>
      </c>
      <c r="N103" s="89">
        <f t="shared" si="77"/>
        <v>383.04</v>
      </c>
      <c r="O103" s="77"/>
      <c r="P103" s="77"/>
      <c r="Q103" s="111"/>
      <c r="R103" s="77"/>
      <c r="S103" s="77"/>
      <c r="T103" s="89">
        <f t="shared" si="78"/>
        <v>383.04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6"/>
        <v>235.2</v>
      </c>
      <c r="N104" s="89">
        <f t="shared" si="77"/>
        <v>117.6</v>
      </c>
      <c r="O104" s="77"/>
      <c r="P104" s="77"/>
      <c r="Q104" s="111"/>
      <c r="R104" s="77"/>
      <c r="S104" s="77"/>
      <c r="T104" s="89">
        <f t="shared" si="78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6"/>
        <v>838.4</v>
      </c>
      <c r="N105" s="89">
        <f t="shared" si="77"/>
        <v>419.2</v>
      </c>
      <c r="O105" s="77"/>
      <c r="P105" s="77"/>
      <c r="Q105" s="111"/>
      <c r="R105" s="77"/>
      <c r="S105" s="77"/>
      <c r="T105" s="89">
        <f t="shared" si="78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6"/>
        <v>120</v>
      </c>
      <c r="N106" s="89">
        <f t="shared" si="77"/>
        <v>60</v>
      </c>
      <c r="O106" s="77"/>
      <c r="P106" s="77"/>
      <c r="Q106" s="111"/>
      <c r="R106" s="77"/>
      <c r="S106" s="77"/>
      <c r="T106" s="89">
        <f t="shared" si="78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6"/>
        <v>160</v>
      </c>
      <c r="N107" s="89">
        <f t="shared" si="77"/>
        <v>80</v>
      </c>
      <c r="O107" s="85"/>
      <c r="P107" s="85"/>
      <c r="Q107" s="111"/>
      <c r="R107" s="85"/>
      <c r="S107" s="85"/>
      <c r="T107" s="89">
        <f t="shared" si="78"/>
        <v>80</v>
      </c>
      <c r="U107" s="111"/>
      <c r="V107" s="111"/>
      <c r="W107" s="77"/>
      <c r="X107" s="111"/>
      <c r="Y107" s="77"/>
      <c r="Z107" s="69"/>
    </row>
    <row r="108" spans="1:27" ht="72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6"/>
        <v>75.52</v>
      </c>
      <c r="N108" s="89">
        <f t="shared" si="77"/>
        <v>37.76</v>
      </c>
      <c r="O108" s="85"/>
      <c r="P108" s="85"/>
      <c r="Q108" s="111"/>
      <c r="R108" s="85"/>
      <c r="S108" s="85"/>
      <c r="T108" s="89">
        <f t="shared" si="78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328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24</v>
      </c>
      <c r="L109" s="94">
        <f>'Planilha para vinculação'!F35</f>
        <v>0.61</v>
      </c>
      <c r="M109" s="75">
        <f t="shared" si="76"/>
        <v>29.28</v>
      </c>
      <c r="N109" s="89">
        <f t="shared" si="77"/>
        <v>14.64</v>
      </c>
      <c r="O109" s="85"/>
      <c r="P109" s="85"/>
      <c r="Q109" s="111"/>
      <c r="R109" s="85"/>
      <c r="S109" s="85"/>
      <c r="T109" s="89">
        <f t="shared" si="78"/>
        <v>14.64</v>
      </c>
      <c r="U109" s="111"/>
      <c r="V109" s="111"/>
      <c r="W109" s="77"/>
      <c r="X109" s="111"/>
      <c r="Y109" s="77"/>
      <c r="Z109" s="69">
        <f>SUM(N111:Y111)</f>
        <v>7898.4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24" t="s">
        <v>114</v>
      </c>
      <c r="I110" s="73" t="s">
        <v>119</v>
      </c>
      <c r="J110" s="73">
        <v>2</v>
      </c>
      <c r="K110" s="73">
        <v>25</v>
      </c>
      <c r="L110" s="94">
        <f>'Planilha para vinculação'!F26</f>
        <v>5.8</v>
      </c>
      <c r="M110" s="75">
        <f t="shared" si="76"/>
        <v>290</v>
      </c>
      <c r="N110" s="89">
        <f t="shared" si="77"/>
        <v>145</v>
      </c>
      <c r="O110" s="85"/>
      <c r="P110" s="115"/>
      <c r="Q110" s="111"/>
      <c r="R110" s="85"/>
      <c r="S110" s="85"/>
      <c r="T110" s="89">
        <f t="shared" si="78"/>
        <v>145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7898.4</v>
      </c>
      <c r="N111" s="86">
        <f>SUM(N100:N110)</f>
        <v>3949.2</v>
      </c>
      <c r="O111" s="64">
        <f t="shared" ref="O111:S111" si="79">SUM(O100:O109)</f>
        <v>0</v>
      </c>
      <c r="P111" s="64">
        <f t="shared" si="79"/>
        <v>0</v>
      </c>
      <c r="Q111" s="64">
        <f t="shared" si="79"/>
        <v>0</v>
      </c>
      <c r="R111" s="64">
        <f t="shared" si="79"/>
        <v>0</v>
      </c>
      <c r="S111" s="64">
        <f t="shared" si="79"/>
        <v>0</v>
      </c>
      <c r="T111" s="64">
        <f>SUM(T100:T110)</f>
        <v>3949.2</v>
      </c>
      <c r="U111" s="64">
        <f t="shared" ref="U111:Y111" si="80">SUM(U100:U109)</f>
        <v>0</v>
      </c>
      <c r="V111" s="64">
        <f t="shared" si="80"/>
        <v>0</v>
      </c>
      <c r="W111" s="64">
        <f t="shared" si="80"/>
        <v>0</v>
      </c>
      <c r="X111" s="64">
        <f t="shared" si="80"/>
        <v>0</v>
      </c>
      <c r="Y111" s="64">
        <f t="shared" si="80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24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1">TRUNC(L112*K112*J112,2)</f>
        <v>455.28</v>
      </c>
      <c r="N112" s="108"/>
      <c r="O112" s="89">
        <f t="shared" ref="O112:O122" si="82">M112/2</f>
        <v>227.64</v>
      </c>
      <c r="P112" s="89"/>
      <c r="Q112" s="89"/>
      <c r="R112" s="89"/>
      <c r="S112" s="89"/>
      <c r="T112" s="89"/>
      <c r="U112" s="89"/>
      <c r="V112" s="89">
        <f t="shared" ref="V112:V122" si="83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24" t="s">
        <v>114</v>
      </c>
      <c r="I113" s="73" t="s">
        <v>111</v>
      </c>
      <c r="J113" s="73">
        <v>3</v>
      </c>
      <c r="K113" s="93">
        <v>24</v>
      </c>
      <c r="L113" s="94">
        <f>'Planilha para vinculação'!F21</f>
        <v>10.119999999999999</v>
      </c>
      <c r="M113" s="75">
        <f t="shared" si="81"/>
        <v>728.64</v>
      </c>
      <c r="N113" s="76"/>
      <c r="O113" s="89">
        <f t="shared" si="82"/>
        <v>364.32</v>
      </c>
      <c r="P113" s="77"/>
      <c r="Q113" s="77"/>
      <c r="R113" s="77"/>
      <c r="S113" s="89"/>
      <c r="T113" s="77"/>
      <c r="U113" s="77"/>
      <c r="V113" s="89">
        <f t="shared" si="83"/>
        <v>364.32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24" t="s">
        <v>114</v>
      </c>
      <c r="I114" s="73" t="s">
        <v>111</v>
      </c>
      <c r="J114" s="73">
        <v>3</v>
      </c>
      <c r="K114" s="93">
        <v>56</v>
      </c>
      <c r="L114" s="94">
        <f>'Planilha para vinculação'!F22</f>
        <v>25</v>
      </c>
      <c r="M114" s="75">
        <f t="shared" si="81"/>
        <v>4200</v>
      </c>
      <c r="N114" s="76"/>
      <c r="O114" s="89">
        <f t="shared" si="82"/>
        <v>2100</v>
      </c>
      <c r="P114" s="77"/>
      <c r="Q114" s="77"/>
      <c r="R114" s="77"/>
      <c r="S114" s="89"/>
      <c r="T114" s="77"/>
      <c r="U114" s="77"/>
      <c r="V114" s="89">
        <f t="shared" si="83"/>
        <v>2100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336</v>
      </c>
      <c r="L115" s="94">
        <f>'Planilha para vinculação'!F28</f>
        <v>1.1399999999999999</v>
      </c>
      <c r="M115" s="75">
        <f t="shared" si="81"/>
        <v>766.08</v>
      </c>
      <c r="N115" s="76"/>
      <c r="O115" s="89">
        <f t="shared" si="82"/>
        <v>383.04</v>
      </c>
      <c r="P115" s="77"/>
      <c r="Q115" s="77"/>
      <c r="R115" s="77"/>
      <c r="S115" s="89"/>
      <c r="T115" s="77"/>
      <c r="U115" s="77"/>
      <c r="V115" s="89">
        <f t="shared" si="83"/>
        <v>383.04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1"/>
        <v>838.4</v>
      </c>
      <c r="N116" s="76"/>
      <c r="O116" s="89">
        <f t="shared" si="82"/>
        <v>419.2</v>
      </c>
      <c r="P116" s="77"/>
      <c r="Q116" s="77"/>
      <c r="R116" s="77"/>
      <c r="S116" s="89"/>
      <c r="T116" s="77"/>
      <c r="U116" s="77"/>
      <c r="V116" s="89">
        <f t="shared" si="83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1"/>
        <v>235.2</v>
      </c>
      <c r="N117" s="76"/>
      <c r="O117" s="89">
        <f t="shared" si="82"/>
        <v>117.6</v>
      </c>
      <c r="P117" s="77"/>
      <c r="Q117" s="77"/>
      <c r="R117" s="77"/>
      <c r="S117" s="89"/>
      <c r="T117" s="77"/>
      <c r="U117" s="77"/>
      <c r="V117" s="89">
        <f t="shared" si="83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1"/>
        <v>120</v>
      </c>
      <c r="N118" s="76"/>
      <c r="O118" s="89">
        <f t="shared" si="82"/>
        <v>60</v>
      </c>
      <c r="P118" s="77"/>
      <c r="Q118" s="77"/>
      <c r="R118" s="77"/>
      <c r="S118" s="89"/>
      <c r="T118" s="77"/>
      <c r="U118" s="77"/>
      <c r="V118" s="89">
        <f t="shared" si="83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1"/>
        <v>160</v>
      </c>
      <c r="N119" s="113"/>
      <c r="O119" s="89">
        <f t="shared" si="82"/>
        <v>80</v>
      </c>
      <c r="P119" s="85"/>
      <c r="Q119" s="85"/>
      <c r="R119" s="85"/>
      <c r="S119" s="89"/>
      <c r="T119" s="85"/>
      <c r="U119" s="85"/>
      <c r="V119" s="89">
        <f t="shared" si="83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1"/>
        <v>75.52</v>
      </c>
      <c r="N120" s="113"/>
      <c r="O120" s="89">
        <f t="shared" si="82"/>
        <v>37.76</v>
      </c>
      <c r="P120" s="85"/>
      <c r="Q120" s="85"/>
      <c r="R120" s="85"/>
      <c r="S120" s="89"/>
      <c r="T120" s="85"/>
      <c r="U120" s="85"/>
      <c r="V120" s="89">
        <f t="shared" si="83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24</v>
      </c>
      <c r="L121" s="94">
        <f>'Planilha para vinculação'!F35</f>
        <v>0.61</v>
      </c>
      <c r="M121" s="75">
        <f t="shared" si="81"/>
        <v>29.28</v>
      </c>
      <c r="N121" s="113"/>
      <c r="O121" s="89">
        <f t="shared" si="82"/>
        <v>14.64</v>
      </c>
      <c r="P121" s="85"/>
      <c r="Q121" s="85"/>
      <c r="R121" s="85"/>
      <c r="S121" s="89"/>
      <c r="T121" s="85"/>
      <c r="U121" s="85"/>
      <c r="V121" s="89">
        <f t="shared" si="83"/>
        <v>14.64</v>
      </c>
      <c r="W121" s="77"/>
      <c r="X121" s="77"/>
      <c r="Y121" s="77"/>
      <c r="Z121" s="69">
        <f>SUM(N123:Y123)</f>
        <v>7898.4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24" t="s">
        <v>114</v>
      </c>
      <c r="I122" s="73" t="s">
        <v>119</v>
      </c>
      <c r="J122" s="73">
        <v>2</v>
      </c>
      <c r="K122" s="73">
        <v>25</v>
      </c>
      <c r="L122" s="94">
        <f>'Planilha para vinculação'!F26</f>
        <v>5.8</v>
      </c>
      <c r="M122" s="75">
        <f t="shared" si="81"/>
        <v>290</v>
      </c>
      <c r="N122" s="113"/>
      <c r="O122" s="89">
        <f t="shared" si="82"/>
        <v>145</v>
      </c>
      <c r="P122" s="115"/>
      <c r="Q122" s="111"/>
      <c r="R122" s="85"/>
      <c r="S122" s="85"/>
      <c r="T122" s="89"/>
      <c r="U122" s="85"/>
      <c r="V122" s="89">
        <f t="shared" si="83"/>
        <v>145</v>
      </c>
      <c r="W122" s="85"/>
      <c r="X122" s="85"/>
      <c r="Y122" s="85"/>
      <c r="Z122" s="69">
        <f>SUM(N124:Y124)</f>
        <v>40085.360000000001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7898.4</v>
      </c>
      <c r="N123" s="86">
        <f t="shared" ref="N123:U123" si="84">SUM(N112:N121)</f>
        <v>0</v>
      </c>
      <c r="O123" s="64">
        <f>SUM(O112:O122)</f>
        <v>3949.2</v>
      </c>
      <c r="P123" s="64">
        <f t="shared" si="84"/>
        <v>0</v>
      </c>
      <c r="Q123" s="64">
        <f t="shared" si="84"/>
        <v>0</v>
      </c>
      <c r="R123" s="64">
        <f t="shared" si="84"/>
        <v>0</v>
      </c>
      <c r="S123" s="64">
        <f t="shared" si="84"/>
        <v>0</v>
      </c>
      <c r="T123" s="64">
        <f t="shared" si="84"/>
        <v>0</v>
      </c>
      <c r="U123" s="64">
        <f t="shared" si="84"/>
        <v>0</v>
      </c>
      <c r="V123" s="64">
        <f>SUM(V112:V122)</f>
        <v>3949.2</v>
      </c>
      <c r="W123" s="64">
        <f t="shared" ref="W123:Y123" si="85">SUM(W112:W121)</f>
        <v>0</v>
      </c>
      <c r="X123" s="64">
        <f t="shared" si="85"/>
        <v>0</v>
      </c>
      <c r="Y123" s="64">
        <f t="shared" si="85"/>
        <v>0</v>
      </c>
      <c r="Z123" s="69"/>
    </row>
    <row r="124" spans="1:27" ht="42.75" customHeight="1" x14ac:dyDescent="0.25">
      <c r="A124" s="107"/>
      <c r="B124" s="107"/>
      <c r="C124" s="107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 t="shared" ref="M124:Y124" si="86">M123+M94+M111+M99+M88</f>
        <v>40085.360000000001</v>
      </c>
      <c r="N124" s="106">
        <f t="shared" si="86"/>
        <v>3949.2</v>
      </c>
      <c r="O124" s="106">
        <f t="shared" si="86"/>
        <v>10381.799999999999</v>
      </c>
      <c r="P124" s="106">
        <f t="shared" si="86"/>
        <v>2874.7200000000003</v>
      </c>
      <c r="Q124" s="106">
        <f t="shared" si="86"/>
        <v>0</v>
      </c>
      <c r="R124" s="106">
        <f t="shared" si="86"/>
        <v>2836.96</v>
      </c>
      <c r="S124" s="106">
        <f t="shared" si="86"/>
        <v>0</v>
      </c>
      <c r="T124" s="106">
        <f t="shared" si="86"/>
        <v>3949.2</v>
      </c>
      <c r="U124" s="106">
        <f t="shared" si="86"/>
        <v>6432.6</v>
      </c>
      <c r="V124" s="106">
        <f t="shared" si="86"/>
        <v>6823.92</v>
      </c>
      <c r="W124" s="106">
        <f t="shared" si="86"/>
        <v>2836.96</v>
      </c>
      <c r="X124" s="106">
        <f t="shared" si="86"/>
        <v>0</v>
      </c>
      <c r="Y124" s="106">
        <f t="shared" si="86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23" t="s">
        <v>141</v>
      </c>
      <c r="E126" s="70" t="s">
        <v>110</v>
      </c>
      <c r="F126" s="132" t="s">
        <v>11</v>
      </c>
      <c r="G126" s="24">
        <v>9</v>
      </c>
      <c r="H126" s="24" t="s">
        <v>114</v>
      </c>
      <c r="I126" s="72" t="s">
        <v>111</v>
      </c>
      <c r="J126" s="72">
        <v>3</v>
      </c>
      <c r="K126" s="93">
        <v>15</v>
      </c>
      <c r="L126" s="94">
        <f>'Planilha para vinculação'!F21</f>
        <v>10.119999999999999</v>
      </c>
      <c r="M126" s="133">
        <f t="shared" ref="M126:M135" si="87">TRUNC(J126*K126*L126,2)</f>
        <v>455.4</v>
      </c>
      <c r="N126" s="134"/>
      <c r="O126" s="135"/>
      <c r="P126" s="77">
        <f t="shared" ref="P126:P135" si="88">M126</f>
        <v>455.4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24"/>
      <c r="E127" s="78" t="s">
        <v>112</v>
      </c>
      <c r="F127" s="132" t="s">
        <v>11</v>
      </c>
      <c r="G127" s="24">
        <v>10</v>
      </c>
      <c r="H127" s="24" t="s">
        <v>114</v>
      </c>
      <c r="I127" s="72" t="s">
        <v>111</v>
      </c>
      <c r="J127" s="72">
        <v>3</v>
      </c>
      <c r="K127" s="93">
        <v>30</v>
      </c>
      <c r="L127" s="94">
        <f>'Planilha para vinculação'!F22</f>
        <v>25</v>
      </c>
      <c r="M127" s="133">
        <f t="shared" si="87"/>
        <v>2250</v>
      </c>
      <c r="N127" s="123"/>
      <c r="O127" s="135"/>
      <c r="P127" s="77">
        <f t="shared" si="88"/>
        <v>2250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24"/>
      <c r="E128" s="6" t="s">
        <v>513</v>
      </c>
      <c r="F128" s="24" t="s">
        <v>7</v>
      </c>
      <c r="G128" s="24">
        <v>3</v>
      </c>
      <c r="H128" s="24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7"/>
        <v>130.26</v>
      </c>
      <c r="N128" s="123"/>
      <c r="O128" s="135"/>
      <c r="P128" s="77">
        <f t="shared" si="88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25</v>
      </c>
      <c r="L129" s="94">
        <f>'Planilha para vinculação'!F26</f>
        <v>5.8</v>
      </c>
      <c r="M129" s="133">
        <f t="shared" si="87"/>
        <v>145</v>
      </c>
      <c r="N129" s="123"/>
      <c r="O129" s="135"/>
      <c r="P129" s="77">
        <f t="shared" si="88"/>
        <v>145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336</v>
      </c>
      <c r="L130" s="94">
        <f>'Planilha para vinculação'!F31</f>
        <v>1.2250000000000001</v>
      </c>
      <c r="M130" s="133">
        <f t="shared" si="87"/>
        <v>411.6</v>
      </c>
      <c r="N130" s="123"/>
      <c r="O130" s="135"/>
      <c r="P130" s="77">
        <f t="shared" si="88"/>
        <v>411.6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7"/>
        <v>60</v>
      </c>
      <c r="N131" s="123"/>
      <c r="O131" s="135"/>
      <c r="P131" s="77">
        <f t="shared" si="88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7"/>
        <v>160</v>
      </c>
      <c r="N132" s="123"/>
      <c r="O132" s="135"/>
      <c r="P132" s="77">
        <f t="shared" si="88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40</v>
      </c>
      <c r="L133" s="138">
        <f>'Planilha para vinculação'!F35</f>
        <v>0.61</v>
      </c>
      <c r="M133" s="133">
        <f t="shared" si="87"/>
        <v>24.4</v>
      </c>
      <c r="N133" s="123"/>
      <c r="O133" s="135"/>
      <c r="P133" s="77">
        <f t="shared" si="88"/>
        <v>24.4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7"/>
        <v>838.4</v>
      </c>
      <c r="N134" s="123"/>
      <c r="O134" s="135"/>
      <c r="P134" s="77">
        <f t="shared" si="88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4710.2599999999993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25"/>
      <c r="E135" s="70" t="s">
        <v>132</v>
      </c>
      <c r="F135" s="24" t="s">
        <v>14</v>
      </c>
      <c r="G135" s="24">
        <v>26</v>
      </c>
      <c r="H135" s="24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7"/>
        <v>235.2</v>
      </c>
      <c r="N135" s="123"/>
      <c r="O135" s="135"/>
      <c r="P135" s="77">
        <f t="shared" si="88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8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89">SUM(M126:M135)</f>
        <v>4710.2599999999993</v>
      </c>
      <c r="N136" s="139">
        <f t="shared" si="89"/>
        <v>0</v>
      </c>
      <c r="O136" s="139">
        <f t="shared" si="89"/>
        <v>0</v>
      </c>
      <c r="P136" s="139">
        <f t="shared" si="89"/>
        <v>4710.2599999999993</v>
      </c>
      <c r="Q136" s="139">
        <f t="shared" si="89"/>
        <v>0</v>
      </c>
      <c r="R136" s="139">
        <f t="shared" si="89"/>
        <v>0</v>
      </c>
      <c r="S136" s="139">
        <f t="shared" si="89"/>
        <v>0</v>
      </c>
      <c r="T136" s="139">
        <f t="shared" si="89"/>
        <v>0</v>
      </c>
      <c r="U136" s="139">
        <f t="shared" si="89"/>
        <v>0</v>
      </c>
      <c r="V136" s="139">
        <f t="shared" si="89"/>
        <v>0</v>
      </c>
      <c r="W136" s="139">
        <f t="shared" si="89"/>
        <v>0</v>
      </c>
      <c r="X136" s="139">
        <f t="shared" si="89"/>
        <v>0</v>
      </c>
      <c r="Y136" s="139">
        <f t="shared" si="89"/>
        <v>0</v>
      </c>
      <c r="Z136" s="69"/>
    </row>
    <row r="137" spans="1:27" ht="40.5" customHeight="1" x14ac:dyDescent="0.3">
      <c r="A137" s="107"/>
      <c r="B137" s="107"/>
      <c r="C137" s="107"/>
      <c r="D137" s="307" t="s">
        <v>78</v>
      </c>
      <c r="E137" s="70" t="s">
        <v>110</v>
      </c>
      <c r="F137" s="91" t="s">
        <v>11</v>
      </c>
      <c r="G137" s="24">
        <v>9</v>
      </c>
      <c r="H137" s="24" t="s">
        <v>114</v>
      </c>
      <c r="I137" s="92" t="s">
        <v>111</v>
      </c>
      <c r="J137" s="92">
        <v>3</v>
      </c>
      <c r="K137" s="93">
        <v>15</v>
      </c>
      <c r="L137" s="94">
        <f>'Planilha para vinculação'!F21</f>
        <v>10.119999999999999</v>
      </c>
      <c r="M137" s="75">
        <f t="shared" ref="M137:M139" si="90">TRUNC(J137*K137*L137,2)</f>
        <v>455.4</v>
      </c>
      <c r="N137" s="109"/>
      <c r="O137" s="110"/>
      <c r="P137" s="110"/>
      <c r="Q137" s="140"/>
      <c r="R137" s="141">
        <f t="shared" ref="R137:R140" si="91">M137</f>
        <v>455.4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24" t="s">
        <v>114</v>
      </c>
      <c r="I138" s="92" t="s">
        <v>111</v>
      </c>
      <c r="J138" s="92">
        <v>3</v>
      </c>
      <c r="K138" s="93">
        <v>30</v>
      </c>
      <c r="L138" s="94">
        <f>'Planilha para vinculação'!F22</f>
        <v>25</v>
      </c>
      <c r="M138" s="75">
        <f t="shared" si="90"/>
        <v>2250</v>
      </c>
      <c r="N138" s="113"/>
      <c r="O138" s="85"/>
      <c r="P138" s="85"/>
      <c r="Q138" s="140"/>
      <c r="R138" s="141">
        <f t="shared" si="91"/>
        <v>2250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336</v>
      </c>
      <c r="L139" s="94">
        <f>'Planilha para vinculação'!F28</f>
        <v>1.1399999999999999</v>
      </c>
      <c r="M139" s="75">
        <f t="shared" si="90"/>
        <v>383.04</v>
      </c>
      <c r="N139" s="113"/>
      <c r="O139" s="85"/>
      <c r="P139" s="85"/>
      <c r="Q139" s="140"/>
      <c r="R139" s="141">
        <f t="shared" si="91"/>
        <v>383.04</v>
      </c>
      <c r="S139" s="111"/>
      <c r="T139" s="85"/>
      <c r="U139" s="85"/>
      <c r="V139" s="142"/>
      <c r="W139" s="77"/>
      <c r="X139" s="77"/>
      <c r="Y139" s="77"/>
      <c r="Z139" s="69">
        <f>SUM(N141:Y141)</f>
        <v>3233.44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24" t="s">
        <v>114</v>
      </c>
      <c r="I140" s="73" t="s">
        <v>119</v>
      </c>
      <c r="J140" s="73">
        <v>1</v>
      </c>
      <c r="K140" s="92">
        <v>25</v>
      </c>
      <c r="L140" s="94">
        <f>'Planilha para vinculação'!F26</f>
        <v>5.8</v>
      </c>
      <c r="M140" s="75">
        <f>TRUNC(L140*K140*J140,2)</f>
        <v>145</v>
      </c>
      <c r="N140" s="113"/>
      <c r="O140" s="85"/>
      <c r="P140" s="115"/>
      <c r="Q140" s="111"/>
      <c r="R140" s="141">
        <f t="shared" si="91"/>
        <v>145</v>
      </c>
      <c r="S140" s="85"/>
      <c r="T140" s="89"/>
      <c r="U140" s="85"/>
      <c r="V140" s="111"/>
      <c r="W140" s="85"/>
      <c r="X140" s="85"/>
      <c r="Y140" s="85"/>
      <c r="Z140" s="69">
        <f>SUM(N142:Y142)</f>
        <v>7943.6999999999989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2">SUM(M137:M140)</f>
        <v>3233.44</v>
      </c>
      <c r="N141" s="86">
        <f t="shared" si="92"/>
        <v>0</v>
      </c>
      <c r="O141" s="64">
        <f t="shared" si="92"/>
        <v>0</v>
      </c>
      <c r="P141" s="64">
        <f t="shared" si="92"/>
        <v>0</v>
      </c>
      <c r="Q141" s="64">
        <f t="shared" si="92"/>
        <v>0</v>
      </c>
      <c r="R141" s="64">
        <f t="shared" si="92"/>
        <v>3233.44</v>
      </c>
      <c r="S141" s="64">
        <f t="shared" si="92"/>
        <v>0</v>
      </c>
      <c r="T141" s="64">
        <f t="shared" si="92"/>
        <v>0</v>
      </c>
      <c r="U141" s="64">
        <f t="shared" si="92"/>
        <v>0</v>
      </c>
      <c r="V141" s="64">
        <f t="shared" si="92"/>
        <v>0</v>
      </c>
      <c r="W141" s="64">
        <f t="shared" si="92"/>
        <v>0</v>
      </c>
      <c r="X141" s="64">
        <f t="shared" si="92"/>
        <v>0</v>
      </c>
      <c r="Y141" s="64">
        <f t="shared" si="92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 t="shared" ref="M142:Y142" si="93">M141+M136</f>
        <v>7943.6999999999989</v>
      </c>
      <c r="N142" s="106">
        <f t="shared" si="93"/>
        <v>0</v>
      </c>
      <c r="O142" s="106">
        <f t="shared" si="93"/>
        <v>0</v>
      </c>
      <c r="P142" s="106">
        <f t="shared" si="93"/>
        <v>4710.2599999999993</v>
      </c>
      <c r="Q142" s="106">
        <f t="shared" si="93"/>
        <v>0</v>
      </c>
      <c r="R142" s="106">
        <f t="shared" si="93"/>
        <v>3233.44</v>
      </c>
      <c r="S142" s="106">
        <f t="shared" si="93"/>
        <v>0</v>
      </c>
      <c r="T142" s="106">
        <f t="shared" si="93"/>
        <v>0</v>
      </c>
      <c r="U142" s="106">
        <f t="shared" si="93"/>
        <v>0</v>
      </c>
      <c r="V142" s="106">
        <f t="shared" si="93"/>
        <v>0</v>
      </c>
      <c r="W142" s="106">
        <f t="shared" si="93"/>
        <v>0</v>
      </c>
      <c r="X142" s="106">
        <f t="shared" si="93"/>
        <v>0</v>
      </c>
      <c r="Y142" s="106">
        <f t="shared" si="93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4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168</v>
      </c>
      <c r="L145" s="87">
        <f>Verba_Diagnóstico!$G$15</f>
        <v>5</v>
      </c>
      <c r="M145" s="75">
        <f t="shared" si="94"/>
        <v>840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840</v>
      </c>
      <c r="Z145" s="69">
        <f>SUM(N148:Y148)</f>
        <v>11467.91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337"/>
      <c r="E146" s="70" t="s">
        <v>110</v>
      </c>
      <c r="F146" s="91" t="s">
        <v>11</v>
      </c>
      <c r="G146" s="24">
        <v>9</v>
      </c>
      <c r="H146" s="24" t="s">
        <v>114</v>
      </c>
      <c r="I146" s="92" t="s">
        <v>111</v>
      </c>
      <c r="J146" s="92">
        <v>3</v>
      </c>
      <c r="K146" s="93">
        <v>100</v>
      </c>
      <c r="L146" s="94">
        <f>'Planilha para vinculação'!F21</f>
        <v>10.119999999999999</v>
      </c>
      <c r="M146" s="75">
        <f t="shared" ref="M146:M147" si="95">TRUNC(L146*K146*J146,2)</f>
        <v>3036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6">M146</f>
        <v>3036</v>
      </c>
      <c r="Z146" s="69"/>
    </row>
    <row r="147" spans="1:27" ht="15.75" customHeight="1" x14ac:dyDescent="0.25">
      <c r="A147" s="18"/>
      <c r="B147" s="18"/>
      <c r="C147" s="18"/>
      <c r="D147" s="338"/>
      <c r="E147" s="92" t="s">
        <v>121</v>
      </c>
      <c r="F147" s="91" t="s">
        <v>11</v>
      </c>
      <c r="G147" s="24">
        <v>9</v>
      </c>
      <c r="H147" s="24" t="s">
        <v>114</v>
      </c>
      <c r="I147" s="92" t="s">
        <v>111</v>
      </c>
      <c r="J147" s="92">
        <v>3</v>
      </c>
      <c r="K147" s="93">
        <v>100</v>
      </c>
      <c r="L147" s="94">
        <f>'Planilha para vinculação'!F22</f>
        <v>25</v>
      </c>
      <c r="M147" s="75">
        <f t="shared" si="95"/>
        <v>7500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6"/>
        <v>7500</v>
      </c>
      <c r="Z147" s="69">
        <f>SUM(N149:Y150)</f>
        <v>498568.52526315785</v>
      </c>
      <c r="AA147" s="165">
        <f>M149-Z147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11467.91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11467.91</v>
      </c>
      <c r="Z148" s="69"/>
      <c r="AA148" s="165"/>
    </row>
    <row r="149" spans="1:27" ht="42" customHeight="1" x14ac:dyDescent="0.25">
      <c r="A149" s="18"/>
      <c r="B149" s="18"/>
      <c r="C149" s="18"/>
      <c r="D149" s="334" t="s">
        <v>145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498568.52526315791</v>
      </c>
      <c r="N149" s="310">
        <f>SUM(N148,N142,N124,N76,N151)</f>
        <v>50077.469605263155</v>
      </c>
      <c r="O149" s="310">
        <f>SUM(O148,O142,O124,O76,O151)</f>
        <v>48281.67360526316</v>
      </c>
      <c r="P149" s="310">
        <f>SUM(P148,P142,P124,P76,P151)</f>
        <v>48845.363605263155</v>
      </c>
      <c r="Q149" s="310">
        <f>SUM(Q148,Q142,Q124,Q76,Q151)</f>
        <v>33438.783605263154</v>
      </c>
      <c r="R149" s="310">
        <f>SUM(R148,R142,R124,R76,R151)</f>
        <v>43419.983605263158</v>
      </c>
      <c r="S149" s="310">
        <f>SUM(S148,S142,S124,S76,S151)</f>
        <v>33438.783605263154</v>
      </c>
      <c r="T149" s="310">
        <f>SUM(T148,T142,T124,T76,T151)</f>
        <v>41298.783605263161</v>
      </c>
      <c r="U149" s="310">
        <f>SUM(U148,U142,U124,U76,U151)</f>
        <v>39871.38360526316</v>
      </c>
      <c r="V149" s="310">
        <f>SUM(V148,V142,V124,V76,V151)</f>
        <v>44173.503605263162</v>
      </c>
      <c r="W149" s="310">
        <f>SUM(W148,W142,W124,W76,W151)</f>
        <v>36275.743605263153</v>
      </c>
      <c r="X149" s="310">
        <f>SUM(X148,X142,X124,X76,X151)</f>
        <v>37349.583605263157</v>
      </c>
      <c r="Y149" s="310">
        <f>SUM(Y148,Y142,Y124,Y76,Y151)</f>
        <v>42097.469605263163</v>
      </c>
      <c r="Z149" s="69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6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48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69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51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51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69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69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52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6" ht="15.75" customHeight="1" x14ac:dyDescent="0.25"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6" ht="15.75" customHeight="1" x14ac:dyDescent="0.25"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6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9"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95:D98"/>
    <mergeCell ref="D71:L71"/>
    <mergeCell ref="D75:L75"/>
    <mergeCell ref="D76:L76"/>
    <mergeCell ref="D77:Y77"/>
    <mergeCell ref="D59:D60"/>
    <mergeCell ref="D62:D70"/>
    <mergeCell ref="D72:D74"/>
    <mergeCell ref="D78:D87"/>
    <mergeCell ref="D88:L88"/>
    <mergeCell ref="D89:D93"/>
    <mergeCell ref="D94:L94"/>
    <mergeCell ref="D99:L99"/>
    <mergeCell ref="D100:D110"/>
    <mergeCell ref="D111:L111"/>
    <mergeCell ref="D123:L123"/>
    <mergeCell ref="D124:L124"/>
    <mergeCell ref="D125:Y125"/>
    <mergeCell ref="D143:Y143"/>
    <mergeCell ref="D112:D122"/>
    <mergeCell ref="D126:D135"/>
    <mergeCell ref="D136:L136"/>
    <mergeCell ref="D137:D140"/>
    <mergeCell ref="D141:L141"/>
    <mergeCell ref="D142:L142"/>
    <mergeCell ref="R149:R150"/>
    <mergeCell ref="S149:S150"/>
    <mergeCell ref="T149:T150"/>
    <mergeCell ref="U149:U150"/>
    <mergeCell ref="D148:L148"/>
    <mergeCell ref="D149:L150"/>
    <mergeCell ref="M149:M150"/>
    <mergeCell ref="N149:N150"/>
    <mergeCell ref="V149:V150"/>
    <mergeCell ref="W149:W150"/>
    <mergeCell ref="X149:X150"/>
    <mergeCell ref="Y149:Y150"/>
    <mergeCell ref="O149:O150"/>
    <mergeCell ref="P149:P150"/>
    <mergeCell ref="Q149:Q150"/>
    <mergeCell ref="D151:L151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</mergeCells>
  <conditionalFormatting sqref="E22">
    <cfRule type="cellIs" dxfId="139" priority="1" operator="equal">
      <formula>MIN($C$18:$T$18)</formula>
    </cfRule>
    <cfRule type="cellIs" dxfId="138" priority="2" operator="equal">
      <formula>MIN($C$17:$T$17)</formula>
    </cfRule>
  </conditionalFormatting>
  <conditionalFormatting sqref="E133">
    <cfRule type="cellIs" dxfId="137" priority="5" operator="equal">
      <formula>MIN($D$19:$AC$19)</formula>
    </cfRule>
    <cfRule type="cellIs" dxfId="136" priority="6" operator="equal">
      <formula>MIN($D$18:$AC$18)</formula>
    </cfRule>
  </conditionalFormatting>
  <conditionalFormatting sqref="E38:F38">
    <cfRule type="cellIs" dxfId="135" priority="15" operator="equal">
      <formula>MIN($D$19:$AC$19)</formula>
    </cfRule>
    <cfRule type="cellIs" dxfId="134" priority="16" operator="equal">
      <formula>MIN($D$18:$AC$18)</formula>
    </cfRule>
  </conditionalFormatting>
  <conditionalFormatting sqref="E43:F43">
    <cfRule type="cellIs" dxfId="133" priority="21" operator="equal">
      <formula>MIN($D$15:$Y$15)</formula>
    </cfRule>
    <cfRule type="cellIs" dxfId="132" priority="22" operator="equal">
      <formula>MIN($D$14:$Y$14)</formula>
    </cfRule>
  </conditionalFormatting>
  <conditionalFormatting sqref="E48:F48">
    <cfRule type="cellIs" dxfId="131" priority="13" operator="equal">
      <formula>MIN($D$19:$AC$19)</formula>
    </cfRule>
    <cfRule type="cellIs" dxfId="130" priority="14" operator="equal">
      <formula>MIN($D$18:$AC$18)</formula>
    </cfRule>
  </conditionalFormatting>
  <conditionalFormatting sqref="E53:F53 E86:F86 E93:F93 E108:F108 E120:F120">
    <cfRule type="cellIs" dxfId="129" priority="25" operator="equal">
      <formula>MIN($D$15:$Y$15)</formula>
    </cfRule>
    <cfRule type="cellIs" dxfId="128" priority="26" operator="equal">
      <formula>MIN($D$14:$Y$14)</formula>
    </cfRule>
  </conditionalFormatting>
  <conditionalFormatting sqref="E68:F68">
    <cfRule type="cellIs" dxfId="127" priority="11" operator="equal">
      <formula>MIN($D$19:$AC$19)</formula>
    </cfRule>
    <cfRule type="cellIs" dxfId="126" priority="12" operator="equal">
      <formula>MIN($D$18:$AC$18)</formula>
    </cfRule>
  </conditionalFormatting>
  <conditionalFormatting sqref="E109:F109">
    <cfRule type="cellIs" dxfId="125" priority="9" operator="equal">
      <formula>MIN($D$19:$AC$19)</formula>
    </cfRule>
    <cfRule type="cellIs" dxfId="124" priority="10" operator="equal">
      <formula>MIN($D$18:$AC$18)</formula>
    </cfRule>
  </conditionalFormatting>
  <conditionalFormatting sqref="E121:F121">
    <cfRule type="cellIs" dxfId="123" priority="7" operator="equal">
      <formula>MIN($D$19:$AC$19)</formula>
    </cfRule>
    <cfRule type="cellIs" dxfId="122" priority="8" operator="equal">
      <formula>MIN($D$18:$AC$18)</formula>
    </cfRule>
  </conditionalFormatting>
  <conditionalFormatting sqref="F133">
    <cfRule type="cellIs" dxfId="121" priority="27" operator="equal">
      <formula>MIN($C$11:$AB$11)</formula>
    </cfRule>
    <cfRule type="cellIs" dxfId="120" priority="28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A1000"/>
  <sheetViews>
    <sheetView showGridLines="0" topLeftCell="F121" zoomScale="50" zoomScaleNormal="50" workbookViewId="0">
      <selection activeCell="D144" sqref="D144:Y145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184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171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24" t="s">
        <v>114</v>
      </c>
      <c r="I18" s="72" t="s">
        <v>111</v>
      </c>
      <c r="J18" s="73">
        <v>2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15544.32</v>
      </c>
      <c r="N18" s="76">
        <f>M18/12</f>
        <v>1295.3599999999999</v>
      </c>
      <c r="O18" s="77">
        <f t="shared" ref="O18:Y18" si="1">$M$18/12</f>
        <v>1295.3599999999999</v>
      </c>
      <c r="P18" s="77">
        <f t="shared" si="1"/>
        <v>1295.3599999999999</v>
      </c>
      <c r="Q18" s="77">
        <f t="shared" si="1"/>
        <v>1295.3599999999999</v>
      </c>
      <c r="R18" s="77">
        <f t="shared" si="1"/>
        <v>1295.3599999999999</v>
      </c>
      <c r="S18" s="77">
        <f t="shared" si="1"/>
        <v>1295.3599999999999</v>
      </c>
      <c r="T18" s="77">
        <f t="shared" si="1"/>
        <v>1295.3599999999999</v>
      </c>
      <c r="U18" s="77">
        <f t="shared" si="1"/>
        <v>1295.3599999999999</v>
      </c>
      <c r="V18" s="77">
        <f t="shared" si="1"/>
        <v>1295.3599999999999</v>
      </c>
      <c r="W18" s="77">
        <f t="shared" si="1"/>
        <v>1295.3599999999999</v>
      </c>
      <c r="X18" s="77">
        <f t="shared" si="1"/>
        <v>1295.3599999999999</v>
      </c>
      <c r="Y18" s="77">
        <f t="shared" si="1"/>
        <v>1295.3599999999999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24" t="s">
        <v>114</v>
      </c>
      <c r="I19" s="72" t="s">
        <v>111</v>
      </c>
      <c r="J19" s="73">
        <v>2</v>
      </c>
      <c r="K19" s="73">
        <v>768</v>
      </c>
      <c r="L19" s="74">
        <f>'Planilha para vinculação'!F22</f>
        <v>25</v>
      </c>
      <c r="M19" s="75">
        <f t="shared" si="0"/>
        <v>38400</v>
      </c>
      <c r="N19" s="76">
        <f t="shared" ref="N19:Y19" si="2">$M$19/12</f>
        <v>3200</v>
      </c>
      <c r="O19" s="77">
        <f t="shared" si="2"/>
        <v>3200</v>
      </c>
      <c r="P19" s="77">
        <f t="shared" si="2"/>
        <v>3200</v>
      </c>
      <c r="Q19" s="77">
        <f t="shared" si="2"/>
        <v>3200</v>
      </c>
      <c r="R19" s="77">
        <f t="shared" si="2"/>
        <v>3200</v>
      </c>
      <c r="S19" s="77">
        <f t="shared" si="2"/>
        <v>3200</v>
      </c>
      <c r="T19" s="77">
        <f t="shared" si="2"/>
        <v>3200</v>
      </c>
      <c r="U19" s="77">
        <f t="shared" si="2"/>
        <v>3200</v>
      </c>
      <c r="V19" s="77">
        <f t="shared" si="2"/>
        <v>3200</v>
      </c>
      <c r="W19" s="77">
        <f t="shared" si="2"/>
        <v>3200</v>
      </c>
      <c r="X19" s="77">
        <f t="shared" si="2"/>
        <v>3200</v>
      </c>
      <c r="Y19" s="77">
        <f t="shared" si="2"/>
        <v>3200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2</v>
      </c>
      <c r="K21" s="73">
        <v>1</v>
      </c>
      <c r="L21" s="74">
        <f>'Quadro de Preços Frete'!K25</f>
        <v>1500</v>
      </c>
      <c r="M21" s="75">
        <f t="shared" si="0"/>
        <v>3000</v>
      </c>
      <c r="N21" s="76">
        <f>$M$21/2</f>
        <v>1500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1500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1</v>
      </c>
      <c r="K22" s="73">
        <v>12</v>
      </c>
      <c r="L22" s="74">
        <f>'Planilha para vinculação'!F71</f>
        <v>1200</v>
      </c>
      <c r="M22" s="75">
        <f t="shared" ref="M22" si="4">TRUNC(J22*K22*L22,2)</f>
        <v>14400</v>
      </c>
      <c r="N22" s="76">
        <f t="shared" ref="N22:Y22" si="5">$M$22/12</f>
        <v>1200</v>
      </c>
      <c r="O22" s="76">
        <f t="shared" si="5"/>
        <v>1200</v>
      </c>
      <c r="P22" s="76">
        <f t="shared" si="5"/>
        <v>1200</v>
      </c>
      <c r="Q22" s="76">
        <f t="shared" si="5"/>
        <v>1200</v>
      </c>
      <c r="R22" s="76">
        <f t="shared" si="5"/>
        <v>1200</v>
      </c>
      <c r="S22" s="76">
        <f t="shared" si="5"/>
        <v>1200</v>
      </c>
      <c r="T22" s="76">
        <f t="shared" si="5"/>
        <v>1200</v>
      </c>
      <c r="U22" s="76">
        <f t="shared" si="5"/>
        <v>1200</v>
      </c>
      <c r="V22" s="76">
        <f t="shared" si="5"/>
        <v>1200</v>
      </c>
      <c r="W22" s="76">
        <f t="shared" si="5"/>
        <v>1200</v>
      </c>
      <c r="X22" s="76">
        <f t="shared" si="5"/>
        <v>1200</v>
      </c>
      <c r="Y22" s="76">
        <f t="shared" si="5"/>
        <v>1200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6">$M$23/12</f>
        <v>482.88749999999999</v>
      </c>
      <c r="O23" s="77">
        <f t="shared" si="6"/>
        <v>482.88749999999999</v>
      </c>
      <c r="P23" s="77">
        <f t="shared" si="6"/>
        <v>482.88749999999999</v>
      </c>
      <c r="Q23" s="77">
        <f t="shared" si="6"/>
        <v>482.88749999999999</v>
      </c>
      <c r="R23" s="77">
        <f t="shared" si="6"/>
        <v>482.88749999999999</v>
      </c>
      <c r="S23" s="77">
        <f t="shared" si="6"/>
        <v>482.88749999999999</v>
      </c>
      <c r="T23" s="77">
        <f t="shared" si="6"/>
        <v>482.88749999999999</v>
      </c>
      <c r="U23" s="77">
        <f t="shared" si="6"/>
        <v>482.88749999999999</v>
      </c>
      <c r="V23" s="77">
        <f t="shared" si="6"/>
        <v>482.88749999999999</v>
      </c>
      <c r="W23" s="77">
        <f t="shared" si="6"/>
        <v>482.88749999999999</v>
      </c>
      <c r="X23" s="77">
        <f t="shared" si="6"/>
        <v>482.88749999999999</v>
      </c>
      <c r="Y23" s="77">
        <f t="shared" si="6"/>
        <v>482.88749999999999</v>
      </c>
      <c r="Z23" s="69"/>
    </row>
    <row r="24" spans="1:27" ht="93.7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7">$M$24/12</f>
        <v>1117.49</v>
      </c>
      <c r="O24" s="76">
        <f t="shared" si="7"/>
        <v>1117.49</v>
      </c>
      <c r="P24" s="76">
        <f t="shared" si="7"/>
        <v>1117.49</v>
      </c>
      <c r="Q24" s="76">
        <f t="shared" si="7"/>
        <v>1117.49</v>
      </c>
      <c r="R24" s="76">
        <f t="shared" si="7"/>
        <v>1117.49</v>
      </c>
      <c r="S24" s="76">
        <f t="shared" si="7"/>
        <v>1117.49</v>
      </c>
      <c r="T24" s="76">
        <f t="shared" si="7"/>
        <v>1117.49</v>
      </c>
      <c r="U24" s="76">
        <f t="shared" si="7"/>
        <v>1117.49</v>
      </c>
      <c r="V24" s="76">
        <f t="shared" si="7"/>
        <v>1117.49</v>
      </c>
      <c r="W24" s="76">
        <f t="shared" si="7"/>
        <v>1117.49</v>
      </c>
      <c r="X24" s="76">
        <f t="shared" si="7"/>
        <v>1117.49</v>
      </c>
      <c r="Y24" s="76">
        <f t="shared" si="7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91747.64999999998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8">SUM(M18:M25)</f>
        <v>91747.65</v>
      </c>
      <c r="N26" s="86">
        <f t="shared" si="8"/>
        <v>9005.6374999999989</v>
      </c>
      <c r="O26" s="64">
        <f t="shared" si="8"/>
        <v>7385.6374999999989</v>
      </c>
      <c r="P26" s="64">
        <f t="shared" si="8"/>
        <v>7385.6374999999989</v>
      </c>
      <c r="Q26" s="64">
        <f t="shared" si="8"/>
        <v>7385.6374999999989</v>
      </c>
      <c r="R26" s="64">
        <f t="shared" si="8"/>
        <v>7385.6374999999989</v>
      </c>
      <c r="S26" s="64">
        <f t="shared" si="8"/>
        <v>7385.6374999999989</v>
      </c>
      <c r="T26" s="64">
        <f t="shared" si="8"/>
        <v>7385.6374999999989</v>
      </c>
      <c r="U26" s="64">
        <f t="shared" si="8"/>
        <v>7385.6374999999989</v>
      </c>
      <c r="V26" s="64">
        <f t="shared" si="8"/>
        <v>7385.6374999999989</v>
      </c>
      <c r="W26" s="64">
        <f t="shared" si="8"/>
        <v>7385.6374999999989</v>
      </c>
      <c r="X26" s="64">
        <f t="shared" si="8"/>
        <v>7385.6374999999989</v>
      </c>
      <c r="Y26" s="64">
        <f t="shared" si="8"/>
        <v>8885.6374999999989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9">TRUNC(L27*K27*J27,2)</f>
        <v>91.91</v>
      </c>
      <c r="N27" s="88">
        <f t="shared" ref="N27:N28" si="10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40</v>
      </c>
      <c r="L28" s="87">
        <f>Verba_Diagnóstico!$G$15</f>
        <v>5</v>
      </c>
      <c r="M28" s="75">
        <f t="shared" si="9"/>
        <v>200</v>
      </c>
      <c r="N28" s="88">
        <f t="shared" si="10"/>
        <v>200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337"/>
      <c r="E29" s="70" t="s">
        <v>110</v>
      </c>
      <c r="F29" s="91" t="s">
        <v>11</v>
      </c>
      <c r="G29" s="24">
        <v>9</v>
      </c>
      <c r="H29" s="24" t="s">
        <v>114</v>
      </c>
      <c r="I29" s="92" t="s">
        <v>111</v>
      </c>
      <c r="J29" s="92">
        <v>2</v>
      </c>
      <c r="K29" s="93">
        <v>100</v>
      </c>
      <c r="L29" s="94">
        <f>'Planilha para vinculação'!F21</f>
        <v>10.119999999999999</v>
      </c>
      <c r="M29" s="75">
        <f t="shared" ref="M29:M30" si="11">TRUNC(L29*K29*J29,2)</f>
        <v>2024</v>
      </c>
      <c r="N29" s="88">
        <f t="shared" ref="N29:N31" si="12">M29</f>
        <v>2024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f>SUM(N31:Y31)</f>
        <v>7315.91</v>
      </c>
      <c r="AA29" t="b">
        <f>IF(Z29=M31,TRUE,FALSE)</f>
        <v>1</v>
      </c>
    </row>
    <row r="30" spans="1:27" ht="47.25" customHeight="1" x14ac:dyDescent="0.25">
      <c r="A30" s="18"/>
      <c r="B30" s="18"/>
      <c r="C30" s="18"/>
      <c r="D30" s="338"/>
      <c r="E30" s="92" t="s">
        <v>121</v>
      </c>
      <c r="F30" s="91" t="s">
        <v>11</v>
      </c>
      <c r="G30" s="24">
        <v>9</v>
      </c>
      <c r="H30" s="24" t="s">
        <v>114</v>
      </c>
      <c r="I30" s="92" t="s">
        <v>111</v>
      </c>
      <c r="J30" s="92">
        <v>2</v>
      </c>
      <c r="K30" s="93">
        <v>100</v>
      </c>
      <c r="L30" s="94">
        <f>'Planilha para vinculação'!F22</f>
        <v>25</v>
      </c>
      <c r="M30" s="75">
        <f t="shared" si="11"/>
        <v>5000</v>
      </c>
      <c r="N30" s="88">
        <f t="shared" si="12"/>
        <v>5000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SUM(M27:M30)</f>
        <v>7315.91</v>
      </c>
      <c r="N31" s="88">
        <f t="shared" si="12"/>
        <v>7315.91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v>0</v>
      </c>
      <c r="Z31" s="69"/>
    </row>
    <row r="32" spans="1:27" ht="15.75" customHeight="1" x14ac:dyDescent="0.25">
      <c r="A32" s="18"/>
      <c r="B32" s="18"/>
      <c r="C32" s="18"/>
      <c r="D32" s="307" t="s">
        <v>123</v>
      </c>
      <c r="E32" s="70" t="s">
        <v>110</v>
      </c>
      <c r="F32" s="91" t="s">
        <v>11</v>
      </c>
      <c r="G32" s="24">
        <v>9</v>
      </c>
      <c r="H32" s="24" t="s">
        <v>114</v>
      </c>
      <c r="I32" s="92" t="s">
        <v>111</v>
      </c>
      <c r="J32" s="92">
        <v>2</v>
      </c>
      <c r="K32" s="93">
        <v>240</v>
      </c>
      <c r="L32" s="94">
        <f>'Planilha para vinculação'!F21</f>
        <v>10.119999999999999</v>
      </c>
      <c r="M32" s="95">
        <f t="shared" ref="M32:M34" si="13">TRUNC(J32*K32*L32,2)</f>
        <v>4857.6000000000004</v>
      </c>
      <c r="N32" s="76">
        <f t="shared" ref="N32:Y32" si="14">$M$32/12</f>
        <v>404.8</v>
      </c>
      <c r="O32" s="77">
        <f t="shared" si="14"/>
        <v>404.8</v>
      </c>
      <c r="P32" s="77">
        <f t="shared" si="14"/>
        <v>404.8</v>
      </c>
      <c r="Q32" s="77">
        <f t="shared" si="14"/>
        <v>404.8</v>
      </c>
      <c r="R32" s="77">
        <f t="shared" si="14"/>
        <v>404.8</v>
      </c>
      <c r="S32" s="77">
        <f t="shared" si="14"/>
        <v>404.8</v>
      </c>
      <c r="T32" s="77">
        <f t="shared" si="14"/>
        <v>404.8</v>
      </c>
      <c r="U32" s="77">
        <f t="shared" si="14"/>
        <v>404.8</v>
      </c>
      <c r="V32" s="77">
        <f t="shared" si="14"/>
        <v>404.8</v>
      </c>
      <c r="W32" s="77">
        <f t="shared" si="14"/>
        <v>404.8</v>
      </c>
      <c r="X32" s="77">
        <f t="shared" si="14"/>
        <v>404.8</v>
      </c>
      <c r="Y32" s="77">
        <f t="shared" si="14"/>
        <v>404.8</v>
      </c>
      <c r="Z32" s="69"/>
    </row>
    <row r="33" spans="1:27" ht="15.75" customHeight="1" x14ac:dyDescent="0.25">
      <c r="A33" s="18"/>
      <c r="B33" s="18"/>
      <c r="C33" s="18"/>
      <c r="D33" s="309"/>
      <c r="E33" s="72" t="s">
        <v>112</v>
      </c>
      <c r="F33" s="91" t="s">
        <v>11</v>
      </c>
      <c r="G33" s="24">
        <v>10</v>
      </c>
      <c r="H33" s="24" t="s">
        <v>114</v>
      </c>
      <c r="I33" s="92" t="s">
        <v>111</v>
      </c>
      <c r="J33" s="92">
        <v>2</v>
      </c>
      <c r="K33" s="93">
        <v>240</v>
      </c>
      <c r="L33" s="94">
        <f>'Planilha para vinculação'!F22</f>
        <v>25</v>
      </c>
      <c r="M33" s="95">
        <f t="shared" si="13"/>
        <v>12000</v>
      </c>
      <c r="N33" s="76">
        <f t="shared" ref="N33:Y33" si="15">$M$33/12</f>
        <v>1000</v>
      </c>
      <c r="O33" s="77">
        <f t="shared" si="15"/>
        <v>1000</v>
      </c>
      <c r="P33" s="77">
        <f t="shared" si="15"/>
        <v>1000</v>
      </c>
      <c r="Q33" s="77">
        <f t="shared" si="15"/>
        <v>1000</v>
      </c>
      <c r="R33" s="77">
        <f t="shared" si="15"/>
        <v>1000</v>
      </c>
      <c r="S33" s="77">
        <f t="shared" si="15"/>
        <v>1000</v>
      </c>
      <c r="T33" s="77">
        <f t="shared" si="15"/>
        <v>1000</v>
      </c>
      <c r="U33" s="77">
        <f t="shared" si="15"/>
        <v>1000</v>
      </c>
      <c r="V33" s="77">
        <f t="shared" si="15"/>
        <v>1000</v>
      </c>
      <c r="W33" s="77">
        <f t="shared" si="15"/>
        <v>1000</v>
      </c>
      <c r="X33" s="77">
        <f t="shared" si="15"/>
        <v>1000</v>
      </c>
      <c r="Y33" s="77">
        <f t="shared" si="15"/>
        <v>1000</v>
      </c>
      <c r="Z33" s="69">
        <f>SUM(N35:Y35)</f>
        <v>17960.519999999997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308"/>
      <c r="E34" s="92" t="s">
        <v>124</v>
      </c>
      <c r="F34" s="81" t="s">
        <v>14</v>
      </c>
      <c r="G34" s="5" t="s">
        <v>116</v>
      </c>
      <c r="H34" s="24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3"/>
        <v>1102.92</v>
      </c>
      <c r="N34" s="76">
        <f t="shared" ref="N34:Y34" si="16">$M$34/12</f>
        <v>91.910000000000011</v>
      </c>
      <c r="O34" s="77">
        <f t="shared" si="16"/>
        <v>91.910000000000011</v>
      </c>
      <c r="P34" s="77">
        <f t="shared" si="16"/>
        <v>91.910000000000011</v>
      </c>
      <c r="Q34" s="77">
        <f t="shared" si="16"/>
        <v>91.910000000000011</v>
      </c>
      <c r="R34" s="77">
        <f t="shared" si="16"/>
        <v>91.910000000000011</v>
      </c>
      <c r="S34" s="77">
        <f t="shared" si="16"/>
        <v>91.910000000000011</v>
      </c>
      <c r="T34" s="77">
        <f t="shared" si="16"/>
        <v>91.910000000000011</v>
      </c>
      <c r="U34" s="77">
        <f t="shared" si="16"/>
        <v>91.910000000000011</v>
      </c>
      <c r="V34" s="77">
        <f t="shared" si="16"/>
        <v>91.910000000000011</v>
      </c>
      <c r="W34" s="77">
        <f t="shared" si="16"/>
        <v>91.910000000000011</v>
      </c>
      <c r="X34" s="77">
        <f t="shared" si="16"/>
        <v>91.910000000000011</v>
      </c>
      <c r="Y34" s="77">
        <f t="shared" si="16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7">SUM(M32:M34)</f>
        <v>17960.519999999997</v>
      </c>
      <c r="N35" s="86">
        <f t="shared" si="17"/>
        <v>1496.71</v>
      </c>
      <c r="O35" s="64">
        <f t="shared" si="17"/>
        <v>1496.71</v>
      </c>
      <c r="P35" s="64">
        <f t="shared" si="17"/>
        <v>1496.71</v>
      </c>
      <c r="Q35" s="64">
        <f t="shared" si="17"/>
        <v>1496.71</v>
      </c>
      <c r="R35" s="64">
        <f t="shared" si="17"/>
        <v>1496.71</v>
      </c>
      <c r="S35" s="64">
        <f t="shared" si="17"/>
        <v>1496.71</v>
      </c>
      <c r="T35" s="64">
        <f t="shared" si="17"/>
        <v>1496.71</v>
      </c>
      <c r="U35" s="64">
        <f t="shared" si="17"/>
        <v>1496.71</v>
      </c>
      <c r="V35" s="64">
        <f t="shared" si="17"/>
        <v>1496.71</v>
      </c>
      <c r="W35" s="64">
        <f t="shared" si="17"/>
        <v>1496.71</v>
      </c>
      <c r="X35" s="64">
        <f t="shared" si="17"/>
        <v>1496.71</v>
      </c>
      <c r="Y35" s="64">
        <f t="shared" si="17"/>
        <v>1496.71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24" t="s">
        <v>114</v>
      </c>
      <c r="I36" s="92" t="s">
        <v>111</v>
      </c>
      <c r="J36" s="73">
        <v>2</v>
      </c>
      <c r="K36" s="93">
        <v>17</v>
      </c>
      <c r="L36" s="94">
        <f>'Planilha para vinculação'!F21</f>
        <v>10.119999999999999</v>
      </c>
      <c r="M36" s="75">
        <f t="shared" ref="M36:M44" si="18">TRUNC(J36*K36*L36,2)</f>
        <v>344.08</v>
      </c>
      <c r="N36" s="96"/>
      <c r="O36" s="76">
        <f t="shared" ref="O36:O44" si="19">M36</f>
        <v>344.08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24" t="s">
        <v>114</v>
      </c>
      <c r="I37" s="92" t="s">
        <v>111</v>
      </c>
      <c r="J37" s="73">
        <v>2</v>
      </c>
      <c r="K37" s="93">
        <v>30</v>
      </c>
      <c r="L37" s="94">
        <f>'Planilha para vinculação'!F22</f>
        <v>25</v>
      </c>
      <c r="M37" s="75">
        <f t="shared" si="18"/>
        <v>1500</v>
      </c>
      <c r="N37" s="96"/>
      <c r="O37" s="76">
        <f t="shared" si="19"/>
        <v>1500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24</v>
      </c>
      <c r="L38" s="74">
        <f>'Planilha para vinculação'!F35</f>
        <v>0.61</v>
      </c>
      <c r="M38" s="75">
        <f t="shared" si="18"/>
        <v>14.64</v>
      </c>
      <c r="N38" s="96"/>
      <c r="O38" s="76">
        <f t="shared" si="19"/>
        <v>14.64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20</v>
      </c>
      <c r="L39" s="94">
        <f>'Planilha para vinculação'!F26</f>
        <v>5.8</v>
      </c>
      <c r="M39" s="75">
        <f t="shared" si="18"/>
        <v>116</v>
      </c>
      <c r="N39" s="96"/>
      <c r="O39" s="76">
        <f t="shared" si="19"/>
        <v>116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80</v>
      </c>
      <c r="L40" s="94">
        <f>'Planilha para vinculação'!F31</f>
        <v>1.2250000000000001</v>
      </c>
      <c r="M40" s="75">
        <f t="shared" si="18"/>
        <v>98</v>
      </c>
      <c r="N40" s="96"/>
      <c r="O40" s="76">
        <f t="shared" si="19"/>
        <v>98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8"/>
        <v>60</v>
      </c>
      <c r="N41" s="96"/>
      <c r="O41" s="76">
        <f t="shared" si="19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24</v>
      </c>
      <c r="L42" s="94">
        <f>'Planilha para vinculação'!F39</f>
        <v>4</v>
      </c>
      <c r="M42" s="75">
        <f t="shared" si="18"/>
        <v>96</v>
      </c>
      <c r="N42" s="96"/>
      <c r="O42" s="76">
        <f t="shared" si="19"/>
        <v>96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8"/>
        <v>18.88</v>
      </c>
      <c r="N43" s="96"/>
      <c r="O43" s="76">
        <f t="shared" si="19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2388.7200000000003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7" t="s">
        <v>114</v>
      </c>
      <c r="I44" s="72" t="s">
        <v>129</v>
      </c>
      <c r="J44" s="92">
        <v>1</v>
      </c>
      <c r="K44" s="92">
        <v>24</v>
      </c>
      <c r="L44" s="94">
        <f>'Kit lanche'!E15</f>
        <v>5.88</v>
      </c>
      <c r="M44" s="75">
        <f t="shared" si="18"/>
        <v>141.12</v>
      </c>
      <c r="N44" s="96"/>
      <c r="O44" s="76">
        <f t="shared" si="19"/>
        <v>141.12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 t="shared" ref="M45:P45" si="20">SUM(M36:M44)</f>
        <v>2388.7200000000003</v>
      </c>
      <c r="N45" s="99">
        <f t="shared" si="20"/>
        <v>0</v>
      </c>
      <c r="O45" s="100">
        <f t="shared" si="20"/>
        <v>2388.7200000000003</v>
      </c>
      <c r="P45" s="100">
        <f t="shared" si="20"/>
        <v>0</v>
      </c>
      <c r="Q45" s="100"/>
      <c r="R45" s="100">
        <f t="shared" ref="R45:Y45" si="21">SUM(R36:R44)</f>
        <v>0</v>
      </c>
      <c r="S45" s="100">
        <f t="shared" si="21"/>
        <v>0</v>
      </c>
      <c r="T45" s="100">
        <f t="shared" si="21"/>
        <v>0</v>
      </c>
      <c r="U45" s="100">
        <f t="shared" si="21"/>
        <v>0</v>
      </c>
      <c r="V45" s="100">
        <f t="shared" si="21"/>
        <v>0</v>
      </c>
      <c r="W45" s="100">
        <f t="shared" si="21"/>
        <v>0</v>
      </c>
      <c r="X45" s="100">
        <f t="shared" si="21"/>
        <v>0</v>
      </c>
      <c r="Y45" s="100">
        <f t="shared" si="21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24" t="s">
        <v>114</v>
      </c>
      <c r="I46" s="92" t="s">
        <v>111</v>
      </c>
      <c r="J46" s="73">
        <v>2</v>
      </c>
      <c r="K46" s="93">
        <v>204</v>
      </c>
      <c r="L46" s="94">
        <f>'Planilha para vinculação'!F21</f>
        <v>10.119999999999999</v>
      </c>
      <c r="M46" s="75">
        <f t="shared" ref="M46:M54" si="22">TRUNC(J46*K46*L46,2)</f>
        <v>4128.96</v>
      </c>
      <c r="N46" s="76">
        <f t="shared" ref="N46:N54" si="23">M46/12</f>
        <v>344.08</v>
      </c>
      <c r="O46" s="76">
        <f t="shared" ref="O46:O54" si="24">M46/12</f>
        <v>344.08</v>
      </c>
      <c r="P46" s="76">
        <f t="shared" ref="P46:P54" si="25">M46/12</f>
        <v>344.08</v>
      </c>
      <c r="Q46" s="76">
        <f t="shared" ref="Q46:Q55" si="26">M46/12</f>
        <v>344.08</v>
      </c>
      <c r="R46" s="76">
        <f t="shared" ref="R46:R54" si="27">M46/12</f>
        <v>344.08</v>
      </c>
      <c r="S46" s="76">
        <f t="shared" ref="S46:S54" si="28">M46/12</f>
        <v>344.08</v>
      </c>
      <c r="T46" s="76">
        <f t="shared" ref="T46:T54" si="29">M46/12</f>
        <v>344.08</v>
      </c>
      <c r="U46" s="76">
        <f t="shared" ref="U46:U54" si="30">M46/12</f>
        <v>344.08</v>
      </c>
      <c r="V46" s="76">
        <f t="shared" ref="V46:V54" si="31">M46/12</f>
        <v>344.08</v>
      </c>
      <c r="W46" s="76">
        <f t="shared" ref="W46:W54" si="32">M46/12</f>
        <v>344.08</v>
      </c>
      <c r="X46" s="76">
        <f t="shared" ref="X46:X54" si="33">M46/12</f>
        <v>344.08</v>
      </c>
      <c r="Y46" s="76">
        <f t="shared" ref="Y46:Y54" si="34">M46/12</f>
        <v>344.08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24" t="s">
        <v>114</v>
      </c>
      <c r="I47" s="92" t="s">
        <v>111</v>
      </c>
      <c r="J47" s="73">
        <v>2</v>
      </c>
      <c r="K47" s="93">
        <v>360</v>
      </c>
      <c r="L47" s="94">
        <f>'Planilha para vinculação'!F22</f>
        <v>25</v>
      </c>
      <c r="M47" s="75">
        <f t="shared" si="22"/>
        <v>18000</v>
      </c>
      <c r="N47" s="76">
        <f t="shared" si="23"/>
        <v>1500</v>
      </c>
      <c r="O47" s="76">
        <f t="shared" si="24"/>
        <v>1500</v>
      </c>
      <c r="P47" s="76">
        <f t="shared" si="25"/>
        <v>1500</v>
      </c>
      <c r="Q47" s="76">
        <f t="shared" si="26"/>
        <v>1500</v>
      </c>
      <c r="R47" s="76">
        <f t="shared" si="27"/>
        <v>1500</v>
      </c>
      <c r="S47" s="76">
        <f t="shared" si="28"/>
        <v>1500</v>
      </c>
      <c r="T47" s="76">
        <f t="shared" si="29"/>
        <v>1500</v>
      </c>
      <c r="U47" s="76">
        <f t="shared" si="30"/>
        <v>1500</v>
      </c>
      <c r="V47" s="76">
        <f t="shared" si="31"/>
        <v>1500</v>
      </c>
      <c r="W47" s="76">
        <f t="shared" si="32"/>
        <v>1500</v>
      </c>
      <c r="X47" s="76">
        <f t="shared" si="33"/>
        <v>1500</v>
      </c>
      <c r="Y47" s="76">
        <f t="shared" si="34"/>
        <v>1500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24</v>
      </c>
      <c r="L48" s="74">
        <f>'Planilha para vinculação'!F35</f>
        <v>0.61</v>
      </c>
      <c r="M48" s="75">
        <f t="shared" si="22"/>
        <v>175.68</v>
      </c>
      <c r="N48" s="76">
        <f t="shared" si="23"/>
        <v>14.64</v>
      </c>
      <c r="O48" s="76">
        <f t="shared" si="24"/>
        <v>14.64</v>
      </c>
      <c r="P48" s="76">
        <f t="shared" si="25"/>
        <v>14.64</v>
      </c>
      <c r="Q48" s="76">
        <f t="shared" si="26"/>
        <v>14.64</v>
      </c>
      <c r="R48" s="76">
        <f t="shared" si="27"/>
        <v>14.64</v>
      </c>
      <c r="S48" s="76">
        <f t="shared" si="28"/>
        <v>14.64</v>
      </c>
      <c r="T48" s="76">
        <f t="shared" si="29"/>
        <v>14.64</v>
      </c>
      <c r="U48" s="76">
        <f t="shared" si="30"/>
        <v>14.64</v>
      </c>
      <c r="V48" s="76">
        <f t="shared" si="31"/>
        <v>14.64</v>
      </c>
      <c r="W48" s="76">
        <f t="shared" si="32"/>
        <v>14.64</v>
      </c>
      <c r="X48" s="76">
        <f t="shared" si="33"/>
        <v>14.64</v>
      </c>
      <c r="Y48" s="76">
        <f t="shared" si="34"/>
        <v>14.64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20</v>
      </c>
      <c r="L49" s="94">
        <f>'Planilha para vinculação'!F26</f>
        <v>5.8</v>
      </c>
      <c r="M49" s="75">
        <f t="shared" si="22"/>
        <v>1392</v>
      </c>
      <c r="N49" s="76">
        <f t="shared" si="23"/>
        <v>116</v>
      </c>
      <c r="O49" s="76">
        <f t="shared" si="24"/>
        <v>116</v>
      </c>
      <c r="P49" s="76">
        <f t="shared" si="25"/>
        <v>116</v>
      </c>
      <c r="Q49" s="76">
        <f t="shared" si="26"/>
        <v>116</v>
      </c>
      <c r="R49" s="76">
        <f t="shared" si="27"/>
        <v>116</v>
      </c>
      <c r="S49" s="76">
        <f t="shared" si="28"/>
        <v>116</v>
      </c>
      <c r="T49" s="76">
        <f t="shared" si="29"/>
        <v>116</v>
      </c>
      <c r="U49" s="76">
        <f t="shared" si="30"/>
        <v>116</v>
      </c>
      <c r="V49" s="76">
        <f t="shared" si="31"/>
        <v>116</v>
      </c>
      <c r="W49" s="76">
        <f t="shared" si="32"/>
        <v>116</v>
      </c>
      <c r="X49" s="76">
        <f t="shared" si="33"/>
        <v>116</v>
      </c>
      <c r="Y49" s="76">
        <f t="shared" si="34"/>
        <v>116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80</v>
      </c>
      <c r="L50" s="94">
        <f>'Planilha para vinculação'!F31</f>
        <v>1.2250000000000001</v>
      </c>
      <c r="M50" s="75">
        <f t="shared" si="22"/>
        <v>1176</v>
      </c>
      <c r="N50" s="76">
        <f t="shared" si="23"/>
        <v>98</v>
      </c>
      <c r="O50" s="76">
        <f t="shared" si="24"/>
        <v>98</v>
      </c>
      <c r="P50" s="76">
        <f t="shared" si="25"/>
        <v>98</v>
      </c>
      <c r="Q50" s="76">
        <f t="shared" si="26"/>
        <v>98</v>
      </c>
      <c r="R50" s="76">
        <f t="shared" si="27"/>
        <v>98</v>
      </c>
      <c r="S50" s="76">
        <f t="shared" si="28"/>
        <v>98</v>
      </c>
      <c r="T50" s="76">
        <f t="shared" si="29"/>
        <v>98</v>
      </c>
      <c r="U50" s="76">
        <f t="shared" si="30"/>
        <v>98</v>
      </c>
      <c r="V50" s="76">
        <f t="shared" si="31"/>
        <v>98</v>
      </c>
      <c r="W50" s="76">
        <f t="shared" si="32"/>
        <v>98</v>
      </c>
      <c r="X50" s="76">
        <f t="shared" si="33"/>
        <v>98</v>
      </c>
      <c r="Y50" s="76">
        <f t="shared" si="34"/>
        <v>98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2"/>
        <v>720</v>
      </c>
      <c r="N51" s="76">
        <f t="shared" si="23"/>
        <v>60</v>
      </c>
      <c r="O51" s="76">
        <f t="shared" si="24"/>
        <v>60</v>
      </c>
      <c r="P51" s="76">
        <f t="shared" si="25"/>
        <v>60</v>
      </c>
      <c r="Q51" s="76">
        <f t="shared" si="26"/>
        <v>60</v>
      </c>
      <c r="R51" s="76">
        <f t="shared" si="27"/>
        <v>60</v>
      </c>
      <c r="S51" s="76">
        <f t="shared" si="28"/>
        <v>60</v>
      </c>
      <c r="T51" s="76">
        <f t="shared" si="29"/>
        <v>60</v>
      </c>
      <c r="U51" s="76">
        <f t="shared" si="30"/>
        <v>60</v>
      </c>
      <c r="V51" s="76">
        <f t="shared" si="31"/>
        <v>60</v>
      </c>
      <c r="W51" s="76">
        <f t="shared" si="32"/>
        <v>60</v>
      </c>
      <c r="X51" s="76">
        <f t="shared" si="33"/>
        <v>60</v>
      </c>
      <c r="Y51" s="76">
        <f t="shared" si="34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24</v>
      </c>
      <c r="L52" s="94">
        <f>'Planilha para vinculação'!F39</f>
        <v>4</v>
      </c>
      <c r="M52" s="75">
        <f t="shared" si="22"/>
        <v>1152</v>
      </c>
      <c r="N52" s="76">
        <f t="shared" si="23"/>
        <v>96</v>
      </c>
      <c r="O52" s="76">
        <f t="shared" si="24"/>
        <v>96</v>
      </c>
      <c r="P52" s="76">
        <f t="shared" si="25"/>
        <v>96</v>
      </c>
      <c r="Q52" s="76">
        <f t="shared" si="26"/>
        <v>96</v>
      </c>
      <c r="R52" s="76">
        <f t="shared" si="27"/>
        <v>96</v>
      </c>
      <c r="S52" s="76">
        <f t="shared" si="28"/>
        <v>96</v>
      </c>
      <c r="T52" s="76">
        <f t="shared" si="29"/>
        <v>96</v>
      </c>
      <c r="U52" s="76">
        <f t="shared" si="30"/>
        <v>96</v>
      </c>
      <c r="V52" s="76">
        <f t="shared" si="31"/>
        <v>96</v>
      </c>
      <c r="W52" s="76">
        <f t="shared" si="32"/>
        <v>96</v>
      </c>
      <c r="X52" s="76">
        <f t="shared" si="33"/>
        <v>96</v>
      </c>
      <c r="Y52" s="76">
        <f t="shared" si="34"/>
        <v>96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2"/>
        <v>226.56</v>
      </c>
      <c r="N53" s="76">
        <f t="shared" si="23"/>
        <v>18.88</v>
      </c>
      <c r="O53" s="76">
        <f t="shared" si="24"/>
        <v>18.88</v>
      </c>
      <c r="P53" s="76">
        <f t="shared" si="25"/>
        <v>18.88</v>
      </c>
      <c r="Q53" s="76">
        <f t="shared" si="26"/>
        <v>18.88</v>
      </c>
      <c r="R53" s="76">
        <f t="shared" si="27"/>
        <v>18.88</v>
      </c>
      <c r="S53" s="76">
        <f t="shared" si="28"/>
        <v>18.88</v>
      </c>
      <c r="T53" s="76">
        <f t="shared" si="29"/>
        <v>18.88</v>
      </c>
      <c r="U53" s="76">
        <f t="shared" si="30"/>
        <v>18.88</v>
      </c>
      <c r="V53" s="76">
        <f t="shared" si="31"/>
        <v>18.88</v>
      </c>
      <c r="W53" s="76">
        <f t="shared" si="32"/>
        <v>18.88</v>
      </c>
      <c r="X53" s="76">
        <f t="shared" si="33"/>
        <v>18.88</v>
      </c>
      <c r="Y53" s="76">
        <f t="shared" si="34"/>
        <v>18.88</v>
      </c>
      <c r="Z53" s="69">
        <f>SUM(N55:Y55)</f>
        <v>28664.64000000001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24" t="s">
        <v>114</v>
      </c>
      <c r="I54" s="72" t="s">
        <v>129</v>
      </c>
      <c r="J54" s="92">
        <v>12</v>
      </c>
      <c r="K54" s="92">
        <v>24</v>
      </c>
      <c r="L54" s="94">
        <f>'Kit lanche'!E15</f>
        <v>5.88</v>
      </c>
      <c r="M54" s="75">
        <f t="shared" si="22"/>
        <v>1693.44</v>
      </c>
      <c r="N54" s="76">
        <f t="shared" si="23"/>
        <v>141.12</v>
      </c>
      <c r="O54" s="76">
        <f t="shared" si="24"/>
        <v>141.12</v>
      </c>
      <c r="P54" s="76">
        <f t="shared" si="25"/>
        <v>141.12</v>
      </c>
      <c r="Q54" s="76">
        <f t="shared" si="26"/>
        <v>141.12</v>
      </c>
      <c r="R54" s="76">
        <f t="shared" si="27"/>
        <v>141.12</v>
      </c>
      <c r="S54" s="76">
        <f t="shared" si="28"/>
        <v>141.12</v>
      </c>
      <c r="T54" s="76">
        <f t="shared" si="29"/>
        <v>141.12</v>
      </c>
      <c r="U54" s="76">
        <f t="shared" si="30"/>
        <v>141.12</v>
      </c>
      <c r="V54" s="76">
        <f t="shared" si="31"/>
        <v>141.12</v>
      </c>
      <c r="W54" s="76">
        <f t="shared" si="32"/>
        <v>141.12</v>
      </c>
      <c r="X54" s="76">
        <f t="shared" si="33"/>
        <v>141.12</v>
      </c>
      <c r="Y54" s="76">
        <f t="shared" si="34"/>
        <v>141.12</v>
      </c>
      <c r="Z54" s="69"/>
    </row>
    <row r="55" spans="1:27" ht="30.7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5">SUM(M46:M54)</f>
        <v>28664.639999999999</v>
      </c>
      <c r="N55" s="99">
        <f t="shared" si="35"/>
        <v>2388.7200000000003</v>
      </c>
      <c r="O55" s="100">
        <f t="shared" si="35"/>
        <v>2388.7200000000003</v>
      </c>
      <c r="P55" s="100">
        <f t="shared" si="35"/>
        <v>2388.7200000000003</v>
      </c>
      <c r="Q55" s="76">
        <f t="shared" si="26"/>
        <v>2388.7199999999998</v>
      </c>
      <c r="R55" s="100">
        <f t="shared" ref="R55:Y55" si="36">SUM(R46:R54)</f>
        <v>2388.7200000000003</v>
      </c>
      <c r="S55" s="100">
        <f t="shared" si="36"/>
        <v>2388.7200000000003</v>
      </c>
      <c r="T55" s="100">
        <f t="shared" si="36"/>
        <v>2388.7200000000003</v>
      </c>
      <c r="U55" s="100">
        <f t="shared" si="36"/>
        <v>2388.7200000000003</v>
      </c>
      <c r="V55" s="100">
        <f t="shared" si="36"/>
        <v>2388.7200000000003</v>
      </c>
      <c r="W55" s="100">
        <f t="shared" si="36"/>
        <v>2388.7200000000003</v>
      </c>
      <c r="X55" s="100">
        <f t="shared" si="36"/>
        <v>2388.7200000000003</v>
      </c>
      <c r="Y55" s="100">
        <f t="shared" si="36"/>
        <v>2388.7200000000003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24" t="s">
        <v>114</v>
      </c>
      <c r="I56" s="72" t="s">
        <v>111</v>
      </c>
      <c r="J56" s="92">
        <v>2</v>
      </c>
      <c r="K56" s="93">
        <v>180</v>
      </c>
      <c r="L56" s="94">
        <f>'Planilha para vinculação'!F21</f>
        <v>10.119999999999999</v>
      </c>
      <c r="M56" s="75">
        <f t="shared" ref="M56:M57" si="37">TRUNC(J56*K56*L56,2)</f>
        <v>3643.2</v>
      </c>
      <c r="N56" s="76">
        <f t="shared" ref="N56:N57" si="38">M56/6</f>
        <v>607.19999999999993</v>
      </c>
      <c r="O56" s="76"/>
      <c r="P56" s="76">
        <f t="shared" ref="P56:P57" si="39">M56/6</f>
        <v>607.19999999999993</v>
      </c>
      <c r="Q56" s="76"/>
      <c r="R56" s="76">
        <f t="shared" ref="R56:R57" si="40">M56/6</f>
        <v>607.19999999999993</v>
      </c>
      <c r="S56" s="76"/>
      <c r="T56" s="76">
        <f t="shared" ref="T56:T57" si="41">M56/6</f>
        <v>607.19999999999993</v>
      </c>
      <c r="U56" s="76"/>
      <c r="V56" s="76">
        <f t="shared" ref="V56:V57" si="42">M56/6</f>
        <v>607.19999999999993</v>
      </c>
      <c r="W56" s="76"/>
      <c r="X56" s="76">
        <f t="shared" ref="X56:X57" si="43">M56/6</f>
        <v>607.19999999999993</v>
      </c>
      <c r="Y56" s="76"/>
      <c r="Z56" s="69">
        <f>SUM(N58:Y58)</f>
        <v>15643.2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24" t="s">
        <v>114</v>
      </c>
      <c r="I57" s="72" t="s">
        <v>111</v>
      </c>
      <c r="J57" s="92">
        <v>2</v>
      </c>
      <c r="K57" s="93">
        <v>240</v>
      </c>
      <c r="L57" s="94">
        <f>'Planilha para vinculação'!F22</f>
        <v>25</v>
      </c>
      <c r="M57" s="75">
        <f t="shared" si="37"/>
        <v>12000</v>
      </c>
      <c r="N57" s="76">
        <f t="shared" si="38"/>
        <v>2000</v>
      </c>
      <c r="O57" s="76"/>
      <c r="P57" s="76">
        <f t="shared" si="39"/>
        <v>2000</v>
      </c>
      <c r="Q57" s="76"/>
      <c r="R57" s="76">
        <f t="shared" si="40"/>
        <v>2000</v>
      </c>
      <c r="S57" s="76"/>
      <c r="T57" s="76">
        <f t="shared" si="41"/>
        <v>2000</v>
      </c>
      <c r="U57" s="76"/>
      <c r="V57" s="76">
        <f t="shared" si="42"/>
        <v>2000</v>
      </c>
      <c r="W57" s="76"/>
      <c r="X57" s="76">
        <f t="shared" si="43"/>
        <v>2000</v>
      </c>
      <c r="Y57" s="76"/>
      <c r="Z57" s="69"/>
    </row>
    <row r="58" spans="1:27" ht="26.2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4">SUM(M56:M57)</f>
        <v>15643.2</v>
      </c>
      <c r="N58" s="86">
        <f t="shared" si="44"/>
        <v>2607.1999999999998</v>
      </c>
      <c r="O58" s="64">
        <f t="shared" si="44"/>
        <v>0</v>
      </c>
      <c r="P58" s="64">
        <f t="shared" si="44"/>
        <v>2607.1999999999998</v>
      </c>
      <c r="Q58" s="64">
        <f t="shared" si="44"/>
        <v>0</v>
      </c>
      <c r="R58" s="64">
        <f t="shared" si="44"/>
        <v>2607.1999999999998</v>
      </c>
      <c r="S58" s="64">
        <f t="shared" si="44"/>
        <v>0</v>
      </c>
      <c r="T58" s="64">
        <f t="shared" si="44"/>
        <v>2607.1999999999998</v>
      </c>
      <c r="U58" s="64">
        <f t="shared" si="44"/>
        <v>0</v>
      </c>
      <c r="V58" s="64">
        <f t="shared" si="44"/>
        <v>2607.1999999999998</v>
      </c>
      <c r="W58" s="64">
        <f t="shared" si="44"/>
        <v>0</v>
      </c>
      <c r="X58" s="64">
        <f t="shared" si="44"/>
        <v>2607.1999999999998</v>
      </c>
      <c r="Y58" s="64">
        <f t="shared" si="44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24" t="s">
        <v>114</v>
      </c>
      <c r="I59" s="92" t="s">
        <v>111</v>
      </c>
      <c r="J59" s="73">
        <v>2</v>
      </c>
      <c r="K59" s="93">
        <v>30</v>
      </c>
      <c r="L59" s="94">
        <f>'Planilha para vinculação'!F21</f>
        <v>10.119999999999999</v>
      </c>
      <c r="M59" s="75">
        <f t="shared" ref="M59:M60" si="45">TRUNC(J59*K59*L59,2)</f>
        <v>607.20000000000005</v>
      </c>
      <c r="N59" s="89"/>
      <c r="O59" s="77"/>
      <c r="P59" s="89">
        <f t="shared" ref="P59:P60" si="46">M59</f>
        <v>607.20000000000005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2607.1999999999998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24" t="s">
        <v>114</v>
      </c>
      <c r="I60" s="73" t="s">
        <v>111</v>
      </c>
      <c r="J60" s="73">
        <v>2</v>
      </c>
      <c r="K60" s="93">
        <v>40</v>
      </c>
      <c r="L60" s="94">
        <f>'Planilha para vinculação'!F22</f>
        <v>25</v>
      </c>
      <c r="M60" s="75">
        <f t="shared" si="45"/>
        <v>2000</v>
      </c>
      <c r="N60" s="89"/>
      <c r="O60" s="77"/>
      <c r="P60" s="89">
        <f t="shared" si="46"/>
        <v>2000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7">SUM(M59:M60)</f>
        <v>2607.1999999999998</v>
      </c>
      <c r="N61" s="86">
        <f t="shared" si="47"/>
        <v>0</v>
      </c>
      <c r="O61" s="64">
        <f t="shared" si="47"/>
        <v>0</v>
      </c>
      <c r="P61" s="64">
        <f t="shared" si="47"/>
        <v>2607.1999999999998</v>
      </c>
      <c r="Q61" s="64">
        <f t="shared" si="47"/>
        <v>0</v>
      </c>
      <c r="R61" s="64">
        <f t="shared" si="47"/>
        <v>0</v>
      </c>
      <c r="S61" s="64">
        <f t="shared" si="47"/>
        <v>0</v>
      </c>
      <c r="T61" s="64">
        <f t="shared" si="47"/>
        <v>0</v>
      </c>
      <c r="U61" s="64">
        <f t="shared" si="47"/>
        <v>0</v>
      </c>
      <c r="V61" s="64">
        <f t="shared" si="47"/>
        <v>0</v>
      </c>
      <c r="W61" s="64">
        <f t="shared" si="47"/>
        <v>0</v>
      </c>
      <c r="X61" s="64">
        <f t="shared" si="47"/>
        <v>0</v>
      </c>
      <c r="Y61" s="64">
        <f t="shared" si="47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24" t="s">
        <v>114</v>
      </c>
      <c r="I62" s="72" t="s">
        <v>111</v>
      </c>
      <c r="J62" s="92">
        <v>2</v>
      </c>
      <c r="K62" s="93">
        <v>204</v>
      </c>
      <c r="L62" s="94">
        <f>'Planilha para vinculação'!F21</f>
        <v>10.119999999999999</v>
      </c>
      <c r="M62" s="75">
        <f t="shared" ref="M62:M70" si="48">TRUNC(J62*K62*L62,2)</f>
        <v>4128.96</v>
      </c>
      <c r="N62" s="77"/>
      <c r="O62" s="77">
        <f t="shared" ref="O62:O71" si="49">M62/10</f>
        <v>412.89600000000002</v>
      </c>
      <c r="P62" s="77">
        <f t="shared" ref="P62:P71" si="50">M62/10</f>
        <v>412.89600000000002</v>
      </c>
      <c r="Q62" s="77">
        <f t="shared" ref="Q62:Q71" si="51">M62/10</f>
        <v>412.89600000000002</v>
      </c>
      <c r="R62" s="77">
        <f t="shared" ref="R62:R71" si="52">M62/10</f>
        <v>412.89600000000002</v>
      </c>
      <c r="S62" s="77">
        <f t="shared" ref="S62:S71" si="53">M62/10</f>
        <v>412.89600000000002</v>
      </c>
      <c r="T62" s="77">
        <f t="shared" ref="T62:T71" si="54">M62/10</f>
        <v>412.89600000000002</v>
      </c>
      <c r="U62" s="77">
        <f t="shared" ref="U62:U71" si="55">M62/10</f>
        <v>412.89600000000002</v>
      </c>
      <c r="V62" s="77">
        <f t="shared" ref="V62:V71" si="56">M62/10</f>
        <v>412.89600000000002</v>
      </c>
      <c r="W62" s="77">
        <f t="shared" ref="W62:W71" si="57">M62/10</f>
        <v>412.89600000000002</v>
      </c>
      <c r="X62" s="77">
        <f t="shared" ref="X62:X71" si="58">M62/10</f>
        <v>412.89600000000002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24" t="s">
        <v>114</v>
      </c>
      <c r="I63" s="72" t="s">
        <v>111</v>
      </c>
      <c r="J63" s="92">
        <v>2</v>
      </c>
      <c r="K63" s="93">
        <v>360</v>
      </c>
      <c r="L63" s="94">
        <f>'Planilha para vinculação'!F22</f>
        <v>25</v>
      </c>
      <c r="M63" s="75">
        <f t="shared" si="48"/>
        <v>18000</v>
      </c>
      <c r="N63" s="77"/>
      <c r="O63" s="77">
        <f t="shared" si="49"/>
        <v>1800</v>
      </c>
      <c r="P63" s="77">
        <f t="shared" si="50"/>
        <v>1800</v>
      </c>
      <c r="Q63" s="77">
        <f t="shared" si="51"/>
        <v>1800</v>
      </c>
      <c r="R63" s="77">
        <f t="shared" si="52"/>
        <v>1800</v>
      </c>
      <c r="S63" s="77">
        <f t="shared" si="53"/>
        <v>1800</v>
      </c>
      <c r="T63" s="77">
        <f t="shared" si="54"/>
        <v>1800</v>
      </c>
      <c r="U63" s="77">
        <f t="shared" si="55"/>
        <v>1800</v>
      </c>
      <c r="V63" s="77">
        <f t="shared" si="56"/>
        <v>1800</v>
      </c>
      <c r="W63" s="77">
        <f t="shared" si="57"/>
        <v>1800</v>
      </c>
      <c r="X63" s="77">
        <f t="shared" si="58"/>
        <v>1800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24" t="s">
        <v>114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8"/>
        <v>1610.4</v>
      </c>
      <c r="N64" s="77"/>
      <c r="O64" s="77">
        <f t="shared" si="49"/>
        <v>161.04000000000002</v>
      </c>
      <c r="P64" s="77">
        <f t="shared" si="50"/>
        <v>161.04000000000002</v>
      </c>
      <c r="Q64" s="77">
        <f t="shared" si="51"/>
        <v>161.04000000000002</v>
      </c>
      <c r="R64" s="77">
        <f t="shared" si="52"/>
        <v>161.04000000000002</v>
      </c>
      <c r="S64" s="77">
        <f t="shared" si="53"/>
        <v>161.04000000000002</v>
      </c>
      <c r="T64" s="77">
        <f t="shared" si="54"/>
        <v>161.04000000000002</v>
      </c>
      <c r="U64" s="77">
        <f t="shared" si="55"/>
        <v>161.04000000000002</v>
      </c>
      <c r="V64" s="77">
        <f t="shared" si="56"/>
        <v>161.04000000000002</v>
      </c>
      <c r="W64" s="77">
        <f t="shared" si="57"/>
        <v>161.04000000000002</v>
      </c>
      <c r="X64" s="77">
        <f t="shared" si="58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8"/>
        <v>1176</v>
      </c>
      <c r="N65" s="77"/>
      <c r="O65" s="77">
        <f t="shared" si="49"/>
        <v>117.6</v>
      </c>
      <c r="P65" s="77">
        <f t="shared" si="50"/>
        <v>117.6</v>
      </c>
      <c r="Q65" s="77">
        <f t="shared" si="51"/>
        <v>117.6</v>
      </c>
      <c r="R65" s="77">
        <f t="shared" si="52"/>
        <v>117.6</v>
      </c>
      <c r="S65" s="77">
        <f t="shared" si="53"/>
        <v>117.6</v>
      </c>
      <c r="T65" s="77">
        <f t="shared" si="54"/>
        <v>117.6</v>
      </c>
      <c r="U65" s="77">
        <f t="shared" si="55"/>
        <v>117.6</v>
      </c>
      <c r="V65" s="77">
        <f t="shared" si="56"/>
        <v>117.6</v>
      </c>
      <c r="W65" s="77">
        <f t="shared" si="57"/>
        <v>117.6</v>
      </c>
      <c r="X65" s="77">
        <f t="shared" si="58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8"/>
        <v>600</v>
      </c>
      <c r="N66" s="77"/>
      <c r="O66" s="77">
        <f t="shared" si="49"/>
        <v>60</v>
      </c>
      <c r="P66" s="77">
        <f t="shared" si="50"/>
        <v>60</v>
      </c>
      <c r="Q66" s="77">
        <f t="shared" si="51"/>
        <v>60</v>
      </c>
      <c r="R66" s="77">
        <f t="shared" si="52"/>
        <v>60</v>
      </c>
      <c r="S66" s="77">
        <f t="shared" si="53"/>
        <v>60</v>
      </c>
      <c r="T66" s="77">
        <f t="shared" si="54"/>
        <v>60</v>
      </c>
      <c r="U66" s="77">
        <f t="shared" si="55"/>
        <v>60</v>
      </c>
      <c r="V66" s="77">
        <f t="shared" si="56"/>
        <v>60</v>
      </c>
      <c r="W66" s="77">
        <f t="shared" si="57"/>
        <v>60</v>
      </c>
      <c r="X66" s="77">
        <f t="shared" si="58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8"/>
        <v>800</v>
      </c>
      <c r="N67" s="77"/>
      <c r="O67" s="77">
        <f t="shared" si="49"/>
        <v>80</v>
      </c>
      <c r="P67" s="77">
        <f t="shared" si="50"/>
        <v>80</v>
      </c>
      <c r="Q67" s="77">
        <f t="shared" si="51"/>
        <v>80</v>
      </c>
      <c r="R67" s="77">
        <f t="shared" si="52"/>
        <v>80</v>
      </c>
      <c r="S67" s="77">
        <f t="shared" si="53"/>
        <v>80</v>
      </c>
      <c r="T67" s="77">
        <f t="shared" si="54"/>
        <v>80</v>
      </c>
      <c r="U67" s="77">
        <f t="shared" si="55"/>
        <v>80</v>
      </c>
      <c r="V67" s="77">
        <f t="shared" si="56"/>
        <v>80</v>
      </c>
      <c r="W67" s="77">
        <f t="shared" si="57"/>
        <v>80</v>
      </c>
      <c r="X67" s="77">
        <f t="shared" si="58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24</v>
      </c>
      <c r="L68" s="94">
        <f>'Planilha para vinculação'!F35</f>
        <v>0.61</v>
      </c>
      <c r="M68" s="75">
        <f t="shared" si="48"/>
        <v>146.4</v>
      </c>
      <c r="N68" s="77"/>
      <c r="O68" s="77">
        <f t="shared" si="49"/>
        <v>14.64</v>
      </c>
      <c r="P68" s="77">
        <f t="shared" si="50"/>
        <v>14.64</v>
      </c>
      <c r="Q68" s="77">
        <f t="shared" si="51"/>
        <v>14.64</v>
      </c>
      <c r="R68" s="77">
        <f t="shared" si="52"/>
        <v>14.64</v>
      </c>
      <c r="S68" s="77">
        <f t="shared" si="53"/>
        <v>14.64</v>
      </c>
      <c r="T68" s="77">
        <f t="shared" si="54"/>
        <v>14.64</v>
      </c>
      <c r="U68" s="77">
        <f t="shared" si="55"/>
        <v>14.64</v>
      </c>
      <c r="V68" s="77">
        <f t="shared" si="56"/>
        <v>14.64</v>
      </c>
      <c r="W68" s="77">
        <f t="shared" si="57"/>
        <v>14.64</v>
      </c>
      <c r="X68" s="77">
        <f t="shared" si="58"/>
        <v>14.64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20</v>
      </c>
      <c r="L69" s="94">
        <f>'Planilha para vinculação'!F26</f>
        <v>5.8</v>
      </c>
      <c r="M69" s="75">
        <f t="shared" si="48"/>
        <v>1160</v>
      </c>
      <c r="N69" s="77"/>
      <c r="O69" s="77">
        <f t="shared" si="49"/>
        <v>116</v>
      </c>
      <c r="P69" s="77">
        <f t="shared" si="50"/>
        <v>116</v>
      </c>
      <c r="Q69" s="77">
        <f t="shared" si="51"/>
        <v>116</v>
      </c>
      <c r="R69" s="77">
        <f t="shared" si="52"/>
        <v>116</v>
      </c>
      <c r="S69" s="77">
        <f t="shared" si="53"/>
        <v>116</v>
      </c>
      <c r="T69" s="77">
        <f t="shared" si="54"/>
        <v>116</v>
      </c>
      <c r="U69" s="77">
        <f t="shared" si="55"/>
        <v>116</v>
      </c>
      <c r="V69" s="77">
        <f t="shared" si="56"/>
        <v>116</v>
      </c>
      <c r="W69" s="77">
        <f t="shared" si="57"/>
        <v>116</v>
      </c>
      <c r="X69" s="77">
        <f t="shared" si="58"/>
        <v>116</v>
      </c>
      <c r="Y69" s="77"/>
      <c r="Z69" s="69">
        <f>SUM(N71:Y71)</f>
        <v>28601.759999999998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80</v>
      </c>
      <c r="L70" s="94">
        <f>'Planilha para vinculação'!F31</f>
        <v>1.2250000000000001</v>
      </c>
      <c r="M70" s="75">
        <f t="shared" si="48"/>
        <v>980</v>
      </c>
      <c r="N70" s="77"/>
      <c r="O70" s="77">
        <f t="shared" si="49"/>
        <v>98</v>
      </c>
      <c r="P70" s="77">
        <f t="shared" si="50"/>
        <v>98</v>
      </c>
      <c r="Q70" s="77">
        <f t="shared" si="51"/>
        <v>98</v>
      </c>
      <c r="R70" s="77">
        <f t="shared" si="52"/>
        <v>98</v>
      </c>
      <c r="S70" s="77">
        <f t="shared" si="53"/>
        <v>98</v>
      </c>
      <c r="T70" s="77">
        <f t="shared" si="54"/>
        <v>98</v>
      </c>
      <c r="U70" s="77">
        <f t="shared" si="55"/>
        <v>98</v>
      </c>
      <c r="V70" s="77">
        <f t="shared" si="56"/>
        <v>98</v>
      </c>
      <c r="W70" s="77">
        <f t="shared" si="57"/>
        <v>98</v>
      </c>
      <c r="X70" s="77">
        <f t="shared" si="58"/>
        <v>98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28601.760000000002</v>
      </c>
      <c r="N71" s="158"/>
      <c r="O71" s="159">
        <f t="shared" si="49"/>
        <v>2860.1760000000004</v>
      </c>
      <c r="P71" s="159">
        <f t="shared" si="50"/>
        <v>2860.1760000000004</v>
      </c>
      <c r="Q71" s="159">
        <f t="shared" si="51"/>
        <v>2860.1760000000004</v>
      </c>
      <c r="R71" s="159">
        <f t="shared" si="52"/>
        <v>2860.1760000000004</v>
      </c>
      <c r="S71" s="159">
        <f t="shared" si="53"/>
        <v>2860.1760000000004</v>
      </c>
      <c r="T71" s="159">
        <f t="shared" si="54"/>
        <v>2860.1760000000004</v>
      </c>
      <c r="U71" s="159">
        <f t="shared" si="55"/>
        <v>2860.1760000000004</v>
      </c>
      <c r="V71" s="159">
        <f t="shared" si="56"/>
        <v>2860.1760000000004</v>
      </c>
      <c r="W71" s="159">
        <f t="shared" si="57"/>
        <v>2860.1760000000004</v>
      </c>
      <c r="X71" s="159">
        <f t="shared" si="58"/>
        <v>2860.1760000000004</v>
      </c>
      <c r="Y71" s="159"/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24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59">TRUNC(L72*K72*J72,2)</f>
        <v>21576</v>
      </c>
      <c r="N72" s="105">
        <f>$M$72/12</f>
        <v>1798</v>
      </c>
      <c r="O72" s="105">
        <f t="shared" ref="O72:Y72" si="60">$M$72/12</f>
        <v>1798</v>
      </c>
      <c r="P72" s="105">
        <f t="shared" si="60"/>
        <v>1798</v>
      </c>
      <c r="Q72" s="105">
        <f t="shared" si="60"/>
        <v>1798</v>
      </c>
      <c r="R72" s="105">
        <f t="shared" si="60"/>
        <v>1798</v>
      </c>
      <c r="S72" s="105">
        <f t="shared" si="60"/>
        <v>1798</v>
      </c>
      <c r="T72" s="105">
        <f t="shared" si="60"/>
        <v>1798</v>
      </c>
      <c r="U72" s="105">
        <f t="shared" si="60"/>
        <v>1798</v>
      </c>
      <c r="V72" s="105">
        <f t="shared" si="60"/>
        <v>1798</v>
      </c>
      <c r="W72" s="105">
        <f t="shared" si="60"/>
        <v>1798</v>
      </c>
      <c r="X72" s="105">
        <f t="shared" si="60"/>
        <v>1798</v>
      </c>
      <c r="Y72" s="105">
        <f t="shared" si="60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24" t="s">
        <v>114</v>
      </c>
      <c r="I73" s="73" t="s">
        <v>111</v>
      </c>
      <c r="J73" s="73">
        <v>2</v>
      </c>
      <c r="K73" s="93">
        <v>240</v>
      </c>
      <c r="L73" s="94">
        <f>'Planilha para vinculação'!F21</f>
        <v>10.119999999999999</v>
      </c>
      <c r="M73" s="75">
        <f t="shared" si="59"/>
        <v>4857.6000000000004</v>
      </c>
      <c r="N73" s="76">
        <f t="shared" ref="N73:Y73" si="61">$M$73/12</f>
        <v>404.8</v>
      </c>
      <c r="O73" s="77">
        <f t="shared" si="61"/>
        <v>404.8</v>
      </c>
      <c r="P73" s="77">
        <f t="shared" si="61"/>
        <v>404.8</v>
      </c>
      <c r="Q73" s="77">
        <f t="shared" si="61"/>
        <v>404.8</v>
      </c>
      <c r="R73" s="77">
        <f t="shared" si="61"/>
        <v>404.8</v>
      </c>
      <c r="S73" s="77">
        <f t="shared" si="61"/>
        <v>404.8</v>
      </c>
      <c r="T73" s="77">
        <f t="shared" si="61"/>
        <v>404.8</v>
      </c>
      <c r="U73" s="77">
        <f t="shared" si="61"/>
        <v>404.8</v>
      </c>
      <c r="V73" s="77">
        <f t="shared" si="61"/>
        <v>404.8</v>
      </c>
      <c r="W73" s="77">
        <f t="shared" si="61"/>
        <v>404.8</v>
      </c>
      <c r="X73" s="77">
        <f t="shared" si="61"/>
        <v>404.8</v>
      </c>
      <c r="Y73" s="77">
        <f t="shared" si="61"/>
        <v>404.8</v>
      </c>
      <c r="Z73" s="69">
        <f>SUM(N75:Y75)</f>
        <v>38433.599999999999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24" t="s">
        <v>114</v>
      </c>
      <c r="I74" s="73" t="s">
        <v>111</v>
      </c>
      <c r="J74" s="73">
        <v>2</v>
      </c>
      <c r="K74" s="93">
        <v>240</v>
      </c>
      <c r="L74" s="94">
        <f>'Planilha para vinculação'!F22</f>
        <v>25</v>
      </c>
      <c r="M74" s="75">
        <f t="shared" si="59"/>
        <v>12000</v>
      </c>
      <c r="N74" s="76">
        <f t="shared" ref="N74:Y74" si="62">$M$74/12</f>
        <v>1000</v>
      </c>
      <c r="O74" s="77">
        <f t="shared" si="62"/>
        <v>1000</v>
      </c>
      <c r="P74" s="77">
        <f t="shared" si="62"/>
        <v>1000</v>
      </c>
      <c r="Q74" s="77">
        <f t="shared" si="62"/>
        <v>1000</v>
      </c>
      <c r="R74" s="77">
        <f t="shared" si="62"/>
        <v>1000</v>
      </c>
      <c r="S74" s="77">
        <f t="shared" si="62"/>
        <v>1000</v>
      </c>
      <c r="T74" s="77">
        <f t="shared" si="62"/>
        <v>1000</v>
      </c>
      <c r="U74" s="77">
        <f t="shared" si="62"/>
        <v>1000</v>
      </c>
      <c r="V74" s="77">
        <f t="shared" si="62"/>
        <v>1000</v>
      </c>
      <c r="W74" s="77">
        <f t="shared" si="62"/>
        <v>1000</v>
      </c>
      <c r="X74" s="77">
        <f t="shared" si="62"/>
        <v>1000</v>
      </c>
      <c r="Y74" s="77">
        <f t="shared" si="62"/>
        <v>1000</v>
      </c>
      <c r="Z74" s="69">
        <f>SUM(N76:Y76)</f>
        <v>233363.20000000001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3">SUM(M72:M74)</f>
        <v>38433.599999999999</v>
      </c>
      <c r="N75" s="65">
        <f t="shared" si="63"/>
        <v>3202.8</v>
      </c>
      <c r="O75" s="65">
        <f t="shared" si="63"/>
        <v>3202.8</v>
      </c>
      <c r="P75" s="65">
        <f t="shared" si="63"/>
        <v>3202.8</v>
      </c>
      <c r="Q75" s="65">
        <f t="shared" si="63"/>
        <v>3202.8</v>
      </c>
      <c r="R75" s="65">
        <f t="shared" si="63"/>
        <v>3202.8</v>
      </c>
      <c r="S75" s="65">
        <f t="shared" si="63"/>
        <v>3202.8</v>
      </c>
      <c r="T75" s="65">
        <f t="shared" si="63"/>
        <v>3202.8</v>
      </c>
      <c r="U75" s="65">
        <f t="shared" si="63"/>
        <v>3202.8</v>
      </c>
      <c r="V75" s="65">
        <f t="shared" si="63"/>
        <v>3202.8</v>
      </c>
      <c r="W75" s="65">
        <f t="shared" si="63"/>
        <v>3202.8</v>
      </c>
      <c r="X75" s="65">
        <f t="shared" si="63"/>
        <v>3202.8</v>
      </c>
      <c r="Y75" s="65">
        <f t="shared" si="63"/>
        <v>3202.8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233363.20000000004</v>
      </c>
      <c r="N76" s="106">
        <f>SUM(N26,N35,N55,N58,N61,N71,N75,N31,N45)</f>
        <v>26016.977500000001</v>
      </c>
      <c r="O76" s="106">
        <f>SUM(O26,O35,O55,O58,O61,O71,O75,O31,O45)</f>
        <v>19722.763500000001</v>
      </c>
      <c r="P76" s="106">
        <f>SUM(P26,P35,P55,P58,P61,P71,P75,P31,P45)</f>
        <v>22548.443500000001</v>
      </c>
      <c r="Q76" s="106">
        <f>SUM(Q26,Q35,Q55,Q58,Q61,Q71,Q75,Q31,Q45)</f>
        <v>17334.0435</v>
      </c>
      <c r="R76" s="106">
        <f>SUM(R26,R35,R55,R58,R61,R71,R75,R31,R45)</f>
        <v>19941.2435</v>
      </c>
      <c r="S76" s="106">
        <f>SUM(S26,S35,S55,S58,S61,S71,S75,S31,S45)</f>
        <v>17334.0435</v>
      </c>
      <c r="T76" s="106">
        <f>SUM(T26,T35,T55,T58,T61,T71,T75,T31,T45)</f>
        <v>19941.2435</v>
      </c>
      <c r="U76" s="106">
        <f>SUM(U26,U35,U55,U58,U61,U71,U75,U31,U45)</f>
        <v>17334.0435</v>
      </c>
      <c r="V76" s="106">
        <f>SUM(V26,V35,V55,V58,V61,V71,V75,V31,V45)</f>
        <v>19941.2435</v>
      </c>
      <c r="W76" s="106">
        <f>SUM(W26,W35,W55,W58,W61,W71,W75,W31,W45)</f>
        <v>17334.0435</v>
      </c>
      <c r="X76" s="106">
        <f>SUM(X26,X35,X55,X58,X61,X71,X75,X31,X45)</f>
        <v>19941.2435</v>
      </c>
      <c r="Y76" s="106">
        <f>SUM(Y26,Y35,Y55,Y58,Y61,Y71,Y75,Y31,Y45)</f>
        <v>15973.8675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24" t="s">
        <v>114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4">TRUNC(L78*K78*J78,2)</f>
        <v>455.28</v>
      </c>
      <c r="N78" s="108"/>
      <c r="O78" s="89">
        <f t="shared" ref="O78:O87" si="65">M78/2</f>
        <v>227.64</v>
      </c>
      <c r="P78" s="89"/>
      <c r="Q78" s="89"/>
      <c r="R78" s="102"/>
      <c r="S78" s="89"/>
      <c r="T78" s="89"/>
      <c r="U78" s="89">
        <f t="shared" ref="U78:U87" si="66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24" t="s">
        <v>114</v>
      </c>
      <c r="I79" s="92" t="s">
        <v>111</v>
      </c>
      <c r="J79" s="92">
        <v>2</v>
      </c>
      <c r="K79" s="93">
        <v>24</v>
      </c>
      <c r="L79" s="94">
        <f>'Planilha para vinculação'!F21</f>
        <v>10.119999999999999</v>
      </c>
      <c r="M79" s="75">
        <f t="shared" si="64"/>
        <v>485.76</v>
      </c>
      <c r="N79" s="109"/>
      <c r="O79" s="89">
        <f t="shared" si="65"/>
        <v>242.88</v>
      </c>
      <c r="P79" s="110"/>
      <c r="Q79" s="110"/>
      <c r="R79" s="111"/>
      <c r="S79" s="77"/>
      <c r="T79" s="77"/>
      <c r="U79" s="89">
        <f t="shared" si="66"/>
        <v>242.88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24" t="s">
        <v>114</v>
      </c>
      <c r="I80" s="92" t="s">
        <v>111</v>
      </c>
      <c r="J80" s="92">
        <v>2</v>
      </c>
      <c r="K80" s="93">
        <v>56</v>
      </c>
      <c r="L80" s="94">
        <f>'Planilha para vinculação'!F22</f>
        <v>25</v>
      </c>
      <c r="M80" s="75">
        <f t="shared" si="64"/>
        <v>2800</v>
      </c>
      <c r="N80" s="113"/>
      <c r="O80" s="89">
        <f t="shared" si="65"/>
        <v>1400</v>
      </c>
      <c r="P80" s="85"/>
      <c r="Q80" s="77"/>
      <c r="R80" s="111"/>
      <c r="S80" s="77"/>
      <c r="T80" s="77"/>
      <c r="U80" s="89">
        <f t="shared" si="66"/>
        <v>1400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80</v>
      </c>
      <c r="L81" s="94">
        <f>'Planilha para vinculação'!F28</f>
        <v>1.1399999999999999</v>
      </c>
      <c r="M81" s="75">
        <f t="shared" si="64"/>
        <v>182.4</v>
      </c>
      <c r="N81" s="113"/>
      <c r="O81" s="89">
        <f t="shared" si="65"/>
        <v>91.2</v>
      </c>
      <c r="P81" s="85"/>
      <c r="Q81" s="77"/>
      <c r="R81" s="111"/>
      <c r="S81" s="77"/>
      <c r="T81" s="77"/>
      <c r="U81" s="89">
        <f t="shared" si="66"/>
        <v>91.2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24</v>
      </c>
      <c r="L82" s="94">
        <f>'Kit lanche'!E15</f>
        <v>5.88</v>
      </c>
      <c r="M82" s="75">
        <f t="shared" si="64"/>
        <v>282.24</v>
      </c>
      <c r="N82" s="113"/>
      <c r="O82" s="89">
        <f t="shared" si="65"/>
        <v>141.12</v>
      </c>
      <c r="P82" s="85"/>
      <c r="Q82" s="85"/>
      <c r="R82" s="111"/>
      <c r="S82" s="77"/>
      <c r="T82" s="77"/>
      <c r="U82" s="89">
        <f t="shared" si="66"/>
        <v>141.12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4"/>
        <v>120</v>
      </c>
      <c r="N83" s="113"/>
      <c r="O83" s="89">
        <f t="shared" si="65"/>
        <v>60</v>
      </c>
      <c r="P83" s="85"/>
      <c r="Q83" s="77"/>
      <c r="R83" s="111"/>
      <c r="S83" s="77"/>
      <c r="T83" s="77"/>
      <c r="U83" s="89">
        <f t="shared" si="66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24</v>
      </c>
      <c r="L84" s="94">
        <f>'Planilha para vinculação'!F39</f>
        <v>4</v>
      </c>
      <c r="M84" s="75">
        <f t="shared" si="64"/>
        <v>192</v>
      </c>
      <c r="N84" s="113"/>
      <c r="O84" s="89">
        <f t="shared" si="65"/>
        <v>96</v>
      </c>
      <c r="P84" s="85"/>
      <c r="Q84" s="77"/>
      <c r="R84" s="111"/>
      <c r="S84" s="77"/>
      <c r="T84" s="77"/>
      <c r="U84" s="89">
        <f t="shared" si="66"/>
        <v>96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24</v>
      </c>
      <c r="L85" s="94">
        <f>'Verba_Kit Pedagogico'!H20</f>
        <v>20.96</v>
      </c>
      <c r="M85" s="75">
        <f t="shared" si="64"/>
        <v>1006.08</v>
      </c>
      <c r="N85" s="113"/>
      <c r="O85" s="89">
        <f t="shared" si="65"/>
        <v>503.04</v>
      </c>
      <c r="P85" s="85"/>
      <c r="Q85" s="85"/>
      <c r="R85" s="111"/>
      <c r="S85" s="77"/>
      <c r="T85" s="77"/>
      <c r="U85" s="89">
        <f t="shared" si="66"/>
        <v>503.04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4"/>
        <v>75.52</v>
      </c>
      <c r="N86" s="113"/>
      <c r="O86" s="89">
        <f t="shared" si="65"/>
        <v>37.76</v>
      </c>
      <c r="P86" s="85"/>
      <c r="Q86" s="85"/>
      <c r="R86" s="111"/>
      <c r="S86" s="77"/>
      <c r="T86" s="77"/>
      <c r="U86" s="89">
        <f t="shared" si="66"/>
        <v>37.76</v>
      </c>
      <c r="V86" s="77"/>
      <c r="W86" s="77"/>
      <c r="X86" s="77"/>
      <c r="Y86" s="77"/>
      <c r="Z86" s="69">
        <f>SUM(N88:Y88)</f>
        <v>5831.2800000000007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20</v>
      </c>
      <c r="L87" s="94">
        <f>'Planilha para vinculação'!F26</f>
        <v>5.8</v>
      </c>
      <c r="M87" s="75">
        <f t="shared" si="64"/>
        <v>232</v>
      </c>
      <c r="N87" s="113"/>
      <c r="O87" s="89">
        <f t="shared" si="65"/>
        <v>116</v>
      </c>
      <c r="P87" s="115"/>
      <c r="Q87" s="111"/>
      <c r="R87" s="85"/>
      <c r="S87" s="85"/>
      <c r="T87" s="89"/>
      <c r="U87" s="89">
        <f t="shared" si="66"/>
        <v>116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5831.2800000000007</v>
      </c>
      <c r="N88" s="86">
        <f>SUM(N78:N86)</f>
        <v>0</v>
      </c>
      <c r="O88" s="64">
        <f>SUM(O78:O87)</f>
        <v>2915.6400000000003</v>
      </c>
      <c r="P88" s="64">
        <f t="shared" ref="P88:Y88" si="67">SUM(P78:P86)</f>
        <v>0</v>
      </c>
      <c r="Q88" s="64">
        <f t="shared" si="67"/>
        <v>0</v>
      </c>
      <c r="R88" s="64">
        <f t="shared" si="67"/>
        <v>0</v>
      </c>
      <c r="S88" s="64">
        <f t="shared" si="67"/>
        <v>0</v>
      </c>
      <c r="T88" s="64">
        <f t="shared" si="67"/>
        <v>0</v>
      </c>
      <c r="U88" s="64">
        <f>SUM(U78:U87)</f>
        <v>2915.6400000000003</v>
      </c>
      <c r="V88" s="64">
        <f t="shared" si="67"/>
        <v>0</v>
      </c>
      <c r="W88" s="64">
        <f t="shared" si="67"/>
        <v>0</v>
      </c>
      <c r="X88" s="64">
        <f t="shared" si="67"/>
        <v>0</v>
      </c>
      <c r="Y88" s="64">
        <f t="shared" si="67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24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8">TRUNC(L89*K89*J89,2)</f>
        <v>455.28</v>
      </c>
      <c r="N89" s="108"/>
      <c r="O89" s="89"/>
      <c r="P89" s="89">
        <f t="shared" ref="P89:P93" si="69">M89/2</f>
        <v>227.64</v>
      </c>
      <c r="Q89" s="102"/>
      <c r="R89" s="89"/>
      <c r="S89" s="89"/>
      <c r="T89" s="89"/>
      <c r="U89" s="89"/>
      <c r="V89" s="89">
        <f t="shared" ref="V89:V93" si="70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24" t="s">
        <v>114</v>
      </c>
      <c r="I90" s="73" t="s">
        <v>111</v>
      </c>
      <c r="J90" s="73">
        <v>2</v>
      </c>
      <c r="K90" s="93">
        <v>24</v>
      </c>
      <c r="L90" s="94">
        <f>'Planilha para vinculação'!F21</f>
        <v>10.119999999999999</v>
      </c>
      <c r="M90" s="75">
        <f t="shared" si="68"/>
        <v>485.76</v>
      </c>
      <c r="N90" s="109"/>
      <c r="O90" s="110"/>
      <c r="P90" s="89">
        <f t="shared" si="69"/>
        <v>242.88</v>
      </c>
      <c r="Q90" s="111"/>
      <c r="R90" s="110"/>
      <c r="S90" s="110"/>
      <c r="T90" s="89"/>
      <c r="U90" s="110"/>
      <c r="V90" s="89">
        <f t="shared" si="70"/>
        <v>242.88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24" t="s">
        <v>114</v>
      </c>
      <c r="I91" s="73" t="s">
        <v>111</v>
      </c>
      <c r="J91" s="73">
        <v>2</v>
      </c>
      <c r="K91" s="93">
        <v>56</v>
      </c>
      <c r="L91" s="94">
        <f>'Planilha para vinculação'!F22</f>
        <v>25</v>
      </c>
      <c r="M91" s="75">
        <f t="shared" si="68"/>
        <v>2800</v>
      </c>
      <c r="N91" s="113"/>
      <c r="O91" s="85"/>
      <c r="P91" s="89">
        <f t="shared" si="69"/>
        <v>1400</v>
      </c>
      <c r="Q91" s="111"/>
      <c r="R91" s="85"/>
      <c r="S91" s="85"/>
      <c r="T91" s="89"/>
      <c r="U91" s="85"/>
      <c r="V91" s="89">
        <f t="shared" si="70"/>
        <v>1400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20</v>
      </c>
      <c r="L92" s="94">
        <f>'Planilha para vinculação'!F26</f>
        <v>5.8</v>
      </c>
      <c r="M92" s="75">
        <f t="shared" si="68"/>
        <v>232</v>
      </c>
      <c r="N92" s="113"/>
      <c r="O92" s="85"/>
      <c r="P92" s="89">
        <f t="shared" si="69"/>
        <v>116</v>
      </c>
      <c r="Q92" s="111"/>
      <c r="R92" s="85"/>
      <c r="S92" s="85"/>
      <c r="T92" s="89"/>
      <c r="U92" s="85"/>
      <c r="V92" s="89">
        <f t="shared" si="70"/>
        <v>116</v>
      </c>
      <c r="W92" s="85"/>
      <c r="X92" s="85"/>
      <c r="Y92" s="85"/>
      <c r="Z92" s="69">
        <f>SUM(N94:Y94)</f>
        <v>4048.56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24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8"/>
        <v>75.52</v>
      </c>
      <c r="N93" s="113"/>
      <c r="O93" s="89"/>
      <c r="P93" s="89">
        <f t="shared" si="69"/>
        <v>37.76</v>
      </c>
      <c r="Q93" s="85"/>
      <c r="R93" s="85"/>
      <c r="S93" s="89"/>
      <c r="T93" s="85"/>
      <c r="U93" s="85"/>
      <c r="V93" s="89">
        <f t="shared" si="70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 t="shared" ref="M94:Y94" si="71">SUM(M89:M93)</f>
        <v>4048.56</v>
      </c>
      <c r="N94" s="86">
        <f t="shared" si="71"/>
        <v>0</v>
      </c>
      <c r="O94" s="64">
        <f t="shared" si="71"/>
        <v>0</v>
      </c>
      <c r="P94" s="64">
        <f t="shared" si="71"/>
        <v>2024.28</v>
      </c>
      <c r="Q94" s="64">
        <f t="shared" si="71"/>
        <v>0</v>
      </c>
      <c r="R94" s="64">
        <f t="shared" si="71"/>
        <v>0</v>
      </c>
      <c r="S94" s="64">
        <f t="shared" si="71"/>
        <v>0</v>
      </c>
      <c r="T94" s="64">
        <f t="shared" si="71"/>
        <v>0</v>
      </c>
      <c r="U94" s="64">
        <f t="shared" si="71"/>
        <v>0</v>
      </c>
      <c r="V94" s="64">
        <f t="shared" si="71"/>
        <v>2024.28</v>
      </c>
      <c r="W94" s="64">
        <f t="shared" si="71"/>
        <v>0</v>
      </c>
      <c r="X94" s="64">
        <f t="shared" si="71"/>
        <v>0</v>
      </c>
      <c r="Y94" s="64">
        <f t="shared" si="71"/>
        <v>0</v>
      </c>
      <c r="Z94" s="69"/>
    </row>
    <row r="95" spans="1:27" ht="12.75" customHeight="1" x14ac:dyDescent="0.25">
      <c r="A95" s="18"/>
      <c r="B95" s="18"/>
      <c r="C95" s="18"/>
      <c r="D95" s="307" t="s">
        <v>72</v>
      </c>
      <c r="E95" s="116" t="s">
        <v>512</v>
      </c>
      <c r="F95" s="104" t="s">
        <v>7</v>
      </c>
      <c r="G95" s="104">
        <v>2</v>
      </c>
      <c r="H95" s="24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2">L95*K95*J95</f>
        <v>455.28</v>
      </c>
      <c r="N95" s="118"/>
      <c r="O95" s="119"/>
      <c r="P95" s="89"/>
      <c r="Q95" s="89"/>
      <c r="R95" s="89">
        <f t="shared" ref="R95:R98" si="73">M95/2</f>
        <v>227.64</v>
      </c>
      <c r="S95" s="94"/>
      <c r="T95" s="120"/>
      <c r="U95" s="94"/>
      <c r="V95" s="94"/>
      <c r="W95" s="89">
        <f t="shared" ref="W95:W98" si="74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309"/>
      <c r="E96" s="121" t="s">
        <v>110</v>
      </c>
      <c r="F96" s="122" t="s">
        <v>11</v>
      </c>
      <c r="G96" s="104">
        <v>9</v>
      </c>
      <c r="H96" s="24" t="s">
        <v>114</v>
      </c>
      <c r="I96" s="73" t="s">
        <v>111</v>
      </c>
      <c r="J96" s="73">
        <v>2</v>
      </c>
      <c r="K96" s="93">
        <v>24</v>
      </c>
      <c r="L96" s="94">
        <f>'Planilha para vinculação'!F21</f>
        <v>10.119999999999999</v>
      </c>
      <c r="M96" s="117">
        <f t="shared" si="72"/>
        <v>485.76</v>
      </c>
      <c r="N96" s="123"/>
      <c r="O96" s="124"/>
      <c r="P96" s="125"/>
      <c r="Q96" s="125"/>
      <c r="R96" s="89">
        <f t="shared" si="73"/>
        <v>242.88</v>
      </c>
      <c r="S96" s="122"/>
      <c r="T96" s="104"/>
      <c r="U96" s="122"/>
      <c r="V96" s="122"/>
      <c r="W96" s="89">
        <f t="shared" si="74"/>
        <v>242.88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309"/>
      <c r="E97" s="126" t="s">
        <v>112</v>
      </c>
      <c r="F97" s="122" t="s">
        <v>11</v>
      </c>
      <c r="G97" s="104">
        <v>10</v>
      </c>
      <c r="H97" s="24" t="s">
        <v>114</v>
      </c>
      <c r="I97" s="73" t="s">
        <v>111</v>
      </c>
      <c r="J97" s="73">
        <v>2</v>
      </c>
      <c r="K97" s="93">
        <v>56</v>
      </c>
      <c r="L97" s="94">
        <f>'Planilha para vinculação'!F22</f>
        <v>25</v>
      </c>
      <c r="M97" s="117">
        <f t="shared" si="72"/>
        <v>2800</v>
      </c>
      <c r="N97" s="123"/>
      <c r="O97" s="124"/>
      <c r="P97" s="85"/>
      <c r="Q97" s="85"/>
      <c r="R97" s="89">
        <f t="shared" si="73"/>
        <v>1400</v>
      </c>
      <c r="S97" s="127"/>
      <c r="T97" s="104"/>
      <c r="U97" s="127"/>
      <c r="V97" s="127"/>
      <c r="W97" s="89">
        <f t="shared" si="74"/>
        <v>1400</v>
      </c>
      <c r="X97" s="85"/>
      <c r="Y97" s="85"/>
      <c r="Z97" s="69">
        <f>SUM(N99:Y99)</f>
        <v>3973.04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308"/>
      <c r="E98" s="98" t="s">
        <v>330</v>
      </c>
      <c r="F98" s="104" t="s">
        <v>14</v>
      </c>
      <c r="G98" s="104">
        <v>14</v>
      </c>
      <c r="H98" s="104" t="s">
        <v>114</v>
      </c>
      <c r="I98" s="73" t="s">
        <v>138</v>
      </c>
      <c r="J98" s="73">
        <v>2</v>
      </c>
      <c r="K98" s="73">
        <v>20</v>
      </c>
      <c r="L98" s="94">
        <f>'Planilha para vinculação'!F26</f>
        <v>5.8</v>
      </c>
      <c r="M98" s="117">
        <f t="shared" si="72"/>
        <v>232</v>
      </c>
      <c r="N98" s="123"/>
      <c r="O98" s="124"/>
      <c r="P98" s="85"/>
      <c r="Q98" s="85"/>
      <c r="R98" s="89">
        <f t="shared" si="73"/>
        <v>116</v>
      </c>
      <c r="S98" s="127"/>
      <c r="T98" s="104"/>
      <c r="U98" s="127"/>
      <c r="V98" s="127"/>
      <c r="W98" s="89">
        <f t="shared" si="74"/>
        <v>116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33" t="s">
        <v>120</v>
      </c>
      <c r="E99" s="281"/>
      <c r="F99" s="281"/>
      <c r="G99" s="281"/>
      <c r="H99" s="281"/>
      <c r="I99" s="281"/>
      <c r="J99" s="281"/>
      <c r="K99" s="281"/>
      <c r="L99" s="282"/>
      <c r="M99" s="153">
        <f t="shared" ref="M99:Y99" si="75">SUM(M95:M98)</f>
        <v>3973.04</v>
      </c>
      <c r="N99" s="153">
        <f t="shared" si="75"/>
        <v>0</v>
      </c>
      <c r="O99" s="154">
        <f t="shared" si="75"/>
        <v>0</v>
      </c>
      <c r="P99" s="155">
        <f t="shared" si="75"/>
        <v>0</v>
      </c>
      <c r="Q99" s="155">
        <f t="shared" si="75"/>
        <v>0</v>
      </c>
      <c r="R99" s="155">
        <f t="shared" si="75"/>
        <v>1986.52</v>
      </c>
      <c r="S99" s="155">
        <f t="shared" si="75"/>
        <v>0</v>
      </c>
      <c r="T99" s="155">
        <f t="shared" si="75"/>
        <v>0</v>
      </c>
      <c r="U99" s="154">
        <f t="shared" si="75"/>
        <v>0</v>
      </c>
      <c r="V99" s="154">
        <f t="shared" si="75"/>
        <v>0</v>
      </c>
      <c r="W99" s="155">
        <f t="shared" si="75"/>
        <v>1986.52</v>
      </c>
      <c r="X99" s="156">
        <f t="shared" si="75"/>
        <v>0</v>
      </c>
      <c r="Y99" s="156">
        <f t="shared" si="75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24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6">TRUNC(L100*K100*J100,2)</f>
        <v>455.28</v>
      </c>
      <c r="N100" s="89">
        <f t="shared" ref="N100:N110" si="77">M100/2</f>
        <v>227.64</v>
      </c>
      <c r="O100" s="89"/>
      <c r="P100" s="89"/>
      <c r="Q100" s="111"/>
      <c r="R100" s="89"/>
      <c r="S100" s="89"/>
      <c r="T100" s="89">
        <f t="shared" ref="T100:T110" si="78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24" t="s">
        <v>114</v>
      </c>
      <c r="I101" s="73" t="s">
        <v>111</v>
      </c>
      <c r="J101" s="73">
        <v>2</v>
      </c>
      <c r="K101" s="93">
        <v>24</v>
      </c>
      <c r="L101" s="94">
        <f>'Planilha para vinculação'!F21</f>
        <v>10.119999999999999</v>
      </c>
      <c r="M101" s="75">
        <f t="shared" si="76"/>
        <v>485.76</v>
      </c>
      <c r="N101" s="89">
        <f t="shared" si="77"/>
        <v>242.88</v>
      </c>
      <c r="O101" s="77"/>
      <c r="P101" s="77"/>
      <c r="Q101" s="111"/>
      <c r="R101" s="77"/>
      <c r="S101" s="77"/>
      <c r="T101" s="89">
        <f t="shared" si="78"/>
        <v>242.88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24" t="s">
        <v>114</v>
      </c>
      <c r="I102" s="73" t="s">
        <v>111</v>
      </c>
      <c r="J102" s="73">
        <v>2</v>
      </c>
      <c r="K102" s="93">
        <v>56</v>
      </c>
      <c r="L102" s="94">
        <f>'Planilha para vinculação'!F22</f>
        <v>25</v>
      </c>
      <c r="M102" s="75">
        <f t="shared" si="76"/>
        <v>2800</v>
      </c>
      <c r="N102" s="89">
        <f t="shared" si="77"/>
        <v>1400</v>
      </c>
      <c r="O102" s="77"/>
      <c r="P102" s="77"/>
      <c r="Q102" s="111"/>
      <c r="R102" s="77"/>
      <c r="S102" s="77"/>
      <c r="T102" s="89">
        <f t="shared" si="78"/>
        <v>1400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2</v>
      </c>
      <c r="K103" s="73">
        <v>80</v>
      </c>
      <c r="L103" s="94">
        <f>'Planilha para vinculação'!F28</f>
        <v>1.1399999999999999</v>
      </c>
      <c r="M103" s="75">
        <f t="shared" si="76"/>
        <v>182.4</v>
      </c>
      <c r="N103" s="89">
        <f t="shared" si="77"/>
        <v>91.2</v>
      </c>
      <c r="O103" s="77"/>
      <c r="P103" s="77"/>
      <c r="Q103" s="111"/>
      <c r="R103" s="77"/>
      <c r="S103" s="77"/>
      <c r="T103" s="89">
        <f t="shared" si="78"/>
        <v>91.2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6"/>
        <v>235.2</v>
      </c>
      <c r="N104" s="89">
        <f t="shared" si="77"/>
        <v>117.6</v>
      </c>
      <c r="O104" s="77"/>
      <c r="P104" s="77"/>
      <c r="Q104" s="111"/>
      <c r="R104" s="77"/>
      <c r="S104" s="77"/>
      <c r="T104" s="89">
        <f t="shared" si="78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6"/>
        <v>838.4</v>
      </c>
      <c r="N105" s="89">
        <f t="shared" si="77"/>
        <v>419.2</v>
      </c>
      <c r="O105" s="77"/>
      <c r="P105" s="77"/>
      <c r="Q105" s="111"/>
      <c r="R105" s="77"/>
      <c r="S105" s="77"/>
      <c r="T105" s="89">
        <f t="shared" si="78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6"/>
        <v>120</v>
      </c>
      <c r="N106" s="89">
        <f t="shared" si="77"/>
        <v>60</v>
      </c>
      <c r="O106" s="77"/>
      <c r="P106" s="77"/>
      <c r="Q106" s="111"/>
      <c r="R106" s="77"/>
      <c r="S106" s="77"/>
      <c r="T106" s="89">
        <f t="shared" si="78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6"/>
        <v>160</v>
      </c>
      <c r="N107" s="89">
        <f t="shared" si="77"/>
        <v>80</v>
      </c>
      <c r="O107" s="85"/>
      <c r="P107" s="85"/>
      <c r="Q107" s="111"/>
      <c r="R107" s="85"/>
      <c r="S107" s="85"/>
      <c r="T107" s="89">
        <f t="shared" si="78"/>
        <v>80</v>
      </c>
      <c r="U107" s="111"/>
      <c r="V107" s="111"/>
      <c r="W107" s="77"/>
      <c r="X107" s="111"/>
      <c r="Y107" s="77"/>
      <c r="Z107" s="69"/>
    </row>
    <row r="108" spans="1:27" ht="72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6"/>
        <v>75.52</v>
      </c>
      <c r="N108" s="89">
        <f t="shared" si="77"/>
        <v>37.76</v>
      </c>
      <c r="O108" s="85"/>
      <c r="P108" s="85"/>
      <c r="Q108" s="111"/>
      <c r="R108" s="85"/>
      <c r="S108" s="85"/>
      <c r="T108" s="89">
        <f t="shared" si="78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328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24</v>
      </c>
      <c r="L109" s="94">
        <f>'Planilha para vinculação'!F35</f>
        <v>0.61</v>
      </c>
      <c r="M109" s="75">
        <f t="shared" si="76"/>
        <v>29.28</v>
      </c>
      <c r="N109" s="89">
        <f t="shared" si="77"/>
        <v>14.64</v>
      </c>
      <c r="O109" s="85"/>
      <c r="P109" s="85"/>
      <c r="Q109" s="111"/>
      <c r="R109" s="85"/>
      <c r="S109" s="85"/>
      <c r="T109" s="89">
        <f t="shared" si="78"/>
        <v>14.64</v>
      </c>
      <c r="U109" s="111"/>
      <c r="V109" s="111"/>
      <c r="W109" s="77"/>
      <c r="X109" s="111"/>
      <c r="Y109" s="77"/>
      <c r="Z109" s="69">
        <f>SUM(N111:Y111)</f>
        <v>5613.84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24" t="s">
        <v>114</v>
      </c>
      <c r="I110" s="73" t="s">
        <v>119</v>
      </c>
      <c r="J110" s="73">
        <v>2</v>
      </c>
      <c r="K110" s="73">
        <v>20</v>
      </c>
      <c r="L110" s="94">
        <f>'Planilha para vinculação'!F26</f>
        <v>5.8</v>
      </c>
      <c r="M110" s="75">
        <f t="shared" si="76"/>
        <v>232</v>
      </c>
      <c r="N110" s="89">
        <f t="shared" si="77"/>
        <v>116</v>
      </c>
      <c r="O110" s="85"/>
      <c r="P110" s="115"/>
      <c r="Q110" s="111"/>
      <c r="R110" s="85"/>
      <c r="S110" s="85"/>
      <c r="T110" s="89">
        <f t="shared" si="78"/>
        <v>116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5613.84</v>
      </c>
      <c r="N111" s="86">
        <f>SUM(N100:N110)</f>
        <v>2806.92</v>
      </c>
      <c r="O111" s="64">
        <f t="shared" ref="O111:S111" si="79">SUM(O100:O109)</f>
        <v>0</v>
      </c>
      <c r="P111" s="64">
        <f t="shared" si="79"/>
        <v>0</v>
      </c>
      <c r="Q111" s="64">
        <f t="shared" si="79"/>
        <v>0</v>
      </c>
      <c r="R111" s="64">
        <f t="shared" si="79"/>
        <v>0</v>
      </c>
      <c r="S111" s="64">
        <f t="shared" si="79"/>
        <v>0</v>
      </c>
      <c r="T111" s="64">
        <f>SUM(T100:T110)</f>
        <v>2806.92</v>
      </c>
      <c r="U111" s="64">
        <f t="shared" ref="U111:Y111" si="80">SUM(U100:U109)</f>
        <v>0</v>
      </c>
      <c r="V111" s="64">
        <f t="shared" si="80"/>
        <v>0</v>
      </c>
      <c r="W111" s="64">
        <f t="shared" si="80"/>
        <v>0</v>
      </c>
      <c r="X111" s="64">
        <f t="shared" si="80"/>
        <v>0</v>
      </c>
      <c r="Y111" s="64">
        <f t="shared" si="80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24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1">TRUNC(L112*K112*J112,2)</f>
        <v>455.28</v>
      </c>
      <c r="N112" s="108"/>
      <c r="O112" s="89">
        <f t="shared" ref="O112:O122" si="82">M112/2</f>
        <v>227.64</v>
      </c>
      <c r="P112" s="89"/>
      <c r="Q112" s="89"/>
      <c r="R112" s="89"/>
      <c r="S112" s="89"/>
      <c r="T112" s="89"/>
      <c r="U112" s="89"/>
      <c r="V112" s="89">
        <f t="shared" ref="V112:V122" si="83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24" t="s">
        <v>114</v>
      </c>
      <c r="I113" s="73" t="s">
        <v>111</v>
      </c>
      <c r="J113" s="73">
        <v>2</v>
      </c>
      <c r="K113" s="93">
        <v>24</v>
      </c>
      <c r="L113" s="94">
        <f>'Planilha para vinculação'!F21</f>
        <v>10.119999999999999</v>
      </c>
      <c r="M113" s="75">
        <f t="shared" si="81"/>
        <v>485.76</v>
      </c>
      <c r="N113" s="76"/>
      <c r="O113" s="89">
        <f t="shared" si="82"/>
        <v>242.88</v>
      </c>
      <c r="P113" s="77"/>
      <c r="Q113" s="77"/>
      <c r="R113" s="77"/>
      <c r="S113" s="89"/>
      <c r="T113" s="77"/>
      <c r="U113" s="77"/>
      <c r="V113" s="89">
        <f t="shared" si="83"/>
        <v>242.88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24" t="s">
        <v>114</v>
      </c>
      <c r="I114" s="73" t="s">
        <v>111</v>
      </c>
      <c r="J114" s="73">
        <v>2</v>
      </c>
      <c r="K114" s="93">
        <v>56</v>
      </c>
      <c r="L114" s="94">
        <f>'Planilha para vinculação'!F22</f>
        <v>25</v>
      </c>
      <c r="M114" s="75">
        <f t="shared" si="81"/>
        <v>2800</v>
      </c>
      <c r="N114" s="76"/>
      <c r="O114" s="89">
        <f t="shared" si="82"/>
        <v>1400</v>
      </c>
      <c r="P114" s="77"/>
      <c r="Q114" s="77"/>
      <c r="R114" s="77"/>
      <c r="S114" s="89"/>
      <c r="T114" s="77"/>
      <c r="U114" s="77"/>
      <c r="V114" s="89">
        <f t="shared" si="83"/>
        <v>1400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80</v>
      </c>
      <c r="L115" s="94">
        <f>'Planilha para vinculação'!F28</f>
        <v>1.1399999999999999</v>
      </c>
      <c r="M115" s="75">
        <f t="shared" si="81"/>
        <v>182.4</v>
      </c>
      <c r="N115" s="76"/>
      <c r="O115" s="89">
        <f t="shared" si="82"/>
        <v>91.2</v>
      </c>
      <c r="P115" s="77"/>
      <c r="Q115" s="77"/>
      <c r="R115" s="77"/>
      <c r="S115" s="89"/>
      <c r="T115" s="77"/>
      <c r="U115" s="77"/>
      <c r="V115" s="89">
        <f t="shared" si="83"/>
        <v>91.2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1"/>
        <v>838.4</v>
      </c>
      <c r="N116" s="76"/>
      <c r="O116" s="89">
        <f t="shared" si="82"/>
        <v>419.2</v>
      </c>
      <c r="P116" s="77"/>
      <c r="Q116" s="77"/>
      <c r="R116" s="77"/>
      <c r="S116" s="89"/>
      <c r="T116" s="77"/>
      <c r="U116" s="77"/>
      <c r="V116" s="89">
        <f t="shared" si="83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1"/>
        <v>235.2</v>
      </c>
      <c r="N117" s="76"/>
      <c r="O117" s="89">
        <f t="shared" si="82"/>
        <v>117.6</v>
      </c>
      <c r="P117" s="77"/>
      <c r="Q117" s="77"/>
      <c r="R117" s="77"/>
      <c r="S117" s="89"/>
      <c r="T117" s="77"/>
      <c r="U117" s="77"/>
      <c r="V117" s="89">
        <f t="shared" si="83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1"/>
        <v>120</v>
      </c>
      <c r="N118" s="76"/>
      <c r="O118" s="89">
        <f t="shared" si="82"/>
        <v>60</v>
      </c>
      <c r="P118" s="77"/>
      <c r="Q118" s="77"/>
      <c r="R118" s="77"/>
      <c r="S118" s="89"/>
      <c r="T118" s="77"/>
      <c r="U118" s="77"/>
      <c r="V118" s="89">
        <f t="shared" si="83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1"/>
        <v>160</v>
      </c>
      <c r="N119" s="113"/>
      <c r="O119" s="89">
        <f t="shared" si="82"/>
        <v>80</v>
      </c>
      <c r="P119" s="85"/>
      <c r="Q119" s="85"/>
      <c r="R119" s="85"/>
      <c r="S119" s="89"/>
      <c r="T119" s="85"/>
      <c r="U119" s="85"/>
      <c r="V119" s="89">
        <f t="shared" si="83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1"/>
        <v>75.52</v>
      </c>
      <c r="N120" s="113"/>
      <c r="O120" s="89">
        <f t="shared" si="82"/>
        <v>37.76</v>
      </c>
      <c r="P120" s="85"/>
      <c r="Q120" s="85"/>
      <c r="R120" s="85"/>
      <c r="S120" s="89"/>
      <c r="T120" s="85"/>
      <c r="U120" s="85"/>
      <c r="V120" s="89">
        <f t="shared" si="83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24</v>
      </c>
      <c r="L121" s="94">
        <f>'Planilha para vinculação'!F35</f>
        <v>0.61</v>
      </c>
      <c r="M121" s="75">
        <f t="shared" si="81"/>
        <v>29.28</v>
      </c>
      <c r="N121" s="113"/>
      <c r="O121" s="89">
        <f t="shared" si="82"/>
        <v>14.64</v>
      </c>
      <c r="P121" s="85"/>
      <c r="Q121" s="85"/>
      <c r="R121" s="85"/>
      <c r="S121" s="89"/>
      <c r="T121" s="85"/>
      <c r="U121" s="85"/>
      <c r="V121" s="89">
        <f t="shared" si="83"/>
        <v>14.64</v>
      </c>
      <c r="W121" s="77"/>
      <c r="X121" s="77"/>
      <c r="Y121" s="77"/>
      <c r="Z121" s="69">
        <f>SUM(N123:Y123)</f>
        <v>5613.84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24" t="s">
        <v>114</v>
      </c>
      <c r="I122" s="73" t="s">
        <v>119</v>
      </c>
      <c r="J122" s="73">
        <v>2</v>
      </c>
      <c r="K122" s="73">
        <v>20</v>
      </c>
      <c r="L122" s="94">
        <f>'Planilha para vinculação'!F26</f>
        <v>5.8</v>
      </c>
      <c r="M122" s="75">
        <f t="shared" si="81"/>
        <v>232</v>
      </c>
      <c r="N122" s="113"/>
      <c r="O122" s="89">
        <f t="shared" si="82"/>
        <v>116</v>
      </c>
      <c r="P122" s="115"/>
      <c r="Q122" s="111"/>
      <c r="R122" s="85"/>
      <c r="S122" s="85"/>
      <c r="T122" s="89"/>
      <c r="U122" s="85"/>
      <c r="V122" s="89">
        <f t="shared" si="83"/>
        <v>116</v>
      </c>
      <c r="W122" s="85"/>
      <c r="X122" s="85"/>
      <c r="Y122" s="85"/>
      <c r="Z122" s="69">
        <f>SUM(N124:Y124)</f>
        <v>25080.560000000001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5613.84</v>
      </c>
      <c r="N123" s="86">
        <f t="shared" ref="N123:U123" si="84">SUM(N112:N121)</f>
        <v>0</v>
      </c>
      <c r="O123" s="64">
        <f>SUM(O112:O122)</f>
        <v>2806.92</v>
      </c>
      <c r="P123" s="64">
        <f t="shared" si="84"/>
        <v>0</v>
      </c>
      <c r="Q123" s="64">
        <f t="shared" si="84"/>
        <v>0</v>
      </c>
      <c r="R123" s="64">
        <f t="shared" si="84"/>
        <v>0</v>
      </c>
      <c r="S123" s="64">
        <f t="shared" si="84"/>
        <v>0</v>
      </c>
      <c r="T123" s="64">
        <f t="shared" si="84"/>
        <v>0</v>
      </c>
      <c r="U123" s="64">
        <f t="shared" si="84"/>
        <v>0</v>
      </c>
      <c r="V123" s="64">
        <f>SUM(V112:V122)</f>
        <v>2806.92</v>
      </c>
      <c r="W123" s="64">
        <f t="shared" ref="W123:Y123" si="85">SUM(W112:W121)</f>
        <v>0</v>
      </c>
      <c r="X123" s="64">
        <f t="shared" si="85"/>
        <v>0</v>
      </c>
      <c r="Y123" s="64">
        <f t="shared" si="85"/>
        <v>0</v>
      </c>
      <c r="Z123" s="69"/>
    </row>
    <row r="124" spans="1:27" ht="42.75" customHeight="1" x14ac:dyDescent="0.25">
      <c r="A124" s="107"/>
      <c r="B124" s="107"/>
      <c r="C124" s="107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 t="shared" ref="M124:Y124" si="86">M123+M94+M111+M99+M88</f>
        <v>25080.559999999998</v>
      </c>
      <c r="N124" s="106">
        <f t="shared" si="86"/>
        <v>2806.92</v>
      </c>
      <c r="O124" s="106">
        <f t="shared" si="86"/>
        <v>5722.56</v>
      </c>
      <c r="P124" s="106">
        <f t="shared" si="86"/>
        <v>2024.28</v>
      </c>
      <c r="Q124" s="106">
        <f t="shared" si="86"/>
        <v>0</v>
      </c>
      <c r="R124" s="106">
        <f t="shared" si="86"/>
        <v>1986.52</v>
      </c>
      <c r="S124" s="106">
        <f t="shared" si="86"/>
        <v>0</v>
      </c>
      <c r="T124" s="106">
        <f t="shared" si="86"/>
        <v>2806.92</v>
      </c>
      <c r="U124" s="106">
        <f t="shared" si="86"/>
        <v>2915.6400000000003</v>
      </c>
      <c r="V124" s="106">
        <f t="shared" si="86"/>
        <v>4831.2</v>
      </c>
      <c r="W124" s="106">
        <f t="shared" si="86"/>
        <v>1986.52</v>
      </c>
      <c r="X124" s="106">
        <f t="shared" si="86"/>
        <v>0</v>
      </c>
      <c r="Y124" s="106">
        <f t="shared" si="86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23" t="s">
        <v>141</v>
      </c>
      <c r="E126" s="70" t="s">
        <v>110</v>
      </c>
      <c r="F126" s="132" t="s">
        <v>11</v>
      </c>
      <c r="G126" s="24">
        <v>9</v>
      </c>
      <c r="H126" s="24" t="s">
        <v>114</v>
      </c>
      <c r="I126" s="72" t="s">
        <v>111</v>
      </c>
      <c r="J126" s="72">
        <v>2</v>
      </c>
      <c r="K126" s="93">
        <v>15</v>
      </c>
      <c r="L126" s="94">
        <f>'Planilha para vinculação'!F21</f>
        <v>10.119999999999999</v>
      </c>
      <c r="M126" s="133">
        <f t="shared" ref="M126:M135" si="87">TRUNC(J126*K126*L126,2)</f>
        <v>303.60000000000002</v>
      </c>
      <c r="N126" s="134"/>
      <c r="O126" s="135"/>
      <c r="P126" s="77">
        <f t="shared" ref="P126:P135" si="88">M126</f>
        <v>303.60000000000002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24"/>
      <c r="E127" s="78" t="s">
        <v>112</v>
      </c>
      <c r="F127" s="132" t="s">
        <v>11</v>
      </c>
      <c r="G127" s="24">
        <v>10</v>
      </c>
      <c r="H127" s="24" t="s">
        <v>114</v>
      </c>
      <c r="I127" s="72" t="s">
        <v>111</v>
      </c>
      <c r="J127" s="72">
        <v>2</v>
      </c>
      <c r="K127" s="93">
        <v>30</v>
      </c>
      <c r="L127" s="94">
        <f>'Planilha para vinculação'!F22</f>
        <v>25</v>
      </c>
      <c r="M127" s="133">
        <f t="shared" si="87"/>
        <v>1500</v>
      </c>
      <c r="N127" s="123"/>
      <c r="O127" s="135"/>
      <c r="P127" s="77">
        <f t="shared" si="88"/>
        <v>1500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24"/>
      <c r="E128" s="6" t="s">
        <v>513</v>
      </c>
      <c r="F128" s="24" t="s">
        <v>7</v>
      </c>
      <c r="G128" s="24">
        <v>3</v>
      </c>
      <c r="H128" s="24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7"/>
        <v>130.26</v>
      </c>
      <c r="N128" s="123"/>
      <c r="O128" s="135"/>
      <c r="P128" s="77">
        <f t="shared" si="88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20</v>
      </c>
      <c r="L129" s="94">
        <f>'Planilha para vinculação'!F26</f>
        <v>5.8</v>
      </c>
      <c r="M129" s="133">
        <f t="shared" si="87"/>
        <v>116</v>
      </c>
      <c r="N129" s="123"/>
      <c r="O129" s="135"/>
      <c r="P129" s="77">
        <f t="shared" si="88"/>
        <v>116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80</v>
      </c>
      <c r="L130" s="94">
        <f>'Planilha para vinculação'!F31</f>
        <v>1.2250000000000001</v>
      </c>
      <c r="M130" s="133">
        <f t="shared" si="87"/>
        <v>98</v>
      </c>
      <c r="N130" s="123"/>
      <c r="O130" s="135"/>
      <c r="P130" s="77">
        <f t="shared" si="88"/>
        <v>98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7"/>
        <v>60</v>
      </c>
      <c r="N131" s="123"/>
      <c r="O131" s="135"/>
      <c r="P131" s="77">
        <f t="shared" si="88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7"/>
        <v>160</v>
      </c>
      <c r="N132" s="123"/>
      <c r="O132" s="135"/>
      <c r="P132" s="77">
        <f t="shared" si="88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40</v>
      </c>
      <c r="L133" s="138">
        <f>'Planilha para vinculação'!F35</f>
        <v>0.61</v>
      </c>
      <c r="M133" s="133">
        <f t="shared" si="87"/>
        <v>24.4</v>
      </c>
      <c r="N133" s="123"/>
      <c r="O133" s="135"/>
      <c r="P133" s="77">
        <f t="shared" si="88"/>
        <v>24.4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7"/>
        <v>838.4</v>
      </c>
      <c r="N134" s="123"/>
      <c r="O134" s="135"/>
      <c r="P134" s="77">
        <f t="shared" si="88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3465.8599999999997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25"/>
      <c r="E135" s="70" t="s">
        <v>132</v>
      </c>
      <c r="F135" s="24" t="s">
        <v>14</v>
      </c>
      <c r="G135" s="24">
        <v>26</v>
      </c>
      <c r="H135" s="24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7"/>
        <v>235.2</v>
      </c>
      <c r="N135" s="123"/>
      <c r="O135" s="135"/>
      <c r="P135" s="77">
        <f t="shared" si="88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8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89">SUM(M126:M135)</f>
        <v>3465.8599999999997</v>
      </c>
      <c r="N136" s="139">
        <f t="shared" si="89"/>
        <v>0</v>
      </c>
      <c r="O136" s="139">
        <f t="shared" si="89"/>
        <v>0</v>
      </c>
      <c r="P136" s="139">
        <f t="shared" si="89"/>
        <v>3465.8599999999997</v>
      </c>
      <c r="Q136" s="139">
        <f t="shared" si="89"/>
        <v>0</v>
      </c>
      <c r="R136" s="139">
        <f t="shared" si="89"/>
        <v>0</v>
      </c>
      <c r="S136" s="139">
        <f t="shared" si="89"/>
        <v>0</v>
      </c>
      <c r="T136" s="139">
        <f t="shared" si="89"/>
        <v>0</v>
      </c>
      <c r="U136" s="139">
        <f t="shared" si="89"/>
        <v>0</v>
      </c>
      <c r="V136" s="139">
        <f t="shared" si="89"/>
        <v>0</v>
      </c>
      <c r="W136" s="139">
        <f t="shared" si="89"/>
        <v>0</v>
      </c>
      <c r="X136" s="139">
        <f t="shared" si="89"/>
        <v>0</v>
      </c>
      <c r="Y136" s="139">
        <f t="shared" si="89"/>
        <v>0</v>
      </c>
      <c r="Z136" s="69"/>
    </row>
    <row r="137" spans="1:27" ht="40.5" customHeight="1" x14ac:dyDescent="0.3">
      <c r="A137" s="107"/>
      <c r="B137" s="107"/>
      <c r="C137" s="107"/>
      <c r="D137" s="307" t="s">
        <v>78</v>
      </c>
      <c r="E137" s="70" t="s">
        <v>110</v>
      </c>
      <c r="F137" s="91" t="s">
        <v>11</v>
      </c>
      <c r="G137" s="24">
        <v>9</v>
      </c>
      <c r="H137" s="24" t="s">
        <v>114</v>
      </c>
      <c r="I137" s="92" t="s">
        <v>111</v>
      </c>
      <c r="J137" s="92">
        <v>2</v>
      </c>
      <c r="K137" s="93">
        <v>15</v>
      </c>
      <c r="L137" s="94">
        <f>'Planilha para vinculação'!F21</f>
        <v>10.119999999999999</v>
      </c>
      <c r="M137" s="75">
        <f t="shared" ref="M137:M139" si="90">TRUNC(J137*K137*L137,2)</f>
        <v>303.60000000000002</v>
      </c>
      <c r="N137" s="109"/>
      <c r="O137" s="110"/>
      <c r="P137" s="110"/>
      <c r="Q137" s="140"/>
      <c r="R137" s="141">
        <f t="shared" ref="R137:R140" si="91">M137</f>
        <v>303.60000000000002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24" t="s">
        <v>114</v>
      </c>
      <c r="I138" s="92" t="s">
        <v>111</v>
      </c>
      <c r="J138" s="92">
        <v>2</v>
      </c>
      <c r="K138" s="93">
        <v>30</v>
      </c>
      <c r="L138" s="94">
        <f>'Planilha para vinculação'!F22</f>
        <v>25</v>
      </c>
      <c r="M138" s="75">
        <f t="shared" si="90"/>
        <v>1500</v>
      </c>
      <c r="N138" s="113"/>
      <c r="O138" s="85"/>
      <c r="P138" s="85"/>
      <c r="Q138" s="140"/>
      <c r="R138" s="141">
        <f t="shared" si="91"/>
        <v>1500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80</v>
      </c>
      <c r="L139" s="94">
        <f>'Planilha para vinculação'!F28</f>
        <v>1.1399999999999999</v>
      </c>
      <c r="M139" s="75">
        <f t="shared" si="90"/>
        <v>91.2</v>
      </c>
      <c r="N139" s="113"/>
      <c r="O139" s="85"/>
      <c r="P139" s="85"/>
      <c r="Q139" s="140"/>
      <c r="R139" s="141">
        <f t="shared" si="91"/>
        <v>91.2</v>
      </c>
      <c r="S139" s="111"/>
      <c r="T139" s="85"/>
      <c r="U139" s="85"/>
      <c r="V139" s="142"/>
      <c r="W139" s="77"/>
      <c r="X139" s="77"/>
      <c r="Y139" s="77"/>
      <c r="Z139" s="69">
        <f>SUM(N141:Y141)</f>
        <v>2010.8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24" t="s">
        <v>114</v>
      </c>
      <c r="I140" s="73" t="s">
        <v>119</v>
      </c>
      <c r="J140" s="73">
        <v>1</v>
      </c>
      <c r="K140" s="92">
        <v>20</v>
      </c>
      <c r="L140" s="94">
        <f>'Planilha para vinculação'!F26</f>
        <v>5.8</v>
      </c>
      <c r="M140" s="75">
        <f>TRUNC(L140*K140*J140,2)</f>
        <v>116</v>
      </c>
      <c r="N140" s="113"/>
      <c r="O140" s="85"/>
      <c r="P140" s="115"/>
      <c r="Q140" s="111"/>
      <c r="R140" s="141">
        <f t="shared" si="91"/>
        <v>116</v>
      </c>
      <c r="S140" s="85"/>
      <c r="T140" s="89"/>
      <c r="U140" s="85"/>
      <c r="V140" s="111"/>
      <c r="W140" s="85"/>
      <c r="X140" s="85"/>
      <c r="Y140" s="85"/>
      <c r="Z140" s="69">
        <f>SUM(N142:Y142)</f>
        <v>5476.66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2">SUM(M137:M140)</f>
        <v>2010.8</v>
      </c>
      <c r="N141" s="86">
        <f t="shared" si="92"/>
        <v>0</v>
      </c>
      <c r="O141" s="64">
        <f t="shared" si="92"/>
        <v>0</v>
      </c>
      <c r="P141" s="64">
        <f t="shared" si="92"/>
        <v>0</v>
      </c>
      <c r="Q141" s="64">
        <f t="shared" si="92"/>
        <v>0</v>
      </c>
      <c r="R141" s="64">
        <f t="shared" si="92"/>
        <v>2010.8</v>
      </c>
      <c r="S141" s="64">
        <f t="shared" si="92"/>
        <v>0</v>
      </c>
      <c r="T141" s="64">
        <f t="shared" si="92"/>
        <v>0</v>
      </c>
      <c r="U141" s="64">
        <f t="shared" si="92"/>
        <v>0</v>
      </c>
      <c r="V141" s="64">
        <f t="shared" si="92"/>
        <v>0</v>
      </c>
      <c r="W141" s="64">
        <f t="shared" si="92"/>
        <v>0</v>
      </c>
      <c r="X141" s="64">
        <f t="shared" si="92"/>
        <v>0</v>
      </c>
      <c r="Y141" s="64">
        <f t="shared" si="92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 t="shared" ref="M142:Y142" si="93">M141+M136</f>
        <v>5476.66</v>
      </c>
      <c r="N142" s="106">
        <f t="shared" si="93"/>
        <v>0</v>
      </c>
      <c r="O142" s="106">
        <f t="shared" si="93"/>
        <v>0</v>
      </c>
      <c r="P142" s="106">
        <f t="shared" si="93"/>
        <v>3465.8599999999997</v>
      </c>
      <c r="Q142" s="106">
        <f t="shared" si="93"/>
        <v>0</v>
      </c>
      <c r="R142" s="106">
        <f t="shared" si="93"/>
        <v>2010.8</v>
      </c>
      <c r="S142" s="106">
        <f t="shared" si="93"/>
        <v>0</v>
      </c>
      <c r="T142" s="106">
        <f t="shared" si="93"/>
        <v>0</v>
      </c>
      <c r="U142" s="106">
        <f t="shared" si="93"/>
        <v>0</v>
      </c>
      <c r="V142" s="106">
        <f t="shared" si="93"/>
        <v>0</v>
      </c>
      <c r="W142" s="106">
        <f t="shared" si="93"/>
        <v>0</v>
      </c>
      <c r="X142" s="106">
        <f t="shared" si="93"/>
        <v>0</v>
      </c>
      <c r="Y142" s="106">
        <f t="shared" si="93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4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40</v>
      </c>
      <c r="L145" s="87">
        <f>Verba_Diagnóstico!$G$15</f>
        <v>5</v>
      </c>
      <c r="M145" s="75">
        <f t="shared" si="94"/>
        <v>200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200</v>
      </c>
      <c r="Z145" s="69">
        <f>SUM(N148:Y148)</f>
        <v>7315.91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337"/>
      <c r="E146" s="70" t="s">
        <v>110</v>
      </c>
      <c r="F146" s="91" t="s">
        <v>11</v>
      </c>
      <c r="G146" s="24">
        <v>9</v>
      </c>
      <c r="H146" s="24" t="s">
        <v>114</v>
      </c>
      <c r="I146" s="92" t="s">
        <v>111</v>
      </c>
      <c r="J146" s="92">
        <v>2</v>
      </c>
      <c r="K146" s="93">
        <v>100</v>
      </c>
      <c r="L146" s="94">
        <f>'Planilha para vinculação'!F21</f>
        <v>10.119999999999999</v>
      </c>
      <c r="M146" s="75">
        <f t="shared" ref="M146:M147" si="95">TRUNC(L146*K146*J146,2)</f>
        <v>2024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6">M146</f>
        <v>2024</v>
      </c>
      <c r="Z146" s="69"/>
    </row>
    <row r="147" spans="1:27" ht="15.75" customHeight="1" x14ac:dyDescent="0.25">
      <c r="A147" s="18"/>
      <c r="B147" s="18"/>
      <c r="C147" s="18"/>
      <c r="D147" s="338"/>
      <c r="E147" s="92" t="s">
        <v>121</v>
      </c>
      <c r="F147" s="91" t="s">
        <v>11</v>
      </c>
      <c r="G147" s="24">
        <v>9</v>
      </c>
      <c r="H147" s="24" t="s">
        <v>114</v>
      </c>
      <c r="I147" s="92" t="s">
        <v>111</v>
      </c>
      <c r="J147" s="92">
        <v>2</v>
      </c>
      <c r="K147" s="93">
        <v>100</v>
      </c>
      <c r="L147" s="94">
        <f>'Planilha para vinculação'!F22</f>
        <v>25</v>
      </c>
      <c r="M147" s="75">
        <f t="shared" si="95"/>
        <v>5000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6"/>
        <v>5000</v>
      </c>
      <c r="Z147" s="69">
        <f>SUM(N149:Y150)</f>
        <v>378406.43526315788</v>
      </c>
      <c r="AA147" s="165">
        <f>M149-Z147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7315.91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7315.91</v>
      </c>
      <c r="Z148" s="69"/>
      <c r="AA148" s="165"/>
    </row>
    <row r="149" spans="1:27" ht="42" customHeight="1" x14ac:dyDescent="0.25">
      <c r="A149" s="18"/>
      <c r="B149" s="18"/>
      <c r="C149" s="18"/>
      <c r="D149" s="334" t="s">
        <v>145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378406.43526315794</v>
      </c>
      <c r="N149" s="310">
        <f>SUM(N148,N142,N124,N76,N151)</f>
        <v>37754.739605263159</v>
      </c>
      <c r="O149" s="310">
        <f>SUM(O148,O142,O124,O76,O151)</f>
        <v>34376.165605263159</v>
      </c>
      <c r="P149" s="310">
        <f>SUM(P148,P142,P124,P76,P151)</f>
        <v>36969.425605263161</v>
      </c>
      <c r="Q149" s="310">
        <f>SUM(Q148,Q142,Q124,Q76,Q151)</f>
        <v>26264.88560526316</v>
      </c>
      <c r="R149" s="310">
        <f>SUM(R148,R142,R124,R76,R151)</f>
        <v>32869.405605263157</v>
      </c>
      <c r="S149" s="310">
        <f>SUM(S148,S142,S124,S76,S151)</f>
        <v>26264.88560526316</v>
      </c>
      <c r="T149" s="310">
        <f>SUM(T148,T142,T124,T76,T151)</f>
        <v>31679.005605263163</v>
      </c>
      <c r="U149" s="310">
        <f>SUM(U148,U142,U124,U76,U151)</f>
        <v>29180.525605263159</v>
      </c>
      <c r="V149" s="310">
        <f>SUM(V148,V142,V124,V76,V151)</f>
        <v>33703.285605263161</v>
      </c>
      <c r="W149" s="310">
        <f>SUM(W148,W142,W124,W76,W151)</f>
        <v>28251.405605263157</v>
      </c>
      <c r="X149" s="310">
        <f>SUM(X148,X142,X124,X76,X151)</f>
        <v>28872.085605263157</v>
      </c>
      <c r="Y149" s="310">
        <f>SUM(Y148,Y142,Y124,Y76,Y151)</f>
        <v>32220.619605263157</v>
      </c>
      <c r="Z149" s="69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6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48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69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51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51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69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69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52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6" ht="15.75" customHeight="1" x14ac:dyDescent="0.25"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6" ht="15.75" customHeight="1" x14ac:dyDescent="0.25"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6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9"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95:D98"/>
    <mergeCell ref="D71:L71"/>
    <mergeCell ref="D75:L75"/>
    <mergeCell ref="D76:L76"/>
    <mergeCell ref="D77:Y77"/>
    <mergeCell ref="D59:D60"/>
    <mergeCell ref="D62:D70"/>
    <mergeCell ref="D72:D74"/>
    <mergeCell ref="D78:D87"/>
    <mergeCell ref="D88:L88"/>
    <mergeCell ref="D89:D93"/>
    <mergeCell ref="D94:L94"/>
    <mergeCell ref="D99:L99"/>
    <mergeCell ref="D100:D110"/>
    <mergeCell ref="D111:L111"/>
    <mergeCell ref="D123:L123"/>
    <mergeCell ref="D124:L124"/>
    <mergeCell ref="D125:Y125"/>
    <mergeCell ref="D143:Y143"/>
    <mergeCell ref="D112:D122"/>
    <mergeCell ref="D126:D135"/>
    <mergeCell ref="D136:L136"/>
    <mergeCell ref="D137:D140"/>
    <mergeCell ref="D141:L141"/>
    <mergeCell ref="D142:L142"/>
    <mergeCell ref="R149:R150"/>
    <mergeCell ref="S149:S150"/>
    <mergeCell ref="T149:T150"/>
    <mergeCell ref="U149:U150"/>
    <mergeCell ref="D148:L148"/>
    <mergeCell ref="D149:L150"/>
    <mergeCell ref="M149:M150"/>
    <mergeCell ref="N149:N150"/>
    <mergeCell ref="V149:V150"/>
    <mergeCell ref="W149:W150"/>
    <mergeCell ref="X149:X150"/>
    <mergeCell ref="Y149:Y150"/>
    <mergeCell ref="O149:O150"/>
    <mergeCell ref="P149:P150"/>
    <mergeCell ref="Q149:Q150"/>
    <mergeCell ref="D151:L151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</mergeCells>
  <conditionalFormatting sqref="E22">
    <cfRule type="cellIs" dxfId="119" priority="1" operator="equal">
      <formula>MIN($C$18:$T$18)</formula>
    </cfRule>
    <cfRule type="cellIs" dxfId="118" priority="2" operator="equal">
      <formula>MIN($C$17:$T$17)</formula>
    </cfRule>
  </conditionalFormatting>
  <conditionalFormatting sqref="E133">
    <cfRule type="cellIs" dxfId="117" priority="5" operator="equal">
      <formula>MIN($D$19:$AC$19)</formula>
    </cfRule>
    <cfRule type="cellIs" dxfId="116" priority="6" operator="equal">
      <formula>MIN($D$18:$AC$18)</formula>
    </cfRule>
  </conditionalFormatting>
  <conditionalFormatting sqref="E38:F38">
    <cfRule type="cellIs" dxfId="115" priority="15" operator="equal">
      <formula>MIN($D$19:$AC$19)</formula>
    </cfRule>
    <cfRule type="cellIs" dxfId="114" priority="16" operator="equal">
      <formula>MIN($D$18:$AC$18)</formula>
    </cfRule>
  </conditionalFormatting>
  <conditionalFormatting sqref="E43:F43">
    <cfRule type="cellIs" dxfId="113" priority="21" operator="equal">
      <formula>MIN($D$15:$Y$15)</formula>
    </cfRule>
    <cfRule type="cellIs" dxfId="112" priority="22" operator="equal">
      <formula>MIN($D$14:$Y$14)</formula>
    </cfRule>
  </conditionalFormatting>
  <conditionalFormatting sqref="E48:F48">
    <cfRule type="cellIs" dxfId="111" priority="13" operator="equal">
      <formula>MIN($D$19:$AC$19)</formula>
    </cfRule>
    <cfRule type="cellIs" dxfId="110" priority="14" operator="equal">
      <formula>MIN($D$18:$AC$18)</formula>
    </cfRule>
  </conditionalFormatting>
  <conditionalFormatting sqref="E53:F53 E86:F86 E93:F93 E108:F108 E120:F120">
    <cfRule type="cellIs" dxfId="109" priority="25" operator="equal">
      <formula>MIN($D$15:$Y$15)</formula>
    </cfRule>
    <cfRule type="cellIs" dxfId="108" priority="26" operator="equal">
      <formula>MIN($D$14:$Y$14)</formula>
    </cfRule>
  </conditionalFormatting>
  <conditionalFormatting sqref="E68:F68">
    <cfRule type="cellIs" dxfId="107" priority="11" operator="equal">
      <formula>MIN($D$19:$AC$19)</formula>
    </cfRule>
    <cfRule type="cellIs" dxfId="106" priority="12" operator="equal">
      <formula>MIN($D$18:$AC$18)</formula>
    </cfRule>
  </conditionalFormatting>
  <conditionalFormatting sqref="E109:F109">
    <cfRule type="cellIs" dxfId="105" priority="9" operator="equal">
      <formula>MIN($D$19:$AC$19)</formula>
    </cfRule>
    <cfRule type="cellIs" dxfId="104" priority="10" operator="equal">
      <formula>MIN($D$18:$AC$18)</formula>
    </cfRule>
  </conditionalFormatting>
  <conditionalFormatting sqref="E121:F121">
    <cfRule type="cellIs" dxfId="103" priority="7" operator="equal">
      <formula>MIN($D$19:$AC$19)</formula>
    </cfRule>
    <cfRule type="cellIs" dxfId="102" priority="8" operator="equal">
      <formula>MIN($D$18:$AC$18)</formula>
    </cfRule>
  </conditionalFormatting>
  <conditionalFormatting sqref="F133">
    <cfRule type="cellIs" dxfId="101" priority="27" operator="equal">
      <formula>MIN($C$11:$AB$11)</formula>
    </cfRule>
    <cfRule type="cellIs" dxfId="100" priority="28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B2BB9-EEE8-4A64-BF65-99884183A16D}">
  <dimension ref="A5:N32"/>
  <sheetViews>
    <sheetView workbookViewId="0">
      <selection activeCell="A6" sqref="A6:N30"/>
    </sheetView>
  </sheetViews>
  <sheetFormatPr defaultRowHeight="15" x14ac:dyDescent="0.25"/>
  <cols>
    <col min="1" max="1" width="5.140625" bestFit="1" customWidth="1"/>
    <col min="2" max="2" width="101.7109375" bestFit="1" customWidth="1"/>
    <col min="3" max="3" width="21" bestFit="1" customWidth="1"/>
    <col min="4" max="4" width="30.85546875" bestFit="1" customWidth="1"/>
    <col min="5" max="7" width="12.5703125" bestFit="1" customWidth="1"/>
    <col min="8" max="9" width="12" bestFit="1" customWidth="1"/>
    <col min="10" max="10" width="32.7109375" bestFit="1" customWidth="1"/>
    <col min="11" max="11" width="72.85546875" bestFit="1" customWidth="1"/>
    <col min="12" max="12" width="87.140625" bestFit="1" customWidth="1"/>
    <col min="13" max="13" width="77.85546875" bestFit="1" customWidth="1"/>
    <col min="14" max="14" width="56.28515625" bestFit="1" customWidth="1"/>
  </cols>
  <sheetData>
    <row r="5" spans="1:14" ht="15.75" thickBot="1" x14ac:dyDescent="0.3"/>
    <row r="6" spans="1:14" ht="15.75" thickTop="1" x14ac:dyDescent="0.25">
      <c r="A6" s="248" t="s">
        <v>334</v>
      </c>
      <c r="B6" s="249"/>
      <c r="C6" s="249"/>
      <c r="D6" s="249"/>
      <c r="E6" s="249"/>
      <c r="F6" s="249"/>
      <c r="G6" s="249"/>
      <c r="H6" s="249"/>
      <c r="I6" s="249"/>
      <c r="J6" s="250"/>
    </row>
    <row r="7" spans="1:14" ht="15.75" thickBot="1" x14ac:dyDescent="0.3">
      <c r="A7" s="251"/>
      <c r="B7" s="252"/>
      <c r="C7" s="252"/>
      <c r="D7" s="252"/>
      <c r="E7" s="252"/>
      <c r="F7" s="252"/>
      <c r="G7" s="252"/>
      <c r="H7" s="252"/>
      <c r="I7" s="252"/>
      <c r="J7" s="253"/>
    </row>
    <row r="8" spans="1:14" ht="15.75" thickTop="1" x14ac:dyDescent="0.25">
      <c r="A8" s="254" t="s">
        <v>335</v>
      </c>
      <c r="B8" s="255"/>
      <c r="C8" s="255"/>
      <c r="D8" s="255"/>
      <c r="E8" s="255"/>
      <c r="F8" s="255"/>
      <c r="G8" s="255"/>
      <c r="H8" s="255"/>
      <c r="I8" s="255"/>
      <c r="J8" s="256"/>
    </row>
    <row r="9" spans="1:14" ht="15.75" thickBot="1" x14ac:dyDescent="0.3">
      <c r="A9" s="257"/>
      <c r="B9" s="258"/>
      <c r="C9" s="258"/>
      <c r="D9" s="258"/>
      <c r="E9" s="258"/>
      <c r="F9" s="258"/>
      <c r="G9" s="258"/>
      <c r="H9" s="258"/>
      <c r="I9" s="258"/>
      <c r="J9" s="259"/>
    </row>
    <row r="10" spans="1:14" ht="16.5" thickTop="1" thickBot="1" x14ac:dyDescent="0.3">
      <c r="A10" s="241" t="s">
        <v>247</v>
      </c>
      <c r="B10" s="260" t="s">
        <v>377</v>
      </c>
      <c r="C10" s="241" t="s">
        <v>250</v>
      </c>
      <c r="D10" s="180" t="s">
        <v>251</v>
      </c>
      <c r="E10" s="180" t="s">
        <v>252</v>
      </c>
      <c r="F10" s="180" t="s">
        <v>253</v>
      </c>
      <c r="G10" s="241" t="s">
        <v>254</v>
      </c>
      <c r="H10" s="241" t="s">
        <v>255</v>
      </c>
      <c r="I10" s="241" t="s">
        <v>256</v>
      </c>
      <c r="J10" s="247" t="s">
        <v>257</v>
      </c>
      <c r="K10" s="242" t="s">
        <v>503</v>
      </c>
      <c r="L10" s="242" t="s">
        <v>345</v>
      </c>
      <c r="M10" s="242" t="s">
        <v>346</v>
      </c>
      <c r="N10" s="242" t="s">
        <v>347</v>
      </c>
    </row>
    <row r="11" spans="1:14" ht="16.5" thickTop="1" thickBot="1" x14ac:dyDescent="0.3">
      <c r="A11" s="241"/>
      <c r="B11" s="241"/>
      <c r="C11" s="241"/>
      <c r="D11" s="180" t="s">
        <v>258</v>
      </c>
      <c r="E11" s="180" t="s">
        <v>259</v>
      </c>
      <c r="F11" s="180" t="s">
        <v>260</v>
      </c>
      <c r="G11" s="241"/>
      <c r="H11" s="241"/>
      <c r="I11" s="241"/>
      <c r="J11" s="247"/>
      <c r="K11" s="242"/>
      <c r="L11" s="242"/>
      <c r="M11" s="242"/>
      <c r="N11" s="242"/>
    </row>
    <row r="12" spans="1:14" ht="16.5" thickTop="1" thickBot="1" x14ac:dyDescent="0.3">
      <c r="A12" s="180">
        <v>1</v>
      </c>
      <c r="B12" s="205" t="s">
        <v>302</v>
      </c>
      <c r="C12" s="210" t="s">
        <v>378</v>
      </c>
      <c r="D12" s="207">
        <v>1600</v>
      </c>
      <c r="E12" s="202">
        <v>2200</v>
      </c>
      <c r="F12" s="202">
        <v>3000</v>
      </c>
      <c r="G12" s="200">
        <f>AVERAGE(D12:F12)</f>
        <v>2266.6666666666665</v>
      </c>
      <c r="H12" s="200">
        <f>MIN(D12:F12)</f>
        <v>1600</v>
      </c>
      <c r="I12" s="200">
        <f>MAX(D12:F12)</f>
        <v>3000</v>
      </c>
      <c r="J12" s="201">
        <f>(I12/H12)-1</f>
        <v>0.875</v>
      </c>
      <c r="K12" s="215">
        <f>D12</f>
        <v>1600</v>
      </c>
      <c r="L12" s="209" t="s">
        <v>379</v>
      </c>
      <c r="M12" s="209" t="s">
        <v>380</v>
      </c>
      <c r="N12" s="203" t="s">
        <v>357</v>
      </c>
    </row>
    <row r="13" spans="1:14" ht="16.5" thickTop="1" thickBot="1" x14ac:dyDescent="0.3">
      <c r="A13" s="180">
        <v>2</v>
      </c>
      <c r="B13" s="180" t="s">
        <v>303</v>
      </c>
      <c r="C13" s="210" t="s">
        <v>378</v>
      </c>
      <c r="D13" s="207">
        <v>1500</v>
      </c>
      <c r="E13" s="202">
        <v>2000</v>
      </c>
      <c r="F13" s="202">
        <v>2500</v>
      </c>
      <c r="G13" s="200">
        <f t="shared" ref="G13:G30" si="0">AVERAGE(D13:F13)</f>
        <v>2000</v>
      </c>
      <c r="H13" s="200">
        <f t="shared" ref="H13:H30" si="1">MIN(D13:F13)</f>
        <v>1500</v>
      </c>
      <c r="I13" s="200">
        <f t="shared" ref="I13:I30" si="2">MAX(D13:F13)</f>
        <v>2500</v>
      </c>
      <c r="J13" s="201">
        <f t="shared" ref="J13:J30" si="3">(I13/H13)-1</f>
        <v>0.66666666666666674</v>
      </c>
      <c r="K13" s="215">
        <f t="shared" ref="K13:K30" si="4">D13</f>
        <v>1500</v>
      </c>
      <c r="L13" s="209" t="s">
        <v>379</v>
      </c>
      <c r="M13" s="209" t="s">
        <v>380</v>
      </c>
      <c r="N13" s="203" t="s">
        <v>357</v>
      </c>
    </row>
    <row r="14" spans="1:14" ht="16.5" thickTop="1" thickBot="1" x14ac:dyDescent="0.3">
      <c r="A14" s="180">
        <v>3</v>
      </c>
      <c r="B14" s="180" t="s">
        <v>304</v>
      </c>
      <c r="C14" s="210" t="s">
        <v>378</v>
      </c>
      <c r="D14" s="207">
        <v>1600</v>
      </c>
      <c r="E14" s="202">
        <v>2000</v>
      </c>
      <c r="F14" s="202">
        <v>1900</v>
      </c>
      <c r="G14" s="200">
        <f t="shared" si="0"/>
        <v>1833.3333333333333</v>
      </c>
      <c r="H14" s="200">
        <f>MIN(D14:F14)</f>
        <v>1600</v>
      </c>
      <c r="I14" s="200">
        <f t="shared" si="2"/>
        <v>2000</v>
      </c>
      <c r="J14" s="201">
        <f t="shared" si="3"/>
        <v>0.25</v>
      </c>
      <c r="K14" s="215">
        <f t="shared" si="4"/>
        <v>1600</v>
      </c>
      <c r="L14" s="209" t="s">
        <v>379</v>
      </c>
      <c r="M14" s="209" t="s">
        <v>380</v>
      </c>
      <c r="N14" s="203" t="s">
        <v>357</v>
      </c>
    </row>
    <row r="15" spans="1:14" ht="16.5" thickTop="1" thickBot="1" x14ac:dyDescent="0.3">
      <c r="A15" s="180">
        <v>4</v>
      </c>
      <c r="B15" s="180" t="s">
        <v>305</v>
      </c>
      <c r="C15" s="210" t="s">
        <v>378</v>
      </c>
      <c r="D15" s="207">
        <v>1500</v>
      </c>
      <c r="E15" s="202">
        <v>2000</v>
      </c>
      <c r="F15" s="202">
        <v>2500</v>
      </c>
      <c r="G15" s="200">
        <f t="shared" si="0"/>
        <v>2000</v>
      </c>
      <c r="H15" s="200">
        <f t="shared" si="1"/>
        <v>1500</v>
      </c>
      <c r="I15" s="200">
        <f t="shared" si="2"/>
        <v>2500</v>
      </c>
      <c r="J15" s="201">
        <f t="shared" si="3"/>
        <v>0.66666666666666674</v>
      </c>
      <c r="K15" s="215">
        <f t="shared" si="4"/>
        <v>1500</v>
      </c>
      <c r="L15" s="209" t="s">
        <v>379</v>
      </c>
      <c r="M15" s="209" t="s">
        <v>380</v>
      </c>
      <c r="N15" s="203" t="s">
        <v>357</v>
      </c>
    </row>
    <row r="16" spans="1:14" ht="16.5" thickTop="1" thickBot="1" x14ac:dyDescent="0.3">
      <c r="A16" s="180">
        <v>5</v>
      </c>
      <c r="B16" s="180" t="s">
        <v>306</v>
      </c>
      <c r="C16" s="210" t="s">
        <v>378</v>
      </c>
      <c r="D16" s="207">
        <v>1500</v>
      </c>
      <c r="E16" s="202">
        <v>2000</v>
      </c>
      <c r="F16" s="202">
        <v>2500</v>
      </c>
      <c r="G16" s="200">
        <f t="shared" si="0"/>
        <v>2000</v>
      </c>
      <c r="H16" s="200">
        <f t="shared" si="1"/>
        <v>1500</v>
      </c>
      <c r="I16" s="200">
        <f t="shared" si="2"/>
        <v>2500</v>
      </c>
      <c r="J16" s="201">
        <f t="shared" si="3"/>
        <v>0.66666666666666674</v>
      </c>
      <c r="K16" s="215">
        <f t="shared" si="4"/>
        <v>1500</v>
      </c>
      <c r="L16" s="209" t="s">
        <v>379</v>
      </c>
      <c r="M16" s="209" t="s">
        <v>380</v>
      </c>
      <c r="N16" s="203" t="s">
        <v>357</v>
      </c>
    </row>
    <row r="17" spans="1:14" ht="16.5" thickTop="1" thickBot="1" x14ac:dyDescent="0.3">
      <c r="A17" s="180">
        <v>6</v>
      </c>
      <c r="B17" s="180" t="s">
        <v>307</v>
      </c>
      <c r="C17" s="210" t="s">
        <v>378</v>
      </c>
      <c r="D17" s="207">
        <v>1500</v>
      </c>
      <c r="E17" s="202">
        <v>2000</v>
      </c>
      <c r="F17" s="202">
        <v>2500</v>
      </c>
      <c r="G17" s="200">
        <f t="shared" si="0"/>
        <v>2000</v>
      </c>
      <c r="H17" s="200">
        <f t="shared" si="1"/>
        <v>1500</v>
      </c>
      <c r="I17" s="200">
        <f t="shared" si="2"/>
        <v>2500</v>
      </c>
      <c r="J17" s="201">
        <f t="shared" si="3"/>
        <v>0.66666666666666674</v>
      </c>
      <c r="K17" s="215">
        <f t="shared" si="4"/>
        <v>1500</v>
      </c>
      <c r="L17" s="209" t="s">
        <v>379</v>
      </c>
      <c r="M17" s="209" t="s">
        <v>380</v>
      </c>
      <c r="N17" s="203" t="s">
        <v>357</v>
      </c>
    </row>
    <row r="18" spans="1:14" ht="16.5" thickTop="1" thickBot="1" x14ac:dyDescent="0.3">
      <c r="A18" s="180">
        <v>7</v>
      </c>
      <c r="B18" s="180" t="s">
        <v>308</v>
      </c>
      <c r="C18" s="210" t="s">
        <v>378</v>
      </c>
      <c r="D18" s="207">
        <v>1500</v>
      </c>
      <c r="E18" s="202">
        <v>2000</v>
      </c>
      <c r="F18" s="202">
        <v>2500</v>
      </c>
      <c r="G18" s="200">
        <f t="shared" si="0"/>
        <v>2000</v>
      </c>
      <c r="H18" s="200">
        <f t="shared" si="1"/>
        <v>1500</v>
      </c>
      <c r="I18" s="200">
        <f t="shared" si="2"/>
        <v>2500</v>
      </c>
      <c r="J18" s="206">
        <f t="shared" si="3"/>
        <v>0.66666666666666674</v>
      </c>
      <c r="K18" s="215">
        <f t="shared" si="4"/>
        <v>1500</v>
      </c>
      <c r="L18" s="209" t="s">
        <v>379</v>
      </c>
      <c r="M18" s="209" t="s">
        <v>380</v>
      </c>
      <c r="N18" s="203" t="s">
        <v>357</v>
      </c>
    </row>
    <row r="19" spans="1:14" ht="16.5" thickTop="1" thickBot="1" x14ac:dyDescent="0.3">
      <c r="A19" s="180">
        <v>8</v>
      </c>
      <c r="B19" s="180" t="s">
        <v>309</v>
      </c>
      <c r="C19" s="210" t="s">
        <v>378</v>
      </c>
      <c r="D19" s="207">
        <v>1500</v>
      </c>
      <c r="E19" s="202">
        <v>2000</v>
      </c>
      <c r="F19" s="202">
        <v>2500</v>
      </c>
      <c r="G19" s="200">
        <f t="shared" si="0"/>
        <v>2000</v>
      </c>
      <c r="H19" s="200">
        <f t="shared" si="1"/>
        <v>1500</v>
      </c>
      <c r="I19" s="200">
        <f t="shared" si="2"/>
        <v>2500</v>
      </c>
      <c r="J19" s="201">
        <f t="shared" si="3"/>
        <v>0.66666666666666674</v>
      </c>
      <c r="K19" s="215">
        <f t="shared" si="4"/>
        <v>1500</v>
      </c>
      <c r="L19" s="209" t="s">
        <v>379</v>
      </c>
      <c r="M19" s="209" t="s">
        <v>380</v>
      </c>
      <c r="N19" s="203" t="s">
        <v>357</v>
      </c>
    </row>
    <row r="20" spans="1:14" ht="16.5" thickTop="1" thickBot="1" x14ac:dyDescent="0.3">
      <c r="A20" s="180">
        <v>9</v>
      </c>
      <c r="B20" s="180" t="s">
        <v>310</v>
      </c>
      <c r="C20" s="210" t="s">
        <v>378</v>
      </c>
      <c r="D20" s="207">
        <v>1500</v>
      </c>
      <c r="E20" s="202">
        <v>2000</v>
      </c>
      <c r="F20" s="202">
        <v>2500</v>
      </c>
      <c r="G20" s="200">
        <f t="shared" si="0"/>
        <v>2000</v>
      </c>
      <c r="H20" s="200">
        <f t="shared" si="1"/>
        <v>1500</v>
      </c>
      <c r="I20" s="200">
        <f t="shared" si="2"/>
        <v>2500</v>
      </c>
      <c r="J20" s="201">
        <f t="shared" si="3"/>
        <v>0.66666666666666674</v>
      </c>
      <c r="K20" s="215">
        <f t="shared" si="4"/>
        <v>1500</v>
      </c>
      <c r="L20" s="209" t="s">
        <v>379</v>
      </c>
      <c r="M20" s="209" t="s">
        <v>380</v>
      </c>
      <c r="N20" s="203" t="s">
        <v>357</v>
      </c>
    </row>
    <row r="21" spans="1:14" ht="16.5" thickTop="1" thickBot="1" x14ac:dyDescent="0.3">
      <c r="A21" s="180">
        <v>10</v>
      </c>
      <c r="B21" s="180" t="s">
        <v>311</v>
      </c>
      <c r="C21" s="210" t="s">
        <v>378</v>
      </c>
      <c r="D21" s="207">
        <v>1600</v>
      </c>
      <c r="E21" s="202">
        <v>2200</v>
      </c>
      <c r="F21" s="202">
        <v>3000</v>
      </c>
      <c r="G21" s="200">
        <f t="shared" si="0"/>
        <v>2266.6666666666665</v>
      </c>
      <c r="H21" s="200">
        <f t="shared" si="1"/>
        <v>1600</v>
      </c>
      <c r="I21" s="200">
        <f t="shared" si="2"/>
        <v>3000</v>
      </c>
      <c r="J21" s="201">
        <f t="shared" si="3"/>
        <v>0.875</v>
      </c>
      <c r="K21" s="215">
        <f t="shared" si="4"/>
        <v>1600</v>
      </c>
      <c r="L21" s="209" t="s">
        <v>379</v>
      </c>
      <c r="M21" s="209" t="s">
        <v>380</v>
      </c>
      <c r="N21" s="203" t="s">
        <v>357</v>
      </c>
    </row>
    <row r="22" spans="1:14" ht="16.5" thickTop="1" thickBot="1" x14ac:dyDescent="0.3">
      <c r="A22" s="180">
        <v>11</v>
      </c>
      <c r="B22" s="180" t="s">
        <v>312</v>
      </c>
      <c r="C22" s="210" t="s">
        <v>378</v>
      </c>
      <c r="D22" s="207">
        <v>1600</v>
      </c>
      <c r="E22" s="202">
        <v>2000</v>
      </c>
      <c r="F22" s="202">
        <v>3000</v>
      </c>
      <c r="G22" s="200">
        <f t="shared" si="0"/>
        <v>2200</v>
      </c>
      <c r="H22" s="200">
        <f t="shared" si="1"/>
        <v>1600</v>
      </c>
      <c r="I22" s="200">
        <f t="shared" si="2"/>
        <v>3000</v>
      </c>
      <c r="J22" s="201">
        <f t="shared" si="3"/>
        <v>0.875</v>
      </c>
      <c r="K22" s="215">
        <f t="shared" si="4"/>
        <v>1600</v>
      </c>
      <c r="L22" s="209" t="s">
        <v>379</v>
      </c>
      <c r="M22" s="209" t="s">
        <v>380</v>
      </c>
      <c r="N22" s="203" t="s">
        <v>357</v>
      </c>
    </row>
    <row r="23" spans="1:14" ht="16.5" thickTop="1" thickBot="1" x14ac:dyDescent="0.3">
      <c r="A23" s="180">
        <v>12</v>
      </c>
      <c r="B23" s="180" t="s">
        <v>313</v>
      </c>
      <c r="C23" s="210" t="s">
        <v>378</v>
      </c>
      <c r="D23" s="207">
        <v>1500</v>
      </c>
      <c r="E23" s="202">
        <v>2000</v>
      </c>
      <c r="F23" s="202">
        <v>2500</v>
      </c>
      <c r="G23" s="200">
        <f t="shared" si="0"/>
        <v>2000</v>
      </c>
      <c r="H23" s="200">
        <f t="shared" si="1"/>
        <v>1500</v>
      </c>
      <c r="I23" s="200">
        <f t="shared" si="2"/>
        <v>2500</v>
      </c>
      <c r="J23" s="201">
        <f t="shared" si="3"/>
        <v>0.66666666666666674</v>
      </c>
      <c r="K23" s="215">
        <f t="shared" si="4"/>
        <v>1500</v>
      </c>
      <c r="L23" s="209" t="s">
        <v>379</v>
      </c>
      <c r="M23" s="209" t="s">
        <v>380</v>
      </c>
      <c r="N23" s="203" t="s">
        <v>357</v>
      </c>
    </row>
    <row r="24" spans="1:14" ht="16.5" thickTop="1" thickBot="1" x14ac:dyDescent="0.3">
      <c r="A24" s="180">
        <v>13</v>
      </c>
      <c r="B24" s="180" t="s">
        <v>314</v>
      </c>
      <c r="C24" s="210" t="s">
        <v>378</v>
      </c>
      <c r="D24" s="207">
        <v>1500</v>
      </c>
      <c r="E24" s="202">
        <v>2200</v>
      </c>
      <c r="F24" s="202">
        <v>2500</v>
      </c>
      <c r="G24" s="200">
        <f t="shared" si="0"/>
        <v>2066.6666666666665</v>
      </c>
      <c r="H24" s="200">
        <f t="shared" si="1"/>
        <v>1500</v>
      </c>
      <c r="I24" s="200">
        <f t="shared" si="2"/>
        <v>2500</v>
      </c>
      <c r="J24" s="201">
        <f t="shared" si="3"/>
        <v>0.66666666666666674</v>
      </c>
      <c r="K24" s="215">
        <f t="shared" si="4"/>
        <v>1500</v>
      </c>
      <c r="L24" s="209" t="s">
        <v>379</v>
      </c>
      <c r="M24" s="209" t="s">
        <v>380</v>
      </c>
      <c r="N24" s="203" t="s">
        <v>357</v>
      </c>
    </row>
    <row r="25" spans="1:14" ht="16.5" thickTop="1" thickBot="1" x14ac:dyDescent="0.3">
      <c r="A25" s="180">
        <v>14</v>
      </c>
      <c r="B25" s="180" t="s">
        <v>315</v>
      </c>
      <c r="C25" s="210" t="s">
        <v>378</v>
      </c>
      <c r="D25" s="207">
        <v>1500</v>
      </c>
      <c r="E25" s="202">
        <v>2000</v>
      </c>
      <c r="F25" s="202">
        <v>2500</v>
      </c>
      <c r="G25" s="200">
        <f t="shared" si="0"/>
        <v>2000</v>
      </c>
      <c r="H25" s="200">
        <f t="shared" si="1"/>
        <v>1500</v>
      </c>
      <c r="I25" s="200">
        <f t="shared" si="2"/>
        <v>2500</v>
      </c>
      <c r="J25" s="201">
        <f t="shared" si="3"/>
        <v>0.66666666666666674</v>
      </c>
      <c r="K25" s="215">
        <f t="shared" si="4"/>
        <v>1500</v>
      </c>
      <c r="L25" s="209" t="s">
        <v>379</v>
      </c>
      <c r="M25" s="209" t="s">
        <v>380</v>
      </c>
      <c r="N25" s="203" t="s">
        <v>357</v>
      </c>
    </row>
    <row r="26" spans="1:14" ht="16.5" thickTop="1" thickBot="1" x14ac:dyDescent="0.3">
      <c r="A26" s="180">
        <v>15</v>
      </c>
      <c r="B26" s="180" t="s">
        <v>316</v>
      </c>
      <c r="C26" s="210" t="s">
        <v>378</v>
      </c>
      <c r="D26" s="207">
        <v>1500</v>
      </c>
      <c r="E26" s="202">
        <v>2000</v>
      </c>
      <c r="F26" s="202">
        <v>2500</v>
      </c>
      <c r="G26" s="200">
        <f t="shared" si="0"/>
        <v>2000</v>
      </c>
      <c r="H26" s="200">
        <f t="shared" si="1"/>
        <v>1500</v>
      </c>
      <c r="I26" s="200">
        <f t="shared" si="2"/>
        <v>2500</v>
      </c>
      <c r="J26" s="201">
        <f t="shared" si="3"/>
        <v>0.66666666666666674</v>
      </c>
      <c r="K26" s="215">
        <f t="shared" si="4"/>
        <v>1500</v>
      </c>
      <c r="L26" s="209" t="s">
        <v>379</v>
      </c>
      <c r="M26" s="209" t="s">
        <v>380</v>
      </c>
      <c r="N26" s="203" t="s">
        <v>357</v>
      </c>
    </row>
    <row r="27" spans="1:14" ht="16.5" thickTop="1" thickBot="1" x14ac:dyDescent="0.3">
      <c r="A27" s="180">
        <v>16</v>
      </c>
      <c r="B27" s="180" t="s">
        <v>317</v>
      </c>
      <c r="C27" s="210" t="s">
        <v>378</v>
      </c>
      <c r="D27" s="207">
        <v>1600</v>
      </c>
      <c r="E27" s="202">
        <v>2000</v>
      </c>
      <c r="F27" s="202">
        <v>2500</v>
      </c>
      <c r="G27" s="200">
        <f t="shared" si="0"/>
        <v>2033.3333333333333</v>
      </c>
      <c r="H27" s="200">
        <f t="shared" si="1"/>
        <v>1600</v>
      </c>
      <c r="I27" s="200">
        <f t="shared" si="2"/>
        <v>2500</v>
      </c>
      <c r="J27" s="201">
        <f t="shared" si="3"/>
        <v>0.5625</v>
      </c>
      <c r="K27" s="215">
        <f t="shared" si="4"/>
        <v>1600</v>
      </c>
      <c r="L27" s="209" t="s">
        <v>379</v>
      </c>
      <c r="M27" s="209" t="s">
        <v>380</v>
      </c>
      <c r="N27" s="203" t="s">
        <v>357</v>
      </c>
    </row>
    <row r="28" spans="1:14" ht="16.5" thickTop="1" thickBot="1" x14ac:dyDescent="0.3">
      <c r="A28" s="180">
        <v>17</v>
      </c>
      <c r="B28" s="180" t="s">
        <v>318</v>
      </c>
      <c r="C28" s="210" t="s">
        <v>378</v>
      </c>
      <c r="D28" s="207">
        <v>1800</v>
      </c>
      <c r="E28" s="202">
        <v>2200</v>
      </c>
      <c r="F28" s="202">
        <v>3000</v>
      </c>
      <c r="G28" s="200">
        <f t="shared" si="0"/>
        <v>2333.3333333333335</v>
      </c>
      <c r="H28" s="200">
        <f t="shared" si="1"/>
        <v>1800</v>
      </c>
      <c r="I28" s="200">
        <f t="shared" si="2"/>
        <v>3000</v>
      </c>
      <c r="J28" s="201">
        <f t="shared" si="3"/>
        <v>0.66666666666666674</v>
      </c>
      <c r="K28" s="215">
        <f t="shared" si="4"/>
        <v>1800</v>
      </c>
      <c r="L28" s="209" t="s">
        <v>379</v>
      </c>
      <c r="M28" s="209" t="s">
        <v>380</v>
      </c>
      <c r="N28" s="203" t="s">
        <v>357</v>
      </c>
    </row>
    <row r="29" spans="1:14" ht="16.5" thickTop="1" thickBot="1" x14ac:dyDescent="0.3">
      <c r="A29" s="180">
        <v>18</v>
      </c>
      <c r="B29" s="180" t="s">
        <v>319</v>
      </c>
      <c r="C29" s="210" t="s">
        <v>378</v>
      </c>
      <c r="D29" s="207">
        <v>1600</v>
      </c>
      <c r="E29" s="202">
        <v>2000</v>
      </c>
      <c r="F29" s="202">
        <v>2500</v>
      </c>
      <c r="G29" s="200">
        <f t="shared" si="0"/>
        <v>2033.3333333333333</v>
      </c>
      <c r="H29" s="200">
        <f t="shared" si="1"/>
        <v>1600</v>
      </c>
      <c r="I29" s="200">
        <f t="shared" si="2"/>
        <v>2500</v>
      </c>
      <c r="J29" s="201">
        <f t="shared" si="3"/>
        <v>0.5625</v>
      </c>
      <c r="K29" s="215">
        <f t="shared" si="4"/>
        <v>1600</v>
      </c>
      <c r="L29" s="209" t="s">
        <v>379</v>
      </c>
      <c r="M29" s="209" t="s">
        <v>380</v>
      </c>
      <c r="N29" s="203" t="s">
        <v>357</v>
      </c>
    </row>
    <row r="30" spans="1:14" ht="16.5" thickTop="1" thickBot="1" x14ac:dyDescent="0.3">
      <c r="A30" s="180">
        <v>19</v>
      </c>
      <c r="B30" s="180" t="s">
        <v>320</v>
      </c>
      <c r="C30" s="210" t="s">
        <v>378</v>
      </c>
      <c r="D30" s="207">
        <v>1500</v>
      </c>
      <c r="E30" s="202">
        <v>2000</v>
      </c>
      <c r="F30" s="202">
        <v>2500</v>
      </c>
      <c r="G30" s="200">
        <f t="shared" si="0"/>
        <v>2000</v>
      </c>
      <c r="H30" s="200">
        <f t="shared" si="1"/>
        <v>1500</v>
      </c>
      <c r="I30" s="200">
        <f t="shared" si="2"/>
        <v>2500</v>
      </c>
      <c r="J30" s="201">
        <f t="shared" si="3"/>
        <v>0.66666666666666674</v>
      </c>
      <c r="K30" s="215">
        <f t="shared" si="4"/>
        <v>1500</v>
      </c>
      <c r="L30" s="209" t="s">
        <v>379</v>
      </c>
      <c r="M30" s="209" t="s">
        <v>380</v>
      </c>
      <c r="N30" s="203" t="s">
        <v>357</v>
      </c>
    </row>
    <row r="31" spans="1:14" ht="16.5" thickTop="1" thickBot="1" x14ac:dyDescent="0.3">
      <c r="J31" s="201"/>
    </row>
    <row r="32" spans="1:14" ht="15.75" thickTop="1" x14ac:dyDescent="0.25"/>
  </sheetData>
  <mergeCells count="13">
    <mergeCell ref="A6:J7"/>
    <mergeCell ref="L10:L11"/>
    <mergeCell ref="M10:M11"/>
    <mergeCell ref="N10:N11"/>
    <mergeCell ref="A10:A11"/>
    <mergeCell ref="B10:B11"/>
    <mergeCell ref="C10:C11"/>
    <mergeCell ref="G10:G11"/>
    <mergeCell ref="H10:H11"/>
    <mergeCell ref="I10:I11"/>
    <mergeCell ref="J10:J11"/>
    <mergeCell ref="A8:J9"/>
    <mergeCell ref="K10:K11"/>
  </mergeCells>
  <phoneticPr fontId="43" type="noConversion"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A1000"/>
  <sheetViews>
    <sheetView showGridLines="0" topLeftCell="F124" zoomScale="50" zoomScaleNormal="50" workbookViewId="0">
      <selection activeCell="D144" sqref="D144:Y145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185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186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24" t="s">
        <v>114</v>
      </c>
      <c r="I18" s="72" t="s">
        <v>111</v>
      </c>
      <c r="J18" s="73">
        <v>2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15544.32</v>
      </c>
      <c r="N18" s="76">
        <f>M18/12</f>
        <v>1295.3599999999999</v>
      </c>
      <c r="O18" s="77">
        <f t="shared" ref="O18:Y18" si="1">$M$18/12</f>
        <v>1295.3599999999999</v>
      </c>
      <c r="P18" s="77">
        <f t="shared" si="1"/>
        <v>1295.3599999999999</v>
      </c>
      <c r="Q18" s="77">
        <f t="shared" si="1"/>
        <v>1295.3599999999999</v>
      </c>
      <c r="R18" s="77">
        <f t="shared" si="1"/>
        <v>1295.3599999999999</v>
      </c>
      <c r="S18" s="77">
        <f t="shared" si="1"/>
        <v>1295.3599999999999</v>
      </c>
      <c r="T18" s="77">
        <f t="shared" si="1"/>
        <v>1295.3599999999999</v>
      </c>
      <c r="U18" s="77">
        <f t="shared" si="1"/>
        <v>1295.3599999999999</v>
      </c>
      <c r="V18" s="77">
        <f t="shared" si="1"/>
        <v>1295.3599999999999</v>
      </c>
      <c r="W18" s="77">
        <f t="shared" si="1"/>
        <v>1295.3599999999999</v>
      </c>
      <c r="X18" s="77">
        <f t="shared" si="1"/>
        <v>1295.3599999999999</v>
      </c>
      <c r="Y18" s="77">
        <f t="shared" si="1"/>
        <v>1295.3599999999999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24" t="s">
        <v>114</v>
      </c>
      <c r="I19" s="72" t="s">
        <v>111</v>
      </c>
      <c r="J19" s="73">
        <v>2</v>
      </c>
      <c r="K19" s="73">
        <v>768</v>
      </c>
      <c r="L19" s="74">
        <f>'Planilha para vinculação'!F22</f>
        <v>25</v>
      </c>
      <c r="M19" s="75">
        <f t="shared" si="0"/>
        <v>38400</v>
      </c>
      <c r="N19" s="76">
        <f t="shared" ref="N19:Y19" si="2">$M$19/12</f>
        <v>3200</v>
      </c>
      <c r="O19" s="77">
        <f t="shared" si="2"/>
        <v>3200</v>
      </c>
      <c r="P19" s="77">
        <f t="shared" si="2"/>
        <v>3200</v>
      </c>
      <c r="Q19" s="77">
        <f t="shared" si="2"/>
        <v>3200</v>
      </c>
      <c r="R19" s="77">
        <f t="shared" si="2"/>
        <v>3200</v>
      </c>
      <c r="S19" s="77">
        <f t="shared" si="2"/>
        <v>3200</v>
      </c>
      <c r="T19" s="77">
        <f t="shared" si="2"/>
        <v>3200</v>
      </c>
      <c r="U19" s="77">
        <f t="shared" si="2"/>
        <v>3200</v>
      </c>
      <c r="V19" s="77">
        <f t="shared" si="2"/>
        <v>3200</v>
      </c>
      <c r="W19" s="77">
        <f t="shared" si="2"/>
        <v>3200</v>
      </c>
      <c r="X19" s="77">
        <f t="shared" si="2"/>
        <v>3200</v>
      </c>
      <c r="Y19" s="77">
        <f t="shared" si="2"/>
        <v>3200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2</v>
      </c>
      <c r="K21" s="73">
        <v>1</v>
      </c>
      <c r="L21" s="74">
        <f>'Quadro de Preços Frete'!K26</f>
        <v>1500</v>
      </c>
      <c r="M21" s="75">
        <f t="shared" si="0"/>
        <v>3000</v>
      </c>
      <c r="N21" s="76">
        <f>$M$21/2</f>
        <v>1500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1500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1</v>
      </c>
      <c r="K22" s="73">
        <v>12</v>
      </c>
      <c r="L22" s="74">
        <f>'Planilha para vinculação'!F71</f>
        <v>1200</v>
      </c>
      <c r="M22" s="75">
        <f t="shared" ref="M22" si="4">TRUNC(J22*K22*L22,2)</f>
        <v>14400</v>
      </c>
      <c r="N22" s="76">
        <f t="shared" ref="N22:Y22" si="5">$M$22/12</f>
        <v>1200</v>
      </c>
      <c r="O22" s="76">
        <f t="shared" si="5"/>
        <v>1200</v>
      </c>
      <c r="P22" s="76">
        <f t="shared" si="5"/>
        <v>1200</v>
      </c>
      <c r="Q22" s="76">
        <f t="shared" si="5"/>
        <v>1200</v>
      </c>
      <c r="R22" s="76">
        <f t="shared" si="5"/>
        <v>1200</v>
      </c>
      <c r="S22" s="76">
        <f t="shared" si="5"/>
        <v>1200</v>
      </c>
      <c r="T22" s="76">
        <f t="shared" si="5"/>
        <v>1200</v>
      </c>
      <c r="U22" s="76">
        <f t="shared" si="5"/>
        <v>1200</v>
      </c>
      <c r="V22" s="76">
        <f t="shared" si="5"/>
        <v>1200</v>
      </c>
      <c r="W22" s="76">
        <f t="shared" si="5"/>
        <v>1200</v>
      </c>
      <c r="X22" s="76">
        <f t="shared" si="5"/>
        <v>1200</v>
      </c>
      <c r="Y22" s="76">
        <f t="shared" si="5"/>
        <v>1200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6">$M$23/12</f>
        <v>482.88749999999999</v>
      </c>
      <c r="O23" s="77">
        <f t="shared" si="6"/>
        <v>482.88749999999999</v>
      </c>
      <c r="P23" s="77">
        <f t="shared" si="6"/>
        <v>482.88749999999999</v>
      </c>
      <c r="Q23" s="77">
        <f t="shared" si="6"/>
        <v>482.88749999999999</v>
      </c>
      <c r="R23" s="77">
        <f t="shared" si="6"/>
        <v>482.88749999999999</v>
      </c>
      <c r="S23" s="77">
        <f t="shared" si="6"/>
        <v>482.88749999999999</v>
      </c>
      <c r="T23" s="77">
        <f t="shared" si="6"/>
        <v>482.88749999999999</v>
      </c>
      <c r="U23" s="77">
        <f t="shared" si="6"/>
        <v>482.88749999999999</v>
      </c>
      <c r="V23" s="77">
        <f t="shared" si="6"/>
        <v>482.88749999999999</v>
      </c>
      <c r="W23" s="77">
        <f t="shared" si="6"/>
        <v>482.88749999999999</v>
      </c>
      <c r="X23" s="77">
        <f t="shared" si="6"/>
        <v>482.88749999999999</v>
      </c>
      <c r="Y23" s="77">
        <f t="shared" si="6"/>
        <v>482.88749999999999</v>
      </c>
      <c r="Z23" s="69"/>
    </row>
    <row r="24" spans="1:27" ht="93.7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7">$M$24/12</f>
        <v>1117.49</v>
      </c>
      <c r="O24" s="76">
        <f t="shared" si="7"/>
        <v>1117.49</v>
      </c>
      <c r="P24" s="76">
        <f t="shared" si="7"/>
        <v>1117.49</v>
      </c>
      <c r="Q24" s="76">
        <f t="shared" si="7"/>
        <v>1117.49</v>
      </c>
      <c r="R24" s="76">
        <f t="shared" si="7"/>
        <v>1117.49</v>
      </c>
      <c r="S24" s="76">
        <f t="shared" si="7"/>
        <v>1117.49</v>
      </c>
      <c r="T24" s="76">
        <f t="shared" si="7"/>
        <v>1117.49</v>
      </c>
      <c r="U24" s="76">
        <f t="shared" si="7"/>
        <v>1117.49</v>
      </c>
      <c r="V24" s="76">
        <f t="shared" si="7"/>
        <v>1117.49</v>
      </c>
      <c r="W24" s="76">
        <f t="shared" si="7"/>
        <v>1117.49</v>
      </c>
      <c r="X24" s="76">
        <f t="shared" si="7"/>
        <v>1117.49</v>
      </c>
      <c r="Y24" s="76">
        <f t="shared" si="7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91747.64999999998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8">SUM(M18:M25)</f>
        <v>91747.65</v>
      </c>
      <c r="N26" s="86">
        <f t="shared" si="8"/>
        <v>9005.6374999999989</v>
      </c>
      <c r="O26" s="64">
        <f t="shared" si="8"/>
        <v>7385.6374999999989</v>
      </c>
      <c r="P26" s="64">
        <f t="shared" si="8"/>
        <v>7385.6374999999989</v>
      </c>
      <c r="Q26" s="64">
        <f t="shared" si="8"/>
        <v>7385.6374999999989</v>
      </c>
      <c r="R26" s="64">
        <f t="shared" si="8"/>
        <v>7385.6374999999989</v>
      </c>
      <c r="S26" s="64">
        <f t="shared" si="8"/>
        <v>7385.6374999999989</v>
      </c>
      <c r="T26" s="64">
        <f t="shared" si="8"/>
        <v>7385.6374999999989</v>
      </c>
      <c r="U26" s="64">
        <f t="shared" si="8"/>
        <v>7385.6374999999989</v>
      </c>
      <c r="V26" s="64">
        <f t="shared" si="8"/>
        <v>7385.6374999999989</v>
      </c>
      <c r="W26" s="64">
        <f t="shared" si="8"/>
        <v>7385.6374999999989</v>
      </c>
      <c r="X26" s="64">
        <f t="shared" si="8"/>
        <v>7385.6374999999989</v>
      </c>
      <c r="Y26" s="64">
        <f t="shared" si="8"/>
        <v>8885.6374999999989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9">TRUNC(L27*K27*J27,2)</f>
        <v>91.91</v>
      </c>
      <c r="N27" s="88">
        <f t="shared" ref="N27:N28" si="10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114</v>
      </c>
      <c r="L28" s="87">
        <f>Verba_Diagnóstico!$G$15</f>
        <v>5</v>
      </c>
      <c r="M28" s="75">
        <f t="shared" si="9"/>
        <v>570</v>
      </c>
      <c r="N28" s="88">
        <f t="shared" si="10"/>
        <v>570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337"/>
      <c r="E29" s="70" t="s">
        <v>110</v>
      </c>
      <c r="F29" s="91" t="s">
        <v>11</v>
      </c>
      <c r="G29" s="24">
        <v>9</v>
      </c>
      <c r="H29" s="24" t="s">
        <v>114</v>
      </c>
      <c r="I29" s="92" t="s">
        <v>111</v>
      </c>
      <c r="J29" s="92">
        <v>2</v>
      </c>
      <c r="K29" s="93">
        <v>100</v>
      </c>
      <c r="L29" s="94">
        <f>'Planilha para vinculação'!F21</f>
        <v>10.119999999999999</v>
      </c>
      <c r="M29" s="75">
        <f t="shared" ref="M29:M30" si="11">TRUNC(L29*K29*J29,2)</f>
        <v>2024</v>
      </c>
      <c r="N29" s="88">
        <f t="shared" ref="N29:N31" si="12">M29</f>
        <v>2024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f>SUM(N31:Y31)</f>
        <v>7685.91</v>
      </c>
      <c r="AA29" t="b">
        <f>IF(Z29=M31,TRUE,FALSE)</f>
        <v>1</v>
      </c>
    </row>
    <row r="30" spans="1:27" ht="47.25" customHeight="1" x14ac:dyDescent="0.25">
      <c r="A30" s="18"/>
      <c r="B30" s="18"/>
      <c r="C30" s="18"/>
      <c r="D30" s="338"/>
      <c r="E30" s="92" t="s">
        <v>121</v>
      </c>
      <c r="F30" s="91" t="s">
        <v>11</v>
      </c>
      <c r="G30" s="24">
        <v>9</v>
      </c>
      <c r="H30" s="24" t="s">
        <v>114</v>
      </c>
      <c r="I30" s="92" t="s">
        <v>111</v>
      </c>
      <c r="J30" s="92">
        <v>2</v>
      </c>
      <c r="K30" s="93">
        <v>100</v>
      </c>
      <c r="L30" s="94">
        <f>'Planilha para vinculação'!F22</f>
        <v>25</v>
      </c>
      <c r="M30" s="75">
        <f t="shared" si="11"/>
        <v>5000</v>
      </c>
      <c r="N30" s="88">
        <f t="shared" si="12"/>
        <v>5000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SUM(M27:M30)</f>
        <v>7685.91</v>
      </c>
      <c r="N31" s="88">
        <f t="shared" si="12"/>
        <v>7685.91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v>0</v>
      </c>
      <c r="Z31" s="69"/>
    </row>
    <row r="32" spans="1:27" ht="15.75" customHeight="1" x14ac:dyDescent="0.25">
      <c r="A32" s="18"/>
      <c r="B32" s="18"/>
      <c r="C32" s="18"/>
      <c r="D32" s="307" t="s">
        <v>123</v>
      </c>
      <c r="E32" s="70" t="s">
        <v>110</v>
      </c>
      <c r="F32" s="91" t="s">
        <v>11</v>
      </c>
      <c r="G32" s="24">
        <v>9</v>
      </c>
      <c r="H32" s="24" t="s">
        <v>114</v>
      </c>
      <c r="I32" s="92" t="s">
        <v>111</v>
      </c>
      <c r="J32" s="92">
        <v>2</v>
      </c>
      <c r="K32" s="93">
        <v>240</v>
      </c>
      <c r="L32" s="94">
        <f>'Planilha para vinculação'!F21</f>
        <v>10.119999999999999</v>
      </c>
      <c r="M32" s="95">
        <f t="shared" ref="M32:M34" si="13">TRUNC(J32*K32*L32,2)</f>
        <v>4857.6000000000004</v>
      </c>
      <c r="N32" s="76">
        <f t="shared" ref="N32:Y32" si="14">$M$32/12</f>
        <v>404.8</v>
      </c>
      <c r="O32" s="77">
        <f t="shared" si="14"/>
        <v>404.8</v>
      </c>
      <c r="P32" s="77">
        <f t="shared" si="14"/>
        <v>404.8</v>
      </c>
      <c r="Q32" s="77">
        <f t="shared" si="14"/>
        <v>404.8</v>
      </c>
      <c r="R32" s="77">
        <f t="shared" si="14"/>
        <v>404.8</v>
      </c>
      <c r="S32" s="77">
        <f t="shared" si="14"/>
        <v>404.8</v>
      </c>
      <c r="T32" s="77">
        <f t="shared" si="14"/>
        <v>404.8</v>
      </c>
      <c r="U32" s="77">
        <f t="shared" si="14"/>
        <v>404.8</v>
      </c>
      <c r="V32" s="77">
        <f t="shared" si="14"/>
        <v>404.8</v>
      </c>
      <c r="W32" s="77">
        <f t="shared" si="14"/>
        <v>404.8</v>
      </c>
      <c r="X32" s="77">
        <f t="shared" si="14"/>
        <v>404.8</v>
      </c>
      <c r="Y32" s="77">
        <f t="shared" si="14"/>
        <v>404.8</v>
      </c>
      <c r="Z32" s="69"/>
    </row>
    <row r="33" spans="1:27" ht="15.75" customHeight="1" x14ac:dyDescent="0.25">
      <c r="A33" s="18"/>
      <c r="B33" s="18"/>
      <c r="C33" s="18"/>
      <c r="D33" s="309"/>
      <c r="E33" s="72" t="s">
        <v>112</v>
      </c>
      <c r="F33" s="91" t="s">
        <v>11</v>
      </c>
      <c r="G33" s="24">
        <v>10</v>
      </c>
      <c r="H33" s="24" t="s">
        <v>114</v>
      </c>
      <c r="I33" s="92" t="s">
        <v>111</v>
      </c>
      <c r="J33" s="92">
        <v>2</v>
      </c>
      <c r="K33" s="93">
        <v>240</v>
      </c>
      <c r="L33" s="94">
        <f>'Planilha para vinculação'!F22</f>
        <v>25</v>
      </c>
      <c r="M33" s="95">
        <f t="shared" si="13"/>
        <v>12000</v>
      </c>
      <c r="N33" s="76">
        <f t="shared" ref="N33:Y33" si="15">$M$33/12</f>
        <v>1000</v>
      </c>
      <c r="O33" s="77">
        <f t="shared" si="15"/>
        <v>1000</v>
      </c>
      <c r="P33" s="77">
        <f t="shared" si="15"/>
        <v>1000</v>
      </c>
      <c r="Q33" s="77">
        <f t="shared" si="15"/>
        <v>1000</v>
      </c>
      <c r="R33" s="77">
        <f t="shared" si="15"/>
        <v>1000</v>
      </c>
      <c r="S33" s="77">
        <f t="shared" si="15"/>
        <v>1000</v>
      </c>
      <c r="T33" s="77">
        <f t="shared" si="15"/>
        <v>1000</v>
      </c>
      <c r="U33" s="77">
        <f t="shared" si="15"/>
        <v>1000</v>
      </c>
      <c r="V33" s="77">
        <f t="shared" si="15"/>
        <v>1000</v>
      </c>
      <c r="W33" s="77">
        <f t="shared" si="15"/>
        <v>1000</v>
      </c>
      <c r="X33" s="77">
        <f t="shared" si="15"/>
        <v>1000</v>
      </c>
      <c r="Y33" s="77">
        <f t="shared" si="15"/>
        <v>1000</v>
      </c>
      <c r="Z33" s="69">
        <f>SUM(N35:Y35)</f>
        <v>17960.519999999997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308"/>
      <c r="E34" s="92" t="s">
        <v>124</v>
      </c>
      <c r="F34" s="81" t="s">
        <v>14</v>
      </c>
      <c r="G34" s="5" t="s">
        <v>116</v>
      </c>
      <c r="H34" s="7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3"/>
        <v>1102.92</v>
      </c>
      <c r="N34" s="76">
        <f t="shared" ref="N34:Y34" si="16">$M$34/12</f>
        <v>91.910000000000011</v>
      </c>
      <c r="O34" s="77">
        <f t="shared" si="16"/>
        <v>91.910000000000011</v>
      </c>
      <c r="P34" s="77">
        <f t="shared" si="16"/>
        <v>91.910000000000011</v>
      </c>
      <c r="Q34" s="77">
        <f t="shared" si="16"/>
        <v>91.910000000000011</v>
      </c>
      <c r="R34" s="77">
        <f t="shared" si="16"/>
        <v>91.910000000000011</v>
      </c>
      <c r="S34" s="77">
        <f t="shared" si="16"/>
        <v>91.910000000000011</v>
      </c>
      <c r="T34" s="77">
        <f t="shared" si="16"/>
        <v>91.910000000000011</v>
      </c>
      <c r="U34" s="77">
        <f t="shared" si="16"/>
        <v>91.910000000000011</v>
      </c>
      <c r="V34" s="77">
        <f t="shared" si="16"/>
        <v>91.910000000000011</v>
      </c>
      <c r="W34" s="77">
        <f t="shared" si="16"/>
        <v>91.910000000000011</v>
      </c>
      <c r="X34" s="77">
        <f t="shared" si="16"/>
        <v>91.910000000000011</v>
      </c>
      <c r="Y34" s="77">
        <f t="shared" si="16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7">SUM(M32:M34)</f>
        <v>17960.519999999997</v>
      </c>
      <c r="N35" s="86">
        <f t="shared" si="17"/>
        <v>1496.71</v>
      </c>
      <c r="O35" s="64">
        <f t="shared" si="17"/>
        <v>1496.71</v>
      </c>
      <c r="P35" s="64">
        <f t="shared" si="17"/>
        <v>1496.71</v>
      </c>
      <c r="Q35" s="64">
        <f t="shared" si="17"/>
        <v>1496.71</v>
      </c>
      <c r="R35" s="64">
        <f t="shared" si="17"/>
        <v>1496.71</v>
      </c>
      <c r="S35" s="64">
        <f t="shared" si="17"/>
        <v>1496.71</v>
      </c>
      <c r="T35" s="64">
        <f t="shared" si="17"/>
        <v>1496.71</v>
      </c>
      <c r="U35" s="64">
        <f t="shared" si="17"/>
        <v>1496.71</v>
      </c>
      <c r="V35" s="64">
        <f t="shared" si="17"/>
        <v>1496.71</v>
      </c>
      <c r="W35" s="64">
        <f t="shared" si="17"/>
        <v>1496.71</v>
      </c>
      <c r="X35" s="64">
        <f t="shared" si="17"/>
        <v>1496.71</v>
      </c>
      <c r="Y35" s="64">
        <f t="shared" si="17"/>
        <v>1496.71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24" t="s">
        <v>114</v>
      </c>
      <c r="I36" s="92" t="s">
        <v>111</v>
      </c>
      <c r="J36" s="73">
        <v>2</v>
      </c>
      <c r="K36" s="93">
        <v>17</v>
      </c>
      <c r="L36" s="94">
        <f>'Planilha para vinculação'!F21</f>
        <v>10.119999999999999</v>
      </c>
      <c r="M36" s="75">
        <f t="shared" ref="M36:M44" si="18">TRUNC(J36*K36*L36,2)</f>
        <v>344.08</v>
      </c>
      <c r="N36" s="96"/>
      <c r="O36" s="76">
        <f t="shared" ref="O36:O44" si="19">M36</f>
        <v>344.08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24" t="s">
        <v>114</v>
      </c>
      <c r="I37" s="92" t="s">
        <v>111</v>
      </c>
      <c r="J37" s="73">
        <v>2</v>
      </c>
      <c r="K37" s="93">
        <v>30</v>
      </c>
      <c r="L37" s="94">
        <f>'Planilha para vinculação'!F22</f>
        <v>25</v>
      </c>
      <c r="M37" s="75">
        <f t="shared" si="18"/>
        <v>1500</v>
      </c>
      <c r="N37" s="96"/>
      <c r="O37" s="76">
        <f t="shared" si="19"/>
        <v>1500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68</v>
      </c>
      <c r="L38" s="74">
        <f>'Planilha para vinculação'!F35</f>
        <v>0.61</v>
      </c>
      <c r="M38" s="75">
        <f t="shared" si="18"/>
        <v>41.48</v>
      </c>
      <c r="N38" s="96"/>
      <c r="O38" s="76">
        <f t="shared" si="19"/>
        <v>41.48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20</v>
      </c>
      <c r="L39" s="94">
        <f>'Planilha para vinculação'!F26</f>
        <v>5.8</v>
      </c>
      <c r="M39" s="75">
        <f t="shared" si="18"/>
        <v>116</v>
      </c>
      <c r="N39" s="96"/>
      <c r="O39" s="76">
        <f t="shared" si="19"/>
        <v>116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227</v>
      </c>
      <c r="L40" s="94">
        <f>'Planilha para vinculação'!F31</f>
        <v>1.2250000000000001</v>
      </c>
      <c r="M40" s="75">
        <f t="shared" si="18"/>
        <v>278.07</v>
      </c>
      <c r="N40" s="96"/>
      <c r="O40" s="76">
        <f t="shared" si="19"/>
        <v>278.07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8"/>
        <v>60</v>
      </c>
      <c r="N41" s="96"/>
      <c r="O41" s="76">
        <f t="shared" si="19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68</v>
      </c>
      <c r="L42" s="94">
        <f>'Planilha para vinculação'!F39</f>
        <v>4</v>
      </c>
      <c r="M42" s="75">
        <f t="shared" si="18"/>
        <v>272</v>
      </c>
      <c r="N42" s="96"/>
      <c r="O42" s="76">
        <f t="shared" si="19"/>
        <v>272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8"/>
        <v>18.88</v>
      </c>
      <c r="N43" s="96"/>
      <c r="O43" s="76">
        <f t="shared" si="19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3030.3500000000004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7" t="s">
        <v>114</v>
      </c>
      <c r="I44" s="72" t="s">
        <v>129</v>
      </c>
      <c r="J44" s="92">
        <v>1</v>
      </c>
      <c r="K44" s="92">
        <v>68</v>
      </c>
      <c r="L44" s="94">
        <f>'Kit lanche'!E15</f>
        <v>5.88</v>
      </c>
      <c r="M44" s="75">
        <f t="shared" si="18"/>
        <v>399.84</v>
      </c>
      <c r="N44" s="96"/>
      <c r="O44" s="76">
        <f t="shared" si="19"/>
        <v>399.84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 t="shared" ref="M45:P45" si="20">SUM(M36:M44)</f>
        <v>3030.3500000000004</v>
      </c>
      <c r="N45" s="99">
        <f t="shared" si="20"/>
        <v>0</v>
      </c>
      <c r="O45" s="100">
        <f t="shared" si="20"/>
        <v>3030.3500000000004</v>
      </c>
      <c r="P45" s="100">
        <f t="shared" si="20"/>
        <v>0</v>
      </c>
      <c r="Q45" s="100"/>
      <c r="R45" s="100">
        <f t="shared" ref="R45:Y45" si="21">SUM(R36:R44)</f>
        <v>0</v>
      </c>
      <c r="S45" s="100">
        <f t="shared" si="21"/>
        <v>0</v>
      </c>
      <c r="T45" s="100">
        <f t="shared" si="21"/>
        <v>0</v>
      </c>
      <c r="U45" s="100">
        <f t="shared" si="21"/>
        <v>0</v>
      </c>
      <c r="V45" s="100">
        <f t="shared" si="21"/>
        <v>0</v>
      </c>
      <c r="W45" s="100">
        <f t="shared" si="21"/>
        <v>0</v>
      </c>
      <c r="X45" s="100">
        <f t="shared" si="21"/>
        <v>0</v>
      </c>
      <c r="Y45" s="100">
        <f t="shared" si="21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24" t="s">
        <v>114</v>
      </c>
      <c r="I46" s="92" t="s">
        <v>111</v>
      </c>
      <c r="J46" s="73">
        <v>2</v>
      </c>
      <c r="K46" s="93">
        <v>204</v>
      </c>
      <c r="L46" s="94">
        <f>'Planilha para vinculação'!F21</f>
        <v>10.119999999999999</v>
      </c>
      <c r="M46" s="75">
        <f t="shared" ref="M46:M54" si="22">TRUNC(J46*K46*L46,2)</f>
        <v>4128.96</v>
      </c>
      <c r="N46" s="76">
        <f t="shared" ref="N46:N54" si="23">M46/12</f>
        <v>344.08</v>
      </c>
      <c r="O46" s="76">
        <f t="shared" ref="O46:O54" si="24">M46/12</f>
        <v>344.08</v>
      </c>
      <c r="P46" s="76">
        <f t="shared" ref="P46:P54" si="25">M46/12</f>
        <v>344.08</v>
      </c>
      <c r="Q46" s="76">
        <f t="shared" ref="Q46:Q55" si="26">M46/12</f>
        <v>344.08</v>
      </c>
      <c r="R46" s="76">
        <f t="shared" ref="R46:R54" si="27">M46/12</f>
        <v>344.08</v>
      </c>
      <c r="S46" s="76">
        <f t="shared" ref="S46:S54" si="28">M46/12</f>
        <v>344.08</v>
      </c>
      <c r="T46" s="76">
        <f t="shared" ref="T46:T54" si="29">M46/12</f>
        <v>344.08</v>
      </c>
      <c r="U46" s="76">
        <f t="shared" ref="U46:U54" si="30">M46/12</f>
        <v>344.08</v>
      </c>
      <c r="V46" s="76">
        <f t="shared" ref="V46:V54" si="31">M46/12</f>
        <v>344.08</v>
      </c>
      <c r="W46" s="76">
        <f t="shared" ref="W46:W54" si="32">M46/12</f>
        <v>344.08</v>
      </c>
      <c r="X46" s="76">
        <f t="shared" ref="X46:X54" si="33">M46/12</f>
        <v>344.08</v>
      </c>
      <c r="Y46" s="76">
        <f t="shared" ref="Y46:Y54" si="34">M46/12</f>
        <v>344.08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24" t="s">
        <v>114</v>
      </c>
      <c r="I47" s="92" t="s">
        <v>111</v>
      </c>
      <c r="J47" s="73">
        <v>2</v>
      </c>
      <c r="K47" s="93">
        <v>360</v>
      </c>
      <c r="L47" s="94">
        <f>'Planilha para vinculação'!F22</f>
        <v>25</v>
      </c>
      <c r="M47" s="75">
        <f t="shared" si="22"/>
        <v>18000</v>
      </c>
      <c r="N47" s="76">
        <f t="shared" si="23"/>
        <v>1500</v>
      </c>
      <c r="O47" s="76">
        <f t="shared" si="24"/>
        <v>1500</v>
      </c>
      <c r="P47" s="76">
        <f t="shared" si="25"/>
        <v>1500</v>
      </c>
      <c r="Q47" s="76">
        <f t="shared" si="26"/>
        <v>1500</v>
      </c>
      <c r="R47" s="76">
        <f t="shared" si="27"/>
        <v>1500</v>
      </c>
      <c r="S47" s="76">
        <f t="shared" si="28"/>
        <v>1500</v>
      </c>
      <c r="T47" s="76">
        <f t="shared" si="29"/>
        <v>1500</v>
      </c>
      <c r="U47" s="76">
        <f t="shared" si="30"/>
        <v>1500</v>
      </c>
      <c r="V47" s="76">
        <f t="shared" si="31"/>
        <v>1500</v>
      </c>
      <c r="W47" s="76">
        <f t="shared" si="32"/>
        <v>1500</v>
      </c>
      <c r="X47" s="76">
        <f t="shared" si="33"/>
        <v>1500</v>
      </c>
      <c r="Y47" s="76">
        <f t="shared" si="34"/>
        <v>1500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6</v>
      </c>
      <c r="L48" s="74">
        <f>'Planilha para vinculação'!F35</f>
        <v>0.61</v>
      </c>
      <c r="M48" s="75">
        <f t="shared" si="22"/>
        <v>43.92</v>
      </c>
      <c r="N48" s="76">
        <f t="shared" si="23"/>
        <v>3.66</v>
      </c>
      <c r="O48" s="76">
        <f t="shared" si="24"/>
        <v>3.66</v>
      </c>
      <c r="P48" s="76">
        <f t="shared" si="25"/>
        <v>3.66</v>
      </c>
      <c r="Q48" s="76">
        <f t="shared" si="26"/>
        <v>3.66</v>
      </c>
      <c r="R48" s="76">
        <f t="shared" si="27"/>
        <v>3.66</v>
      </c>
      <c r="S48" s="76">
        <f t="shared" si="28"/>
        <v>3.66</v>
      </c>
      <c r="T48" s="76">
        <f t="shared" si="29"/>
        <v>3.66</v>
      </c>
      <c r="U48" s="76">
        <f t="shared" si="30"/>
        <v>3.66</v>
      </c>
      <c r="V48" s="76">
        <f t="shared" si="31"/>
        <v>3.66</v>
      </c>
      <c r="W48" s="76">
        <f t="shared" si="32"/>
        <v>3.66</v>
      </c>
      <c r="X48" s="76">
        <f t="shared" si="33"/>
        <v>3.66</v>
      </c>
      <c r="Y48" s="76">
        <f t="shared" si="34"/>
        <v>3.66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20</v>
      </c>
      <c r="L49" s="94">
        <f>'Planilha para vinculação'!F26</f>
        <v>5.8</v>
      </c>
      <c r="M49" s="75">
        <f t="shared" si="22"/>
        <v>1392</v>
      </c>
      <c r="N49" s="76">
        <f t="shared" si="23"/>
        <v>116</v>
      </c>
      <c r="O49" s="76">
        <f t="shared" si="24"/>
        <v>116</v>
      </c>
      <c r="P49" s="76">
        <f t="shared" si="25"/>
        <v>116</v>
      </c>
      <c r="Q49" s="76">
        <f t="shared" si="26"/>
        <v>116</v>
      </c>
      <c r="R49" s="76">
        <f t="shared" si="27"/>
        <v>116</v>
      </c>
      <c r="S49" s="76">
        <f t="shared" si="28"/>
        <v>116</v>
      </c>
      <c r="T49" s="76">
        <f t="shared" si="29"/>
        <v>116</v>
      </c>
      <c r="U49" s="76">
        <f t="shared" si="30"/>
        <v>116</v>
      </c>
      <c r="V49" s="76">
        <f t="shared" si="31"/>
        <v>116</v>
      </c>
      <c r="W49" s="76">
        <f t="shared" si="32"/>
        <v>116</v>
      </c>
      <c r="X49" s="76">
        <f t="shared" si="33"/>
        <v>116</v>
      </c>
      <c r="Y49" s="76">
        <f t="shared" si="34"/>
        <v>116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227</v>
      </c>
      <c r="L50" s="94">
        <f>'Planilha para vinculação'!F31</f>
        <v>1.2250000000000001</v>
      </c>
      <c r="M50" s="75">
        <f t="shared" si="22"/>
        <v>3336.9</v>
      </c>
      <c r="N50" s="76">
        <f t="shared" si="23"/>
        <v>278.07499999999999</v>
      </c>
      <c r="O50" s="76">
        <f t="shared" si="24"/>
        <v>278.07499999999999</v>
      </c>
      <c r="P50" s="76">
        <f t="shared" si="25"/>
        <v>278.07499999999999</v>
      </c>
      <c r="Q50" s="76">
        <f t="shared" si="26"/>
        <v>278.07499999999999</v>
      </c>
      <c r="R50" s="76">
        <f t="shared" si="27"/>
        <v>278.07499999999999</v>
      </c>
      <c r="S50" s="76">
        <f t="shared" si="28"/>
        <v>278.07499999999999</v>
      </c>
      <c r="T50" s="76">
        <f t="shared" si="29"/>
        <v>278.07499999999999</v>
      </c>
      <c r="U50" s="76">
        <f t="shared" si="30"/>
        <v>278.07499999999999</v>
      </c>
      <c r="V50" s="76">
        <f t="shared" si="31"/>
        <v>278.07499999999999</v>
      </c>
      <c r="W50" s="76">
        <f t="shared" si="32"/>
        <v>278.07499999999999</v>
      </c>
      <c r="X50" s="76">
        <f t="shared" si="33"/>
        <v>278.07499999999999</v>
      </c>
      <c r="Y50" s="76">
        <f t="shared" si="34"/>
        <v>278.07499999999999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2"/>
        <v>720</v>
      </c>
      <c r="N51" s="76">
        <f t="shared" si="23"/>
        <v>60</v>
      </c>
      <c r="O51" s="76">
        <f t="shared" si="24"/>
        <v>60</v>
      </c>
      <c r="P51" s="76">
        <f t="shared" si="25"/>
        <v>60</v>
      </c>
      <c r="Q51" s="76">
        <f t="shared" si="26"/>
        <v>60</v>
      </c>
      <c r="R51" s="76">
        <f t="shared" si="27"/>
        <v>60</v>
      </c>
      <c r="S51" s="76">
        <f t="shared" si="28"/>
        <v>60</v>
      </c>
      <c r="T51" s="76">
        <f t="shared" si="29"/>
        <v>60</v>
      </c>
      <c r="U51" s="76">
        <f t="shared" si="30"/>
        <v>60</v>
      </c>
      <c r="V51" s="76">
        <f t="shared" si="31"/>
        <v>60</v>
      </c>
      <c r="W51" s="76">
        <f t="shared" si="32"/>
        <v>60</v>
      </c>
      <c r="X51" s="76">
        <f t="shared" si="33"/>
        <v>60</v>
      </c>
      <c r="Y51" s="76">
        <f t="shared" si="34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68</v>
      </c>
      <c r="L52" s="94">
        <f>'Planilha para vinculação'!F39</f>
        <v>4</v>
      </c>
      <c r="M52" s="75">
        <f t="shared" si="22"/>
        <v>3264</v>
      </c>
      <c r="N52" s="76">
        <f t="shared" si="23"/>
        <v>272</v>
      </c>
      <c r="O52" s="76">
        <f t="shared" si="24"/>
        <v>272</v>
      </c>
      <c r="P52" s="76">
        <f t="shared" si="25"/>
        <v>272</v>
      </c>
      <c r="Q52" s="76">
        <f t="shared" si="26"/>
        <v>272</v>
      </c>
      <c r="R52" s="76">
        <f t="shared" si="27"/>
        <v>272</v>
      </c>
      <c r="S52" s="76">
        <f t="shared" si="28"/>
        <v>272</v>
      </c>
      <c r="T52" s="76">
        <f t="shared" si="29"/>
        <v>272</v>
      </c>
      <c r="U52" s="76">
        <f t="shared" si="30"/>
        <v>272</v>
      </c>
      <c r="V52" s="76">
        <f t="shared" si="31"/>
        <v>272</v>
      </c>
      <c r="W52" s="76">
        <f t="shared" si="32"/>
        <v>272</v>
      </c>
      <c r="X52" s="76">
        <f t="shared" si="33"/>
        <v>272</v>
      </c>
      <c r="Y52" s="76">
        <f t="shared" si="34"/>
        <v>272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2"/>
        <v>226.56</v>
      </c>
      <c r="N53" s="76">
        <f t="shared" si="23"/>
        <v>18.88</v>
      </c>
      <c r="O53" s="76">
        <f t="shared" si="24"/>
        <v>18.88</v>
      </c>
      <c r="P53" s="76">
        <f t="shared" si="25"/>
        <v>18.88</v>
      </c>
      <c r="Q53" s="76">
        <f t="shared" si="26"/>
        <v>18.88</v>
      </c>
      <c r="R53" s="76">
        <f t="shared" si="27"/>
        <v>18.88</v>
      </c>
      <c r="S53" s="76">
        <f t="shared" si="28"/>
        <v>18.88</v>
      </c>
      <c r="T53" s="76">
        <f t="shared" si="29"/>
        <v>18.88</v>
      </c>
      <c r="U53" s="76">
        <f t="shared" si="30"/>
        <v>18.88</v>
      </c>
      <c r="V53" s="76">
        <f t="shared" si="31"/>
        <v>18.88</v>
      </c>
      <c r="W53" s="76">
        <f t="shared" si="32"/>
        <v>18.88</v>
      </c>
      <c r="X53" s="76">
        <f t="shared" si="33"/>
        <v>18.88</v>
      </c>
      <c r="Y53" s="76">
        <f t="shared" si="34"/>
        <v>18.88</v>
      </c>
      <c r="Z53" s="69">
        <f>SUM(N55:Y55)</f>
        <v>35910.420000000006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7" t="s">
        <v>114</v>
      </c>
      <c r="I54" s="72" t="s">
        <v>129</v>
      </c>
      <c r="J54" s="92">
        <v>12</v>
      </c>
      <c r="K54" s="92">
        <v>68</v>
      </c>
      <c r="L54" s="94">
        <f>'Kit lanche'!E15</f>
        <v>5.88</v>
      </c>
      <c r="M54" s="75">
        <f t="shared" si="22"/>
        <v>4798.08</v>
      </c>
      <c r="N54" s="76">
        <f t="shared" si="23"/>
        <v>399.84</v>
      </c>
      <c r="O54" s="76">
        <f t="shared" si="24"/>
        <v>399.84</v>
      </c>
      <c r="P54" s="76">
        <f t="shared" si="25"/>
        <v>399.84</v>
      </c>
      <c r="Q54" s="76">
        <f t="shared" si="26"/>
        <v>399.84</v>
      </c>
      <c r="R54" s="76">
        <f t="shared" si="27"/>
        <v>399.84</v>
      </c>
      <c r="S54" s="76">
        <f t="shared" si="28"/>
        <v>399.84</v>
      </c>
      <c r="T54" s="76">
        <f t="shared" si="29"/>
        <v>399.84</v>
      </c>
      <c r="U54" s="76">
        <f t="shared" si="30"/>
        <v>399.84</v>
      </c>
      <c r="V54" s="76">
        <f t="shared" si="31"/>
        <v>399.84</v>
      </c>
      <c r="W54" s="76">
        <f t="shared" si="32"/>
        <v>399.84</v>
      </c>
      <c r="X54" s="76">
        <f t="shared" si="33"/>
        <v>399.84</v>
      </c>
      <c r="Y54" s="76">
        <f t="shared" si="34"/>
        <v>399.84</v>
      </c>
      <c r="Z54" s="69"/>
    </row>
    <row r="55" spans="1:27" ht="15.7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5">SUM(M46:M54)</f>
        <v>35910.42</v>
      </c>
      <c r="N55" s="99">
        <f t="shared" si="35"/>
        <v>2992.5350000000003</v>
      </c>
      <c r="O55" s="100">
        <f t="shared" si="35"/>
        <v>2992.5350000000003</v>
      </c>
      <c r="P55" s="100">
        <f t="shared" si="35"/>
        <v>2992.5350000000003</v>
      </c>
      <c r="Q55" s="76">
        <f t="shared" si="26"/>
        <v>2992.5349999999999</v>
      </c>
      <c r="R55" s="100">
        <f t="shared" ref="R55:Y55" si="36">SUM(R46:R54)</f>
        <v>2992.5350000000003</v>
      </c>
      <c r="S55" s="100">
        <f t="shared" si="36"/>
        <v>2992.5350000000003</v>
      </c>
      <c r="T55" s="100">
        <f t="shared" si="36"/>
        <v>2992.5350000000003</v>
      </c>
      <c r="U55" s="100">
        <f t="shared" si="36"/>
        <v>2992.5350000000003</v>
      </c>
      <c r="V55" s="100">
        <f t="shared" si="36"/>
        <v>2992.5350000000003</v>
      </c>
      <c r="W55" s="100">
        <f t="shared" si="36"/>
        <v>2992.5350000000003</v>
      </c>
      <c r="X55" s="100">
        <f t="shared" si="36"/>
        <v>2992.5350000000003</v>
      </c>
      <c r="Y55" s="100">
        <f t="shared" si="36"/>
        <v>2992.5350000000003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24" t="s">
        <v>114</v>
      </c>
      <c r="I56" s="72" t="s">
        <v>111</v>
      </c>
      <c r="J56" s="92">
        <v>2</v>
      </c>
      <c r="K56" s="93">
        <v>180</v>
      </c>
      <c r="L56" s="94">
        <f>'Planilha para vinculação'!F21</f>
        <v>10.119999999999999</v>
      </c>
      <c r="M56" s="75">
        <f t="shared" ref="M56:M57" si="37">TRUNC(J56*K56*L56,2)</f>
        <v>3643.2</v>
      </c>
      <c r="N56" s="76">
        <f t="shared" ref="N56:N57" si="38">M56/6</f>
        <v>607.19999999999993</v>
      </c>
      <c r="O56" s="76"/>
      <c r="P56" s="76">
        <f t="shared" ref="P56:P57" si="39">M56/6</f>
        <v>607.19999999999993</v>
      </c>
      <c r="Q56" s="76"/>
      <c r="R56" s="76">
        <f t="shared" ref="R56:R57" si="40">M56/6</f>
        <v>607.19999999999993</v>
      </c>
      <c r="S56" s="76"/>
      <c r="T56" s="76">
        <f t="shared" ref="T56:T57" si="41">M56/6</f>
        <v>607.19999999999993</v>
      </c>
      <c r="U56" s="76"/>
      <c r="V56" s="76">
        <f t="shared" ref="V56:V57" si="42">M56/6</f>
        <v>607.19999999999993</v>
      </c>
      <c r="W56" s="76"/>
      <c r="X56" s="76">
        <f t="shared" ref="X56:X57" si="43">M56/6</f>
        <v>607.19999999999993</v>
      </c>
      <c r="Y56" s="76"/>
      <c r="Z56" s="69">
        <f>SUM(N58:Y58)</f>
        <v>15643.2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24" t="s">
        <v>114</v>
      </c>
      <c r="I57" s="72" t="s">
        <v>111</v>
      </c>
      <c r="J57" s="92">
        <v>2</v>
      </c>
      <c r="K57" s="93">
        <v>240</v>
      </c>
      <c r="L57" s="94">
        <f>'Planilha para vinculação'!F22</f>
        <v>25</v>
      </c>
      <c r="M57" s="75">
        <f t="shared" si="37"/>
        <v>12000</v>
      </c>
      <c r="N57" s="76">
        <f t="shared" si="38"/>
        <v>2000</v>
      </c>
      <c r="O57" s="76"/>
      <c r="P57" s="76">
        <f t="shared" si="39"/>
        <v>2000</v>
      </c>
      <c r="Q57" s="76"/>
      <c r="R57" s="76">
        <f t="shared" si="40"/>
        <v>2000</v>
      </c>
      <c r="S57" s="76"/>
      <c r="T57" s="76">
        <f t="shared" si="41"/>
        <v>2000</v>
      </c>
      <c r="U57" s="76"/>
      <c r="V57" s="76">
        <f t="shared" si="42"/>
        <v>2000</v>
      </c>
      <c r="W57" s="76"/>
      <c r="X57" s="76">
        <f t="shared" si="43"/>
        <v>2000</v>
      </c>
      <c r="Y57" s="76"/>
      <c r="Z57" s="69"/>
    </row>
    <row r="58" spans="1:27" ht="12.7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4">SUM(M56:M57)</f>
        <v>15643.2</v>
      </c>
      <c r="N58" s="86">
        <f t="shared" si="44"/>
        <v>2607.1999999999998</v>
      </c>
      <c r="O58" s="64">
        <f t="shared" si="44"/>
        <v>0</v>
      </c>
      <c r="P58" s="64">
        <f t="shared" si="44"/>
        <v>2607.1999999999998</v>
      </c>
      <c r="Q58" s="64">
        <f t="shared" si="44"/>
        <v>0</v>
      </c>
      <c r="R58" s="64">
        <f t="shared" si="44"/>
        <v>2607.1999999999998</v>
      </c>
      <c r="S58" s="64">
        <f t="shared" si="44"/>
        <v>0</v>
      </c>
      <c r="T58" s="64">
        <f t="shared" si="44"/>
        <v>2607.1999999999998</v>
      </c>
      <c r="U58" s="64">
        <f t="shared" si="44"/>
        <v>0</v>
      </c>
      <c r="V58" s="64">
        <f t="shared" si="44"/>
        <v>2607.1999999999998</v>
      </c>
      <c r="W58" s="64">
        <f t="shared" si="44"/>
        <v>0</v>
      </c>
      <c r="X58" s="64">
        <f t="shared" si="44"/>
        <v>2607.1999999999998</v>
      </c>
      <c r="Y58" s="64">
        <f t="shared" si="44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24" t="s">
        <v>114</v>
      </c>
      <c r="I59" s="92" t="s">
        <v>111</v>
      </c>
      <c r="J59" s="73">
        <v>2</v>
      </c>
      <c r="K59" s="93">
        <v>30</v>
      </c>
      <c r="L59" s="94">
        <f>'Planilha para vinculação'!F21</f>
        <v>10.119999999999999</v>
      </c>
      <c r="M59" s="75">
        <f t="shared" ref="M59:M60" si="45">TRUNC(J59*K59*L59,2)</f>
        <v>607.20000000000005</v>
      </c>
      <c r="N59" s="89"/>
      <c r="O59" s="77"/>
      <c r="P59" s="89">
        <f t="shared" ref="P59:P60" si="46">M59</f>
        <v>607.20000000000005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2607.1999999999998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24" t="s">
        <v>114</v>
      </c>
      <c r="I60" s="73" t="s">
        <v>111</v>
      </c>
      <c r="J60" s="73">
        <v>2</v>
      </c>
      <c r="K60" s="93">
        <v>40</v>
      </c>
      <c r="L60" s="94">
        <f>'Planilha para vinculação'!F22</f>
        <v>25</v>
      </c>
      <c r="M60" s="75">
        <f t="shared" si="45"/>
        <v>2000</v>
      </c>
      <c r="N60" s="89"/>
      <c r="O60" s="77"/>
      <c r="P60" s="89">
        <f t="shared" si="46"/>
        <v>2000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7">SUM(M59:M60)</f>
        <v>2607.1999999999998</v>
      </c>
      <c r="N61" s="86">
        <f t="shared" si="47"/>
        <v>0</v>
      </c>
      <c r="O61" s="64">
        <f t="shared" si="47"/>
        <v>0</v>
      </c>
      <c r="P61" s="64">
        <f t="shared" si="47"/>
        <v>2607.1999999999998</v>
      </c>
      <c r="Q61" s="64">
        <f t="shared" si="47"/>
        <v>0</v>
      </c>
      <c r="R61" s="64">
        <f t="shared" si="47"/>
        <v>0</v>
      </c>
      <c r="S61" s="64">
        <f t="shared" si="47"/>
        <v>0</v>
      </c>
      <c r="T61" s="64">
        <f t="shared" si="47"/>
        <v>0</v>
      </c>
      <c r="U61" s="64">
        <f t="shared" si="47"/>
        <v>0</v>
      </c>
      <c r="V61" s="64">
        <f t="shared" si="47"/>
        <v>0</v>
      </c>
      <c r="W61" s="64">
        <f t="shared" si="47"/>
        <v>0</v>
      </c>
      <c r="X61" s="64">
        <f t="shared" si="47"/>
        <v>0</v>
      </c>
      <c r="Y61" s="64">
        <f t="shared" si="47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5" t="s">
        <v>8</v>
      </c>
      <c r="I62" s="72" t="s">
        <v>111</v>
      </c>
      <c r="J62" s="92">
        <v>2</v>
      </c>
      <c r="K62" s="93">
        <v>204</v>
      </c>
      <c r="L62" s="94">
        <f>'Planilha para vinculação'!F21</f>
        <v>10.119999999999999</v>
      </c>
      <c r="M62" s="75">
        <f t="shared" ref="M62:M70" si="48">TRUNC(J62*K62*L62,2)</f>
        <v>4128.96</v>
      </c>
      <c r="N62" s="77"/>
      <c r="O62" s="77"/>
      <c r="P62" s="77">
        <f t="shared" ref="P62:P71" si="49">M62/10</f>
        <v>412.89600000000002</v>
      </c>
      <c r="Q62" s="77">
        <f t="shared" ref="Q62:Q71" si="50">M62/10</f>
        <v>412.89600000000002</v>
      </c>
      <c r="R62" s="77">
        <f t="shared" ref="R62:R71" si="51">M62/10</f>
        <v>412.89600000000002</v>
      </c>
      <c r="S62" s="77">
        <f t="shared" ref="S62:S71" si="52">M62/10</f>
        <v>412.89600000000002</v>
      </c>
      <c r="T62" s="77">
        <f t="shared" ref="T62:T71" si="53">M62/10</f>
        <v>412.89600000000002</v>
      </c>
      <c r="U62" s="77">
        <f t="shared" ref="U62:U71" si="54">M62/10</f>
        <v>412.89600000000002</v>
      </c>
      <c r="V62" s="77">
        <f t="shared" ref="V62:V71" si="55">M62/10</f>
        <v>412.89600000000002</v>
      </c>
      <c r="W62" s="77">
        <f t="shared" ref="W62:W71" si="56">M62/10</f>
        <v>412.89600000000002</v>
      </c>
      <c r="X62" s="77">
        <f t="shared" ref="X62:X71" si="57">M62/10</f>
        <v>412.89600000000002</v>
      </c>
      <c r="Y62" s="77">
        <f t="shared" ref="Y62:Y71" si="58">M62/10</f>
        <v>412.89600000000002</v>
      </c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5" t="s">
        <v>8</v>
      </c>
      <c r="I63" s="72" t="s">
        <v>111</v>
      </c>
      <c r="J63" s="92">
        <v>2</v>
      </c>
      <c r="K63" s="93">
        <v>360</v>
      </c>
      <c r="L63" s="94">
        <f>'Planilha para vinculação'!F22</f>
        <v>25</v>
      </c>
      <c r="M63" s="75">
        <f t="shared" si="48"/>
        <v>18000</v>
      </c>
      <c r="N63" s="77"/>
      <c r="O63" s="77"/>
      <c r="P63" s="77">
        <f t="shared" si="49"/>
        <v>1800</v>
      </c>
      <c r="Q63" s="77">
        <f t="shared" si="50"/>
        <v>1800</v>
      </c>
      <c r="R63" s="77">
        <f t="shared" si="51"/>
        <v>1800</v>
      </c>
      <c r="S63" s="77">
        <f t="shared" si="52"/>
        <v>1800</v>
      </c>
      <c r="T63" s="77">
        <f t="shared" si="53"/>
        <v>1800</v>
      </c>
      <c r="U63" s="77">
        <f t="shared" si="54"/>
        <v>1800</v>
      </c>
      <c r="V63" s="77">
        <f t="shared" si="55"/>
        <v>1800</v>
      </c>
      <c r="W63" s="77">
        <f t="shared" si="56"/>
        <v>1800</v>
      </c>
      <c r="X63" s="77">
        <f t="shared" si="57"/>
        <v>1800</v>
      </c>
      <c r="Y63" s="77">
        <f t="shared" si="58"/>
        <v>1800</v>
      </c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24" t="s">
        <v>114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8"/>
        <v>1610.4</v>
      </c>
      <c r="N64" s="77"/>
      <c r="O64" s="77"/>
      <c r="P64" s="77">
        <f t="shared" si="49"/>
        <v>161.04000000000002</v>
      </c>
      <c r="Q64" s="77">
        <f t="shared" si="50"/>
        <v>161.04000000000002</v>
      </c>
      <c r="R64" s="77">
        <f t="shared" si="51"/>
        <v>161.04000000000002</v>
      </c>
      <c r="S64" s="77">
        <f t="shared" si="52"/>
        <v>161.04000000000002</v>
      </c>
      <c r="T64" s="77">
        <f t="shared" si="53"/>
        <v>161.04000000000002</v>
      </c>
      <c r="U64" s="77">
        <f t="shared" si="54"/>
        <v>161.04000000000002</v>
      </c>
      <c r="V64" s="77">
        <f t="shared" si="55"/>
        <v>161.04000000000002</v>
      </c>
      <c r="W64" s="77">
        <f t="shared" si="56"/>
        <v>161.04000000000002</v>
      </c>
      <c r="X64" s="77">
        <f t="shared" si="57"/>
        <v>161.04000000000002</v>
      </c>
      <c r="Y64" s="77">
        <f t="shared" si="58"/>
        <v>161.04000000000002</v>
      </c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8"/>
        <v>1176</v>
      </c>
      <c r="N65" s="77"/>
      <c r="O65" s="77"/>
      <c r="P65" s="77">
        <f t="shared" si="49"/>
        <v>117.6</v>
      </c>
      <c r="Q65" s="77">
        <f t="shared" si="50"/>
        <v>117.6</v>
      </c>
      <c r="R65" s="77">
        <f t="shared" si="51"/>
        <v>117.6</v>
      </c>
      <c r="S65" s="77">
        <f t="shared" si="52"/>
        <v>117.6</v>
      </c>
      <c r="T65" s="77">
        <f t="shared" si="53"/>
        <v>117.6</v>
      </c>
      <c r="U65" s="77">
        <f t="shared" si="54"/>
        <v>117.6</v>
      </c>
      <c r="V65" s="77">
        <f t="shared" si="55"/>
        <v>117.6</v>
      </c>
      <c r="W65" s="77">
        <f t="shared" si="56"/>
        <v>117.6</v>
      </c>
      <c r="X65" s="77">
        <f t="shared" si="57"/>
        <v>117.6</v>
      </c>
      <c r="Y65" s="77">
        <f t="shared" si="58"/>
        <v>117.6</v>
      </c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8"/>
        <v>600</v>
      </c>
      <c r="N66" s="77"/>
      <c r="O66" s="77"/>
      <c r="P66" s="77">
        <f t="shared" si="49"/>
        <v>60</v>
      </c>
      <c r="Q66" s="77">
        <f t="shared" si="50"/>
        <v>60</v>
      </c>
      <c r="R66" s="77">
        <f t="shared" si="51"/>
        <v>60</v>
      </c>
      <c r="S66" s="77">
        <f t="shared" si="52"/>
        <v>60</v>
      </c>
      <c r="T66" s="77">
        <f t="shared" si="53"/>
        <v>60</v>
      </c>
      <c r="U66" s="77">
        <f t="shared" si="54"/>
        <v>60</v>
      </c>
      <c r="V66" s="77">
        <f t="shared" si="55"/>
        <v>60</v>
      </c>
      <c r="W66" s="77">
        <f t="shared" si="56"/>
        <v>60</v>
      </c>
      <c r="X66" s="77">
        <f t="shared" si="57"/>
        <v>60</v>
      </c>
      <c r="Y66" s="77">
        <f t="shared" si="58"/>
        <v>60</v>
      </c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8"/>
        <v>800</v>
      </c>
      <c r="N67" s="77"/>
      <c r="O67" s="77"/>
      <c r="P67" s="77">
        <f t="shared" si="49"/>
        <v>80</v>
      </c>
      <c r="Q67" s="77">
        <f t="shared" si="50"/>
        <v>80</v>
      </c>
      <c r="R67" s="77">
        <f t="shared" si="51"/>
        <v>80</v>
      </c>
      <c r="S67" s="77">
        <f t="shared" si="52"/>
        <v>80</v>
      </c>
      <c r="T67" s="77">
        <f t="shared" si="53"/>
        <v>80</v>
      </c>
      <c r="U67" s="77">
        <f t="shared" si="54"/>
        <v>80</v>
      </c>
      <c r="V67" s="77">
        <f t="shared" si="55"/>
        <v>80</v>
      </c>
      <c r="W67" s="77">
        <f t="shared" si="56"/>
        <v>80</v>
      </c>
      <c r="X67" s="77">
        <f t="shared" si="57"/>
        <v>80</v>
      </c>
      <c r="Y67" s="77">
        <f t="shared" si="58"/>
        <v>80</v>
      </c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</v>
      </c>
      <c r="L68" s="94">
        <f>'Planilha para vinculação'!F35</f>
        <v>0.61</v>
      </c>
      <c r="M68" s="75">
        <f t="shared" si="48"/>
        <v>12.2</v>
      </c>
      <c r="N68" s="77"/>
      <c r="O68" s="77"/>
      <c r="P68" s="77">
        <f t="shared" si="49"/>
        <v>1.22</v>
      </c>
      <c r="Q68" s="77">
        <f t="shared" si="50"/>
        <v>1.22</v>
      </c>
      <c r="R68" s="77">
        <f t="shared" si="51"/>
        <v>1.22</v>
      </c>
      <c r="S68" s="77">
        <f t="shared" si="52"/>
        <v>1.22</v>
      </c>
      <c r="T68" s="77">
        <f t="shared" si="53"/>
        <v>1.22</v>
      </c>
      <c r="U68" s="77">
        <f t="shared" si="54"/>
        <v>1.22</v>
      </c>
      <c r="V68" s="77">
        <f t="shared" si="55"/>
        <v>1.22</v>
      </c>
      <c r="W68" s="77">
        <f t="shared" si="56"/>
        <v>1.22</v>
      </c>
      <c r="X68" s="77">
        <f t="shared" si="57"/>
        <v>1.22</v>
      </c>
      <c r="Y68" s="77">
        <f t="shared" si="58"/>
        <v>1.22</v>
      </c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20</v>
      </c>
      <c r="L69" s="94">
        <f>'Planilha para vinculação'!F26</f>
        <v>5.8</v>
      </c>
      <c r="M69" s="75">
        <f t="shared" si="48"/>
        <v>1160</v>
      </c>
      <c r="N69" s="77"/>
      <c r="O69" s="77"/>
      <c r="P69" s="77">
        <f t="shared" si="49"/>
        <v>116</v>
      </c>
      <c r="Q69" s="77">
        <f t="shared" si="50"/>
        <v>116</v>
      </c>
      <c r="R69" s="77">
        <f t="shared" si="51"/>
        <v>116</v>
      </c>
      <c r="S69" s="77">
        <f t="shared" si="52"/>
        <v>116</v>
      </c>
      <c r="T69" s="77">
        <f t="shared" si="53"/>
        <v>116</v>
      </c>
      <c r="U69" s="77">
        <f t="shared" si="54"/>
        <v>116</v>
      </c>
      <c r="V69" s="77">
        <f t="shared" si="55"/>
        <v>116</v>
      </c>
      <c r="W69" s="77">
        <f t="shared" si="56"/>
        <v>116</v>
      </c>
      <c r="X69" s="77">
        <f t="shared" si="57"/>
        <v>116</v>
      </c>
      <c r="Y69" s="77">
        <f t="shared" si="58"/>
        <v>116</v>
      </c>
      <c r="Z69" s="69">
        <f>SUM(N71:Y71)</f>
        <v>30268.309999999998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227</v>
      </c>
      <c r="L70" s="94">
        <f>'Planilha para vinculação'!F31</f>
        <v>1.2250000000000001</v>
      </c>
      <c r="M70" s="75">
        <f t="shared" si="48"/>
        <v>2780.75</v>
      </c>
      <c r="N70" s="77"/>
      <c r="O70" s="77"/>
      <c r="P70" s="77">
        <f t="shared" si="49"/>
        <v>278.07499999999999</v>
      </c>
      <c r="Q70" s="77">
        <f t="shared" si="50"/>
        <v>278.07499999999999</v>
      </c>
      <c r="R70" s="77">
        <f t="shared" si="51"/>
        <v>278.07499999999999</v>
      </c>
      <c r="S70" s="77">
        <f t="shared" si="52"/>
        <v>278.07499999999999</v>
      </c>
      <c r="T70" s="77">
        <f t="shared" si="53"/>
        <v>278.07499999999999</v>
      </c>
      <c r="U70" s="77">
        <f t="shared" si="54"/>
        <v>278.07499999999999</v>
      </c>
      <c r="V70" s="77">
        <f t="shared" si="55"/>
        <v>278.07499999999999</v>
      </c>
      <c r="W70" s="77">
        <f t="shared" si="56"/>
        <v>278.07499999999999</v>
      </c>
      <c r="X70" s="77">
        <f t="shared" si="57"/>
        <v>278.07499999999999</v>
      </c>
      <c r="Y70" s="77">
        <f t="shared" si="58"/>
        <v>278.07499999999999</v>
      </c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30268.31</v>
      </c>
      <c r="N71" s="86"/>
      <c r="O71" s="64"/>
      <c r="P71" s="64">
        <f t="shared" si="49"/>
        <v>3026.8310000000001</v>
      </c>
      <c r="Q71" s="64">
        <f t="shared" si="50"/>
        <v>3026.8310000000001</v>
      </c>
      <c r="R71" s="64">
        <f t="shared" si="51"/>
        <v>3026.8310000000001</v>
      </c>
      <c r="S71" s="64">
        <f t="shared" si="52"/>
        <v>3026.8310000000001</v>
      </c>
      <c r="T71" s="64">
        <f t="shared" si="53"/>
        <v>3026.8310000000001</v>
      </c>
      <c r="U71" s="64">
        <f t="shared" si="54"/>
        <v>3026.8310000000001</v>
      </c>
      <c r="V71" s="64">
        <f t="shared" si="55"/>
        <v>3026.8310000000001</v>
      </c>
      <c r="W71" s="64">
        <f t="shared" si="56"/>
        <v>3026.8310000000001</v>
      </c>
      <c r="X71" s="64">
        <f t="shared" si="57"/>
        <v>3026.8310000000001</v>
      </c>
      <c r="Y71" s="64">
        <f t="shared" si="58"/>
        <v>3026.8310000000001</v>
      </c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24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59">TRUNC(L72*K72*J72,2)</f>
        <v>21576</v>
      </c>
      <c r="N72" s="105">
        <f>$M$72/12</f>
        <v>1798</v>
      </c>
      <c r="O72" s="105">
        <f t="shared" ref="O72:Y72" si="60">$M$72/12</f>
        <v>1798</v>
      </c>
      <c r="P72" s="105">
        <f t="shared" si="60"/>
        <v>1798</v>
      </c>
      <c r="Q72" s="105">
        <f t="shared" si="60"/>
        <v>1798</v>
      </c>
      <c r="R72" s="105">
        <f t="shared" si="60"/>
        <v>1798</v>
      </c>
      <c r="S72" s="105">
        <f t="shared" si="60"/>
        <v>1798</v>
      </c>
      <c r="T72" s="105">
        <f t="shared" si="60"/>
        <v>1798</v>
      </c>
      <c r="U72" s="105">
        <f t="shared" si="60"/>
        <v>1798</v>
      </c>
      <c r="V72" s="105">
        <f t="shared" si="60"/>
        <v>1798</v>
      </c>
      <c r="W72" s="105">
        <f t="shared" si="60"/>
        <v>1798</v>
      </c>
      <c r="X72" s="105">
        <f t="shared" si="60"/>
        <v>1798</v>
      </c>
      <c r="Y72" s="105">
        <f t="shared" si="60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24" t="s">
        <v>114</v>
      </c>
      <c r="I73" s="73" t="s">
        <v>111</v>
      </c>
      <c r="J73" s="73">
        <v>2</v>
      </c>
      <c r="K73" s="93">
        <v>240</v>
      </c>
      <c r="L73" s="94">
        <f>'Planilha para vinculação'!F21</f>
        <v>10.119999999999999</v>
      </c>
      <c r="M73" s="75">
        <f t="shared" si="59"/>
        <v>4857.6000000000004</v>
      </c>
      <c r="N73" s="76">
        <f t="shared" ref="N73:Y73" si="61">$M$73/12</f>
        <v>404.8</v>
      </c>
      <c r="O73" s="77">
        <f t="shared" si="61"/>
        <v>404.8</v>
      </c>
      <c r="P73" s="77">
        <f t="shared" si="61"/>
        <v>404.8</v>
      </c>
      <c r="Q73" s="77">
        <f t="shared" si="61"/>
        <v>404.8</v>
      </c>
      <c r="R73" s="77">
        <f t="shared" si="61"/>
        <v>404.8</v>
      </c>
      <c r="S73" s="77">
        <f t="shared" si="61"/>
        <v>404.8</v>
      </c>
      <c r="T73" s="77">
        <f t="shared" si="61"/>
        <v>404.8</v>
      </c>
      <c r="U73" s="77">
        <f t="shared" si="61"/>
        <v>404.8</v>
      </c>
      <c r="V73" s="77">
        <f t="shared" si="61"/>
        <v>404.8</v>
      </c>
      <c r="W73" s="77">
        <f t="shared" si="61"/>
        <v>404.8</v>
      </c>
      <c r="X73" s="77">
        <f t="shared" si="61"/>
        <v>404.8</v>
      </c>
      <c r="Y73" s="77">
        <f t="shared" si="61"/>
        <v>404.8</v>
      </c>
      <c r="Z73" s="69">
        <f>SUM(N75:Y75)</f>
        <v>38433.599999999999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24" t="s">
        <v>114</v>
      </c>
      <c r="I74" s="73" t="s">
        <v>111</v>
      </c>
      <c r="J74" s="73">
        <v>2</v>
      </c>
      <c r="K74" s="93">
        <v>240</v>
      </c>
      <c r="L74" s="94">
        <f>'Planilha para vinculação'!F22</f>
        <v>25</v>
      </c>
      <c r="M74" s="75">
        <f t="shared" si="59"/>
        <v>12000</v>
      </c>
      <c r="N74" s="76">
        <f t="shared" ref="N74:Y74" si="62">$M$74/12</f>
        <v>1000</v>
      </c>
      <c r="O74" s="77">
        <f t="shared" si="62"/>
        <v>1000</v>
      </c>
      <c r="P74" s="77">
        <f t="shared" si="62"/>
        <v>1000</v>
      </c>
      <c r="Q74" s="77">
        <f t="shared" si="62"/>
        <v>1000</v>
      </c>
      <c r="R74" s="77">
        <f t="shared" si="62"/>
        <v>1000</v>
      </c>
      <c r="S74" s="77">
        <f t="shared" si="62"/>
        <v>1000</v>
      </c>
      <c r="T74" s="77">
        <f t="shared" si="62"/>
        <v>1000</v>
      </c>
      <c r="U74" s="77">
        <f t="shared" si="62"/>
        <v>1000</v>
      </c>
      <c r="V74" s="77">
        <f t="shared" si="62"/>
        <v>1000</v>
      </c>
      <c r="W74" s="77">
        <f t="shared" si="62"/>
        <v>1000</v>
      </c>
      <c r="X74" s="77">
        <f t="shared" si="62"/>
        <v>1000</v>
      </c>
      <c r="Y74" s="77">
        <f t="shared" si="62"/>
        <v>1000</v>
      </c>
      <c r="Z74" s="69">
        <f>SUM(N76:Y76)</f>
        <v>243287.16000000003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>
        <v>2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3">SUM(M72:M74)</f>
        <v>38433.599999999999</v>
      </c>
      <c r="N75" s="65">
        <f t="shared" si="63"/>
        <v>3202.8</v>
      </c>
      <c r="O75" s="65">
        <f t="shared" si="63"/>
        <v>3202.8</v>
      </c>
      <c r="P75" s="65">
        <f t="shared" si="63"/>
        <v>3202.8</v>
      </c>
      <c r="Q75" s="65">
        <f t="shared" si="63"/>
        <v>3202.8</v>
      </c>
      <c r="R75" s="65">
        <f t="shared" si="63"/>
        <v>3202.8</v>
      </c>
      <c r="S75" s="65">
        <f t="shared" si="63"/>
        <v>3202.8</v>
      </c>
      <c r="T75" s="65">
        <f t="shared" si="63"/>
        <v>3202.8</v>
      </c>
      <c r="U75" s="65">
        <f t="shared" si="63"/>
        <v>3202.8</v>
      </c>
      <c r="V75" s="65">
        <f t="shared" si="63"/>
        <v>3202.8</v>
      </c>
      <c r="W75" s="65">
        <f t="shared" si="63"/>
        <v>3202.8</v>
      </c>
      <c r="X75" s="65">
        <f t="shared" si="63"/>
        <v>3202.8</v>
      </c>
      <c r="Y75" s="65">
        <f t="shared" si="63"/>
        <v>3202.8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243287.16</v>
      </c>
      <c r="N76" s="106">
        <f>SUM(N26,N35,N55,N58,N61,N71,N75,N31,N45)</f>
        <v>26990.7925</v>
      </c>
      <c r="O76" s="106">
        <f>SUM(O26,O35,O55,O58,O61,O71,O75,O31,O45)</f>
        <v>18108.032500000001</v>
      </c>
      <c r="P76" s="106">
        <f>SUM(P26,P35,P55,P58,P61,P71,P75,P31,P45)</f>
        <v>23318.913499999999</v>
      </c>
      <c r="Q76" s="106">
        <f>SUM(Q26,Q35,Q55,Q58,Q61,Q71,Q75,Q31,Q45)</f>
        <v>18104.513500000001</v>
      </c>
      <c r="R76" s="106">
        <f>SUM(R26,R35,R55,R58,R61,R71,R75,R31,R45)</f>
        <v>20711.713500000002</v>
      </c>
      <c r="S76" s="106">
        <f>SUM(S26,S35,S55,S58,S61,S71,S75,S31,S45)</f>
        <v>18104.513500000001</v>
      </c>
      <c r="T76" s="106">
        <f>SUM(T26,T35,T55,T58,T61,T71,T75,T31,T45)</f>
        <v>20711.713500000002</v>
      </c>
      <c r="U76" s="106">
        <f>SUM(U26,U35,U55,U58,U61,U71,U75,U31,U45)</f>
        <v>18104.513500000001</v>
      </c>
      <c r="V76" s="106">
        <f>SUM(V26,V35,V55,V58,V61,V71,V75,V31,V45)</f>
        <v>20711.713500000002</v>
      </c>
      <c r="W76" s="106">
        <f>SUM(W26,W35,W55,W58,W61,W71,W75,W31,W45)</f>
        <v>18104.513500000001</v>
      </c>
      <c r="X76" s="106">
        <f>SUM(X26,X35,X55,X58,X61,X71,X75,X31,X45)</f>
        <v>20711.713500000002</v>
      </c>
      <c r="Y76" s="106">
        <f>SUM(Y26,Y35,Y55,Y58,Y61,Y71,Y75,Y31,Y45)</f>
        <v>19604.513499999997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24" t="s">
        <v>114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4">TRUNC(L78*K78*J78,2)</f>
        <v>455.28</v>
      </c>
      <c r="N78" s="108"/>
      <c r="O78" s="89">
        <f t="shared" ref="O78:O87" si="65">M78/2</f>
        <v>227.64</v>
      </c>
      <c r="P78" s="89"/>
      <c r="Q78" s="89"/>
      <c r="R78" s="102"/>
      <c r="S78" s="89"/>
      <c r="T78" s="89"/>
      <c r="U78" s="89">
        <f t="shared" ref="U78:U87" si="66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24" t="s">
        <v>114</v>
      </c>
      <c r="I79" s="92" t="s">
        <v>111</v>
      </c>
      <c r="J79" s="92">
        <v>2</v>
      </c>
      <c r="K79" s="93">
        <v>24</v>
      </c>
      <c r="L79" s="94">
        <f>'Planilha para vinculação'!F21</f>
        <v>10.119999999999999</v>
      </c>
      <c r="M79" s="75">
        <f t="shared" si="64"/>
        <v>485.76</v>
      </c>
      <c r="N79" s="109"/>
      <c r="O79" s="89">
        <f t="shared" si="65"/>
        <v>242.88</v>
      </c>
      <c r="P79" s="110"/>
      <c r="Q79" s="110"/>
      <c r="R79" s="111"/>
      <c r="S79" s="77"/>
      <c r="T79" s="77"/>
      <c r="U79" s="89">
        <f t="shared" si="66"/>
        <v>242.88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24" t="s">
        <v>114</v>
      </c>
      <c r="I80" s="92" t="s">
        <v>111</v>
      </c>
      <c r="J80" s="92">
        <v>2</v>
      </c>
      <c r="K80" s="93">
        <v>56</v>
      </c>
      <c r="L80" s="94">
        <f>'Planilha para vinculação'!F22</f>
        <v>25</v>
      </c>
      <c r="M80" s="75">
        <f t="shared" si="64"/>
        <v>2800</v>
      </c>
      <c r="N80" s="113"/>
      <c r="O80" s="89">
        <f t="shared" si="65"/>
        <v>1400</v>
      </c>
      <c r="P80" s="85"/>
      <c r="Q80" s="77"/>
      <c r="R80" s="111"/>
      <c r="S80" s="77"/>
      <c r="T80" s="77"/>
      <c r="U80" s="89">
        <f t="shared" si="66"/>
        <v>1400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227</v>
      </c>
      <c r="L81" s="94">
        <f>'Planilha para vinculação'!F28</f>
        <v>1.1399999999999999</v>
      </c>
      <c r="M81" s="75">
        <f t="shared" si="64"/>
        <v>517.55999999999995</v>
      </c>
      <c r="N81" s="113"/>
      <c r="O81" s="89">
        <f t="shared" si="65"/>
        <v>258.77999999999997</v>
      </c>
      <c r="P81" s="85"/>
      <c r="Q81" s="77"/>
      <c r="R81" s="111"/>
      <c r="S81" s="77"/>
      <c r="T81" s="77"/>
      <c r="U81" s="89">
        <f t="shared" si="66"/>
        <v>258.77999999999997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68</v>
      </c>
      <c r="L82" s="94">
        <f>'Kit lanche'!E15</f>
        <v>5.88</v>
      </c>
      <c r="M82" s="75">
        <f t="shared" si="64"/>
        <v>799.68</v>
      </c>
      <c r="N82" s="113"/>
      <c r="O82" s="89">
        <f t="shared" si="65"/>
        <v>399.84</v>
      </c>
      <c r="P82" s="85"/>
      <c r="Q82" s="85"/>
      <c r="R82" s="111"/>
      <c r="S82" s="77"/>
      <c r="T82" s="77"/>
      <c r="U82" s="89">
        <f t="shared" si="66"/>
        <v>399.84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4"/>
        <v>120</v>
      </c>
      <c r="N83" s="113"/>
      <c r="O83" s="89">
        <f t="shared" si="65"/>
        <v>60</v>
      </c>
      <c r="P83" s="85"/>
      <c r="Q83" s="77"/>
      <c r="R83" s="111"/>
      <c r="S83" s="77"/>
      <c r="T83" s="77"/>
      <c r="U83" s="89">
        <f t="shared" si="66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68</v>
      </c>
      <c r="L84" s="94">
        <f>'Planilha para vinculação'!F39</f>
        <v>4</v>
      </c>
      <c r="M84" s="75">
        <f t="shared" si="64"/>
        <v>544</v>
      </c>
      <c r="N84" s="113"/>
      <c r="O84" s="89">
        <f t="shared" si="65"/>
        <v>272</v>
      </c>
      <c r="P84" s="85"/>
      <c r="Q84" s="77"/>
      <c r="R84" s="111"/>
      <c r="S84" s="77"/>
      <c r="T84" s="77"/>
      <c r="U84" s="89">
        <f t="shared" si="66"/>
        <v>272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68</v>
      </c>
      <c r="L85" s="94">
        <f>'Verba_Kit Pedagogico'!H20</f>
        <v>20.96</v>
      </c>
      <c r="M85" s="75">
        <f t="shared" si="64"/>
        <v>2850.56</v>
      </c>
      <c r="N85" s="113"/>
      <c r="O85" s="89">
        <f t="shared" si="65"/>
        <v>1425.28</v>
      </c>
      <c r="P85" s="85"/>
      <c r="Q85" s="85"/>
      <c r="R85" s="111"/>
      <c r="S85" s="77"/>
      <c r="T85" s="77"/>
      <c r="U85" s="89">
        <f t="shared" si="66"/>
        <v>1425.28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4"/>
        <v>75.52</v>
      </c>
      <c r="N86" s="113"/>
      <c r="O86" s="89">
        <f t="shared" si="65"/>
        <v>37.76</v>
      </c>
      <c r="P86" s="85"/>
      <c r="Q86" s="85"/>
      <c r="R86" s="111"/>
      <c r="S86" s="77"/>
      <c r="T86" s="77"/>
      <c r="U86" s="89">
        <f t="shared" si="66"/>
        <v>37.76</v>
      </c>
      <c r="V86" s="77"/>
      <c r="W86" s="77"/>
      <c r="X86" s="77"/>
      <c r="Y86" s="77"/>
      <c r="Z86" s="69">
        <f>SUM(N88:Y88)</f>
        <v>8880.36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20</v>
      </c>
      <c r="L87" s="94">
        <f>'Planilha para vinculação'!F26</f>
        <v>5.8</v>
      </c>
      <c r="M87" s="75">
        <f t="shared" si="64"/>
        <v>232</v>
      </c>
      <c r="N87" s="113"/>
      <c r="O87" s="89">
        <f t="shared" si="65"/>
        <v>116</v>
      </c>
      <c r="P87" s="115"/>
      <c r="Q87" s="111"/>
      <c r="R87" s="85"/>
      <c r="S87" s="85"/>
      <c r="T87" s="89"/>
      <c r="U87" s="89">
        <f t="shared" si="66"/>
        <v>116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8880.36</v>
      </c>
      <c r="N88" s="86">
        <f>SUM(N78:N86)</f>
        <v>0</v>
      </c>
      <c r="O88" s="64">
        <f>SUM(O78:O87)</f>
        <v>4440.18</v>
      </c>
      <c r="P88" s="64">
        <f t="shared" ref="P88:Y88" si="67">SUM(P78:P86)</f>
        <v>0</v>
      </c>
      <c r="Q88" s="64">
        <f t="shared" si="67"/>
        <v>0</v>
      </c>
      <c r="R88" s="64">
        <f t="shared" si="67"/>
        <v>0</v>
      </c>
      <c r="S88" s="64">
        <f t="shared" si="67"/>
        <v>0</v>
      </c>
      <c r="T88" s="64">
        <f t="shared" si="67"/>
        <v>0</v>
      </c>
      <c r="U88" s="64">
        <f>SUM(U78:U87)</f>
        <v>4440.18</v>
      </c>
      <c r="V88" s="64">
        <f t="shared" si="67"/>
        <v>0</v>
      </c>
      <c r="W88" s="64">
        <f t="shared" si="67"/>
        <v>0</v>
      </c>
      <c r="X88" s="64">
        <f t="shared" si="67"/>
        <v>0</v>
      </c>
      <c r="Y88" s="64">
        <f t="shared" si="67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24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8">TRUNC(L89*K89*J89,2)</f>
        <v>455.28</v>
      </c>
      <c r="N89" s="108"/>
      <c r="O89" s="89"/>
      <c r="P89" s="89">
        <f t="shared" ref="P89:P93" si="69">M89/2</f>
        <v>227.64</v>
      </c>
      <c r="Q89" s="102"/>
      <c r="R89" s="89"/>
      <c r="S89" s="89"/>
      <c r="T89" s="89"/>
      <c r="U89" s="89"/>
      <c r="V89" s="89">
        <f t="shared" ref="V89:V93" si="70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24" t="s">
        <v>114</v>
      </c>
      <c r="I90" s="73" t="s">
        <v>111</v>
      </c>
      <c r="J90" s="73">
        <v>2</v>
      </c>
      <c r="K90" s="93">
        <v>24</v>
      </c>
      <c r="L90" s="94">
        <f>'Planilha para vinculação'!F21</f>
        <v>10.119999999999999</v>
      </c>
      <c r="M90" s="75">
        <f t="shared" si="68"/>
        <v>485.76</v>
      </c>
      <c r="N90" s="109"/>
      <c r="O90" s="110"/>
      <c r="P90" s="89">
        <f t="shared" si="69"/>
        <v>242.88</v>
      </c>
      <c r="Q90" s="111"/>
      <c r="R90" s="110"/>
      <c r="S90" s="110"/>
      <c r="T90" s="89"/>
      <c r="U90" s="110"/>
      <c r="V90" s="89">
        <f t="shared" si="70"/>
        <v>242.88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24" t="s">
        <v>114</v>
      </c>
      <c r="I91" s="73" t="s">
        <v>111</v>
      </c>
      <c r="J91" s="73">
        <v>2</v>
      </c>
      <c r="K91" s="93">
        <v>56</v>
      </c>
      <c r="L91" s="94">
        <f>'Planilha para vinculação'!F22</f>
        <v>25</v>
      </c>
      <c r="M91" s="75">
        <f t="shared" si="68"/>
        <v>2800</v>
      </c>
      <c r="N91" s="113"/>
      <c r="O91" s="85"/>
      <c r="P91" s="89">
        <f t="shared" si="69"/>
        <v>1400</v>
      </c>
      <c r="Q91" s="111"/>
      <c r="R91" s="85"/>
      <c r="S91" s="85"/>
      <c r="T91" s="89"/>
      <c r="U91" s="85"/>
      <c r="V91" s="89">
        <f t="shared" si="70"/>
        <v>1400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20</v>
      </c>
      <c r="L92" s="94">
        <f>'Planilha para vinculação'!F26</f>
        <v>5.8</v>
      </c>
      <c r="M92" s="75">
        <f t="shared" si="68"/>
        <v>232</v>
      </c>
      <c r="N92" s="113"/>
      <c r="O92" s="85"/>
      <c r="P92" s="89">
        <f t="shared" si="69"/>
        <v>116</v>
      </c>
      <c r="Q92" s="111"/>
      <c r="R92" s="85"/>
      <c r="S92" s="85"/>
      <c r="T92" s="89"/>
      <c r="U92" s="85"/>
      <c r="V92" s="89">
        <f t="shared" si="70"/>
        <v>116</v>
      </c>
      <c r="W92" s="85"/>
      <c r="X92" s="85"/>
      <c r="Y92" s="85"/>
      <c r="Z92" s="69">
        <f>SUM(N94:Y94)</f>
        <v>4048.56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24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8"/>
        <v>75.52</v>
      </c>
      <c r="N93" s="113"/>
      <c r="O93" s="89"/>
      <c r="P93" s="89">
        <f t="shared" si="69"/>
        <v>37.76</v>
      </c>
      <c r="Q93" s="85"/>
      <c r="R93" s="85"/>
      <c r="S93" s="89"/>
      <c r="T93" s="85"/>
      <c r="U93" s="85"/>
      <c r="V93" s="89">
        <f t="shared" si="70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 t="shared" ref="M94:Y94" si="71">SUM(M89:M93)</f>
        <v>4048.56</v>
      </c>
      <c r="N94" s="86">
        <f t="shared" si="71"/>
        <v>0</v>
      </c>
      <c r="O94" s="64">
        <f t="shared" si="71"/>
        <v>0</v>
      </c>
      <c r="P94" s="64">
        <f t="shared" si="71"/>
        <v>2024.28</v>
      </c>
      <c r="Q94" s="64">
        <f t="shared" si="71"/>
        <v>0</v>
      </c>
      <c r="R94" s="64">
        <f t="shared" si="71"/>
        <v>0</v>
      </c>
      <c r="S94" s="64">
        <f t="shared" si="71"/>
        <v>0</v>
      </c>
      <c r="T94" s="64">
        <f t="shared" si="71"/>
        <v>0</v>
      </c>
      <c r="U94" s="64">
        <f t="shared" si="71"/>
        <v>0</v>
      </c>
      <c r="V94" s="64">
        <f t="shared" si="71"/>
        <v>2024.28</v>
      </c>
      <c r="W94" s="64">
        <f t="shared" si="71"/>
        <v>0</v>
      </c>
      <c r="X94" s="64">
        <f t="shared" si="71"/>
        <v>0</v>
      </c>
      <c r="Y94" s="64">
        <f t="shared" si="71"/>
        <v>0</v>
      </c>
      <c r="Z94" s="69"/>
    </row>
    <row r="95" spans="1:27" ht="12.75" customHeight="1" x14ac:dyDescent="0.25">
      <c r="A95" s="18"/>
      <c r="B95" s="18"/>
      <c r="C95" s="18"/>
      <c r="D95" s="307" t="s">
        <v>72</v>
      </c>
      <c r="E95" s="116" t="s">
        <v>512</v>
      </c>
      <c r="F95" s="104" t="s">
        <v>7</v>
      </c>
      <c r="G95" s="104">
        <v>2</v>
      </c>
      <c r="H95" s="24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2">L95*K95*J95</f>
        <v>455.28</v>
      </c>
      <c r="N95" s="118"/>
      <c r="O95" s="119"/>
      <c r="P95" s="89"/>
      <c r="Q95" s="89"/>
      <c r="R95" s="89">
        <f t="shared" ref="R95:R98" si="73">M95/2</f>
        <v>227.64</v>
      </c>
      <c r="S95" s="94"/>
      <c r="T95" s="120"/>
      <c r="U95" s="94"/>
      <c r="V95" s="94"/>
      <c r="W95" s="89">
        <f t="shared" ref="W95:W98" si="74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309"/>
      <c r="E96" s="121" t="s">
        <v>110</v>
      </c>
      <c r="F96" s="122" t="s">
        <v>11</v>
      </c>
      <c r="G96" s="104">
        <v>9</v>
      </c>
      <c r="H96" s="24" t="s">
        <v>114</v>
      </c>
      <c r="I96" s="73" t="s">
        <v>111</v>
      </c>
      <c r="J96" s="73">
        <v>2</v>
      </c>
      <c r="K96" s="93">
        <v>24</v>
      </c>
      <c r="L96" s="94">
        <f>'Planilha para vinculação'!F21</f>
        <v>10.119999999999999</v>
      </c>
      <c r="M96" s="117">
        <f t="shared" si="72"/>
        <v>485.76</v>
      </c>
      <c r="N96" s="123"/>
      <c r="O96" s="124"/>
      <c r="P96" s="125"/>
      <c r="Q96" s="125"/>
      <c r="R96" s="89">
        <f t="shared" si="73"/>
        <v>242.88</v>
      </c>
      <c r="S96" s="122"/>
      <c r="T96" s="104"/>
      <c r="U96" s="122"/>
      <c r="V96" s="122"/>
      <c r="W96" s="89">
        <f t="shared" si="74"/>
        <v>242.88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309"/>
      <c r="E97" s="126" t="s">
        <v>112</v>
      </c>
      <c r="F97" s="122" t="s">
        <v>11</v>
      </c>
      <c r="G97" s="104">
        <v>10</v>
      </c>
      <c r="H97" s="24" t="s">
        <v>114</v>
      </c>
      <c r="I97" s="73" t="s">
        <v>111</v>
      </c>
      <c r="J97" s="73">
        <v>2</v>
      </c>
      <c r="K97" s="93">
        <v>56</v>
      </c>
      <c r="L97" s="94">
        <f>'Planilha para vinculação'!F22</f>
        <v>25</v>
      </c>
      <c r="M97" s="117">
        <f t="shared" si="72"/>
        <v>2800</v>
      </c>
      <c r="N97" s="123"/>
      <c r="O97" s="124"/>
      <c r="P97" s="85"/>
      <c r="Q97" s="85"/>
      <c r="R97" s="89">
        <f t="shared" si="73"/>
        <v>1400</v>
      </c>
      <c r="S97" s="127"/>
      <c r="T97" s="104"/>
      <c r="U97" s="127"/>
      <c r="V97" s="127"/>
      <c r="W97" s="89">
        <f t="shared" si="74"/>
        <v>1400</v>
      </c>
      <c r="X97" s="85"/>
      <c r="Y97" s="85"/>
      <c r="Z97" s="69">
        <f>SUM(N99:Y99)</f>
        <v>3973.04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308"/>
      <c r="E98" s="98" t="s">
        <v>330</v>
      </c>
      <c r="F98" s="104" t="s">
        <v>14</v>
      </c>
      <c r="G98" s="104">
        <v>14</v>
      </c>
      <c r="H98" s="104" t="s">
        <v>114</v>
      </c>
      <c r="I98" s="73" t="s">
        <v>138</v>
      </c>
      <c r="J98" s="73">
        <v>2</v>
      </c>
      <c r="K98" s="73">
        <v>20</v>
      </c>
      <c r="L98" s="94">
        <f>'Planilha para vinculação'!F26</f>
        <v>5.8</v>
      </c>
      <c r="M98" s="117">
        <f t="shared" si="72"/>
        <v>232</v>
      </c>
      <c r="N98" s="123"/>
      <c r="O98" s="124"/>
      <c r="P98" s="85"/>
      <c r="Q98" s="85"/>
      <c r="R98" s="89">
        <f t="shared" si="73"/>
        <v>116</v>
      </c>
      <c r="S98" s="127"/>
      <c r="T98" s="104"/>
      <c r="U98" s="127"/>
      <c r="V98" s="127"/>
      <c r="W98" s="89">
        <f t="shared" si="74"/>
        <v>116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33" t="s">
        <v>120</v>
      </c>
      <c r="E99" s="281"/>
      <c r="F99" s="281"/>
      <c r="G99" s="281"/>
      <c r="H99" s="281"/>
      <c r="I99" s="281"/>
      <c r="J99" s="281"/>
      <c r="K99" s="281"/>
      <c r="L99" s="282"/>
      <c r="M99" s="153">
        <f t="shared" ref="M99:Y99" si="75">SUM(M95:M98)</f>
        <v>3973.04</v>
      </c>
      <c r="N99" s="153">
        <f t="shared" si="75"/>
        <v>0</v>
      </c>
      <c r="O99" s="154">
        <f t="shared" si="75"/>
        <v>0</v>
      </c>
      <c r="P99" s="155">
        <f t="shared" si="75"/>
        <v>0</v>
      </c>
      <c r="Q99" s="155">
        <f t="shared" si="75"/>
        <v>0</v>
      </c>
      <c r="R99" s="155">
        <f t="shared" si="75"/>
        <v>1986.52</v>
      </c>
      <c r="S99" s="155">
        <f t="shared" si="75"/>
        <v>0</v>
      </c>
      <c r="T99" s="155">
        <f t="shared" si="75"/>
        <v>0</v>
      </c>
      <c r="U99" s="154">
        <f t="shared" si="75"/>
        <v>0</v>
      </c>
      <c r="V99" s="154">
        <f t="shared" si="75"/>
        <v>0</v>
      </c>
      <c r="W99" s="155">
        <f t="shared" si="75"/>
        <v>1986.52</v>
      </c>
      <c r="X99" s="156">
        <f t="shared" si="75"/>
        <v>0</v>
      </c>
      <c r="Y99" s="156">
        <f t="shared" si="75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24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6">TRUNC(L100*K100*J100,2)</f>
        <v>455.28</v>
      </c>
      <c r="N100" s="89">
        <f t="shared" ref="N100:N110" si="77">M100/2</f>
        <v>227.64</v>
      </c>
      <c r="O100" s="89"/>
      <c r="P100" s="89"/>
      <c r="Q100" s="111"/>
      <c r="R100" s="89"/>
      <c r="S100" s="89"/>
      <c r="T100" s="89">
        <f t="shared" ref="T100:T110" si="78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24" t="s">
        <v>114</v>
      </c>
      <c r="I101" s="73" t="s">
        <v>111</v>
      </c>
      <c r="J101" s="73">
        <v>2</v>
      </c>
      <c r="K101" s="93">
        <v>24</v>
      </c>
      <c r="L101" s="94">
        <f>'Planilha para vinculação'!F21</f>
        <v>10.119999999999999</v>
      </c>
      <c r="M101" s="75">
        <f t="shared" si="76"/>
        <v>485.76</v>
      </c>
      <c r="N101" s="89">
        <f t="shared" si="77"/>
        <v>242.88</v>
      </c>
      <c r="O101" s="77"/>
      <c r="P101" s="77"/>
      <c r="Q101" s="111"/>
      <c r="R101" s="77"/>
      <c r="S101" s="77"/>
      <c r="T101" s="89">
        <f t="shared" si="78"/>
        <v>242.88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24" t="s">
        <v>114</v>
      </c>
      <c r="I102" s="73" t="s">
        <v>111</v>
      </c>
      <c r="J102" s="73">
        <v>2</v>
      </c>
      <c r="K102" s="93">
        <v>56</v>
      </c>
      <c r="L102" s="94">
        <f>'Planilha para vinculação'!F22</f>
        <v>25</v>
      </c>
      <c r="M102" s="75">
        <f t="shared" si="76"/>
        <v>2800</v>
      </c>
      <c r="N102" s="89">
        <f t="shared" si="77"/>
        <v>1400</v>
      </c>
      <c r="O102" s="77"/>
      <c r="P102" s="77"/>
      <c r="Q102" s="111"/>
      <c r="R102" s="77"/>
      <c r="S102" s="77"/>
      <c r="T102" s="89">
        <f t="shared" si="78"/>
        <v>1400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2</v>
      </c>
      <c r="K103" s="73">
        <v>227</v>
      </c>
      <c r="L103" s="94">
        <f>'Planilha para vinculação'!F28</f>
        <v>1.1399999999999999</v>
      </c>
      <c r="M103" s="75">
        <f t="shared" si="76"/>
        <v>517.55999999999995</v>
      </c>
      <c r="N103" s="89">
        <f t="shared" si="77"/>
        <v>258.77999999999997</v>
      </c>
      <c r="O103" s="77"/>
      <c r="P103" s="77"/>
      <c r="Q103" s="111"/>
      <c r="R103" s="77"/>
      <c r="S103" s="77"/>
      <c r="T103" s="89">
        <f t="shared" si="78"/>
        <v>258.77999999999997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6"/>
        <v>235.2</v>
      </c>
      <c r="N104" s="89">
        <f t="shared" si="77"/>
        <v>117.6</v>
      </c>
      <c r="O104" s="77"/>
      <c r="P104" s="77"/>
      <c r="Q104" s="111"/>
      <c r="R104" s="77"/>
      <c r="S104" s="77"/>
      <c r="T104" s="89">
        <f t="shared" si="78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6"/>
        <v>838.4</v>
      </c>
      <c r="N105" s="89">
        <f t="shared" si="77"/>
        <v>419.2</v>
      </c>
      <c r="O105" s="77"/>
      <c r="P105" s="77"/>
      <c r="Q105" s="111"/>
      <c r="R105" s="77"/>
      <c r="S105" s="77"/>
      <c r="T105" s="89">
        <f t="shared" si="78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6"/>
        <v>120</v>
      </c>
      <c r="N106" s="89">
        <f t="shared" si="77"/>
        <v>60</v>
      </c>
      <c r="O106" s="77"/>
      <c r="P106" s="77"/>
      <c r="Q106" s="111"/>
      <c r="R106" s="77"/>
      <c r="S106" s="77"/>
      <c r="T106" s="89">
        <f t="shared" si="78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6"/>
        <v>160</v>
      </c>
      <c r="N107" s="89">
        <f t="shared" si="77"/>
        <v>80</v>
      </c>
      <c r="O107" s="85"/>
      <c r="P107" s="85"/>
      <c r="Q107" s="111"/>
      <c r="R107" s="85"/>
      <c r="S107" s="85"/>
      <c r="T107" s="89">
        <f t="shared" si="78"/>
        <v>80</v>
      </c>
      <c r="U107" s="111"/>
      <c r="V107" s="111"/>
      <c r="W107" s="77"/>
      <c r="X107" s="111"/>
      <c r="Y107" s="77"/>
      <c r="Z107" s="69"/>
    </row>
    <row r="108" spans="1:27" ht="72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6"/>
        <v>75.52</v>
      </c>
      <c r="N108" s="89">
        <f t="shared" si="77"/>
        <v>37.76</v>
      </c>
      <c r="O108" s="85"/>
      <c r="P108" s="85"/>
      <c r="Q108" s="111"/>
      <c r="R108" s="85"/>
      <c r="S108" s="85"/>
      <c r="T108" s="89">
        <f t="shared" si="78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328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</v>
      </c>
      <c r="L109" s="94">
        <f>'Planilha para vinculação'!F35</f>
        <v>0.61</v>
      </c>
      <c r="M109" s="75">
        <f t="shared" si="76"/>
        <v>2.44</v>
      </c>
      <c r="N109" s="89">
        <f t="shared" si="77"/>
        <v>1.22</v>
      </c>
      <c r="O109" s="85"/>
      <c r="P109" s="85"/>
      <c r="Q109" s="111"/>
      <c r="R109" s="85"/>
      <c r="S109" s="85"/>
      <c r="T109" s="89">
        <f t="shared" si="78"/>
        <v>1.22</v>
      </c>
      <c r="U109" s="111"/>
      <c r="V109" s="111"/>
      <c r="W109" s="77"/>
      <c r="X109" s="111"/>
      <c r="Y109" s="77"/>
      <c r="Z109" s="69">
        <f>SUM(N111:Y111)</f>
        <v>5922.16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24" t="s">
        <v>114</v>
      </c>
      <c r="I110" s="73" t="s">
        <v>119</v>
      </c>
      <c r="J110" s="73">
        <v>2</v>
      </c>
      <c r="K110" s="73">
        <v>20</v>
      </c>
      <c r="L110" s="94">
        <f>'Planilha para vinculação'!F26</f>
        <v>5.8</v>
      </c>
      <c r="M110" s="75">
        <f t="shared" si="76"/>
        <v>232</v>
      </c>
      <c r="N110" s="89">
        <f t="shared" si="77"/>
        <v>116</v>
      </c>
      <c r="O110" s="85"/>
      <c r="P110" s="115"/>
      <c r="Q110" s="111"/>
      <c r="R110" s="85"/>
      <c r="S110" s="85"/>
      <c r="T110" s="89">
        <f t="shared" si="78"/>
        <v>116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5922.16</v>
      </c>
      <c r="N111" s="86">
        <f>SUM(N100:N110)</f>
        <v>2961.08</v>
      </c>
      <c r="O111" s="64">
        <f t="shared" ref="O111:S111" si="79">SUM(O100:O109)</f>
        <v>0</v>
      </c>
      <c r="P111" s="64">
        <f t="shared" si="79"/>
        <v>0</v>
      </c>
      <c r="Q111" s="64">
        <f t="shared" si="79"/>
        <v>0</v>
      </c>
      <c r="R111" s="64">
        <f t="shared" si="79"/>
        <v>0</v>
      </c>
      <c r="S111" s="64">
        <f t="shared" si="79"/>
        <v>0</v>
      </c>
      <c r="T111" s="64">
        <f>SUM(T100:T110)</f>
        <v>2961.08</v>
      </c>
      <c r="U111" s="64">
        <f t="shared" ref="U111:Y111" si="80">SUM(U100:U109)</f>
        <v>0</v>
      </c>
      <c r="V111" s="64">
        <f t="shared" si="80"/>
        <v>0</v>
      </c>
      <c r="W111" s="64">
        <f t="shared" si="80"/>
        <v>0</v>
      </c>
      <c r="X111" s="64">
        <f t="shared" si="80"/>
        <v>0</v>
      </c>
      <c r="Y111" s="64">
        <f t="shared" si="80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24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1">TRUNC(L112*K112*J112,2)</f>
        <v>455.28</v>
      </c>
      <c r="N112" s="108"/>
      <c r="O112" s="89">
        <f t="shared" ref="O112:O122" si="82">M112/2</f>
        <v>227.64</v>
      </c>
      <c r="P112" s="89"/>
      <c r="Q112" s="89"/>
      <c r="R112" s="89"/>
      <c r="S112" s="89"/>
      <c r="T112" s="89"/>
      <c r="U112" s="89"/>
      <c r="V112" s="89">
        <f t="shared" ref="V112:V122" si="83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24" t="s">
        <v>114</v>
      </c>
      <c r="I113" s="73" t="s">
        <v>111</v>
      </c>
      <c r="J113" s="73">
        <v>2</v>
      </c>
      <c r="K113" s="93">
        <v>24</v>
      </c>
      <c r="L113" s="94">
        <f>'Planilha para vinculação'!F21</f>
        <v>10.119999999999999</v>
      </c>
      <c r="M113" s="75">
        <f t="shared" si="81"/>
        <v>485.76</v>
      </c>
      <c r="N113" s="76"/>
      <c r="O113" s="89">
        <f t="shared" si="82"/>
        <v>242.88</v>
      </c>
      <c r="P113" s="77"/>
      <c r="Q113" s="77"/>
      <c r="R113" s="77"/>
      <c r="S113" s="89"/>
      <c r="T113" s="77"/>
      <c r="U113" s="77"/>
      <c r="V113" s="89">
        <f t="shared" si="83"/>
        <v>242.88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24" t="s">
        <v>114</v>
      </c>
      <c r="I114" s="73" t="s">
        <v>111</v>
      </c>
      <c r="J114" s="73">
        <v>2</v>
      </c>
      <c r="K114" s="93">
        <v>56</v>
      </c>
      <c r="L114" s="94">
        <f>'Planilha para vinculação'!F22</f>
        <v>25</v>
      </c>
      <c r="M114" s="75">
        <f t="shared" si="81"/>
        <v>2800</v>
      </c>
      <c r="N114" s="76"/>
      <c r="O114" s="89">
        <f t="shared" si="82"/>
        <v>1400</v>
      </c>
      <c r="P114" s="77"/>
      <c r="Q114" s="77"/>
      <c r="R114" s="77"/>
      <c r="S114" s="89"/>
      <c r="T114" s="77"/>
      <c r="U114" s="77"/>
      <c r="V114" s="89">
        <f t="shared" si="83"/>
        <v>1400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227</v>
      </c>
      <c r="L115" s="94">
        <f>'Planilha para vinculação'!F28</f>
        <v>1.1399999999999999</v>
      </c>
      <c r="M115" s="75">
        <f t="shared" si="81"/>
        <v>517.55999999999995</v>
      </c>
      <c r="N115" s="76"/>
      <c r="O115" s="89">
        <f t="shared" si="82"/>
        <v>258.77999999999997</v>
      </c>
      <c r="P115" s="77"/>
      <c r="Q115" s="77"/>
      <c r="R115" s="77"/>
      <c r="S115" s="89"/>
      <c r="T115" s="77"/>
      <c r="U115" s="77"/>
      <c r="V115" s="89">
        <f t="shared" si="83"/>
        <v>258.77999999999997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1"/>
        <v>838.4</v>
      </c>
      <c r="N116" s="76"/>
      <c r="O116" s="89">
        <f t="shared" si="82"/>
        <v>419.2</v>
      </c>
      <c r="P116" s="77"/>
      <c r="Q116" s="77"/>
      <c r="R116" s="77"/>
      <c r="S116" s="89"/>
      <c r="T116" s="77"/>
      <c r="U116" s="77"/>
      <c r="V116" s="89">
        <f t="shared" si="83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1"/>
        <v>235.2</v>
      </c>
      <c r="N117" s="76"/>
      <c r="O117" s="89">
        <f t="shared" si="82"/>
        <v>117.6</v>
      </c>
      <c r="P117" s="77"/>
      <c r="Q117" s="77"/>
      <c r="R117" s="77"/>
      <c r="S117" s="89"/>
      <c r="T117" s="77"/>
      <c r="U117" s="77"/>
      <c r="V117" s="89">
        <f t="shared" si="83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1"/>
        <v>120</v>
      </c>
      <c r="N118" s="76"/>
      <c r="O118" s="89">
        <f t="shared" si="82"/>
        <v>60</v>
      </c>
      <c r="P118" s="77"/>
      <c r="Q118" s="77"/>
      <c r="R118" s="77"/>
      <c r="S118" s="89"/>
      <c r="T118" s="77"/>
      <c r="U118" s="77"/>
      <c r="V118" s="89">
        <f t="shared" si="83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1"/>
        <v>160</v>
      </c>
      <c r="N119" s="113"/>
      <c r="O119" s="89">
        <f t="shared" si="82"/>
        <v>80</v>
      </c>
      <c r="P119" s="85"/>
      <c r="Q119" s="85"/>
      <c r="R119" s="85"/>
      <c r="S119" s="89"/>
      <c r="T119" s="85"/>
      <c r="U119" s="85"/>
      <c r="V119" s="89">
        <f t="shared" si="83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1"/>
        <v>75.52</v>
      </c>
      <c r="N120" s="113"/>
      <c r="O120" s="89">
        <f t="shared" si="82"/>
        <v>37.76</v>
      </c>
      <c r="P120" s="85"/>
      <c r="Q120" s="85"/>
      <c r="R120" s="85"/>
      <c r="S120" s="89"/>
      <c r="T120" s="85"/>
      <c r="U120" s="85"/>
      <c r="V120" s="89">
        <f t="shared" si="83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</v>
      </c>
      <c r="L121" s="94">
        <f>'Planilha para vinculação'!F35</f>
        <v>0.61</v>
      </c>
      <c r="M121" s="75">
        <f t="shared" si="81"/>
        <v>2.44</v>
      </c>
      <c r="N121" s="113"/>
      <c r="O121" s="89">
        <f t="shared" si="82"/>
        <v>1.22</v>
      </c>
      <c r="P121" s="85"/>
      <c r="Q121" s="85"/>
      <c r="R121" s="85"/>
      <c r="S121" s="89"/>
      <c r="T121" s="85"/>
      <c r="U121" s="85"/>
      <c r="V121" s="89">
        <f t="shared" si="83"/>
        <v>1.22</v>
      </c>
      <c r="W121" s="77"/>
      <c r="X121" s="77"/>
      <c r="Y121" s="77"/>
      <c r="Z121" s="69">
        <f>SUM(N123:Y123)</f>
        <v>5922.16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24" t="s">
        <v>114</v>
      </c>
      <c r="I122" s="73" t="s">
        <v>119</v>
      </c>
      <c r="J122" s="73">
        <v>2</v>
      </c>
      <c r="K122" s="73">
        <v>20</v>
      </c>
      <c r="L122" s="94">
        <f>'Planilha para vinculação'!F26</f>
        <v>5.8</v>
      </c>
      <c r="M122" s="75">
        <f t="shared" si="81"/>
        <v>232</v>
      </c>
      <c r="N122" s="113"/>
      <c r="O122" s="89">
        <f t="shared" si="82"/>
        <v>116</v>
      </c>
      <c r="P122" s="115"/>
      <c r="Q122" s="111"/>
      <c r="R122" s="85"/>
      <c r="S122" s="85"/>
      <c r="T122" s="89"/>
      <c r="U122" s="85"/>
      <c r="V122" s="89">
        <f t="shared" si="83"/>
        <v>116</v>
      </c>
      <c r="W122" s="85"/>
      <c r="X122" s="85"/>
      <c r="Y122" s="85"/>
      <c r="Z122" s="69">
        <f>SUM(N124:Y124)</f>
        <v>28746.280000000002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5922.16</v>
      </c>
      <c r="N123" s="86">
        <f t="shared" ref="N123:U123" si="84">SUM(N112:N121)</f>
        <v>0</v>
      </c>
      <c r="O123" s="64">
        <f>SUM(O112:O122)</f>
        <v>2961.08</v>
      </c>
      <c r="P123" s="64">
        <f t="shared" si="84"/>
        <v>0</v>
      </c>
      <c r="Q123" s="64">
        <f t="shared" si="84"/>
        <v>0</v>
      </c>
      <c r="R123" s="64">
        <f t="shared" si="84"/>
        <v>0</v>
      </c>
      <c r="S123" s="64">
        <f t="shared" si="84"/>
        <v>0</v>
      </c>
      <c r="T123" s="64">
        <f t="shared" si="84"/>
        <v>0</v>
      </c>
      <c r="U123" s="64">
        <f t="shared" si="84"/>
        <v>0</v>
      </c>
      <c r="V123" s="64">
        <f>SUM(V112:V122)</f>
        <v>2961.08</v>
      </c>
      <c r="W123" s="64">
        <f t="shared" ref="W123:Y123" si="85">SUM(W112:W121)</f>
        <v>0</v>
      </c>
      <c r="X123" s="64">
        <f t="shared" si="85"/>
        <v>0</v>
      </c>
      <c r="Y123" s="64">
        <f t="shared" si="85"/>
        <v>0</v>
      </c>
      <c r="Z123" s="69"/>
    </row>
    <row r="124" spans="1:27" ht="42.75" customHeight="1" x14ac:dyDescent="0.25">
      <c r="A124" s="107"/>
      <c r="B124" s="107"/>
      <c r="C124" s="107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 t="shared" ref="M124:Y124" si="86">M123+M94+M111+M99+M88</f>
        <v>28746.28</v>
      </c>
      <c r="N124" s="106">
        <f t="shared" si="86"/>
        <v>2961.08</v>
      </c>
      <c r="O124" s="106">
        <f t="shared" si="86"/>
        <v>7401.26</v>
      </c>
      <c r="P124" s="106">
        <f t="shared" si="86"/>
        <v>2024.28</v>
      </c>
      <c r="Q124" s="106">
        <f t="shared" si="86"/>
        <v>0</v>
      </c>
      <c r="R124" s="106">
        <f t="shared" si="86"/>
        <v>1986.52</v>
      </c>
      <c r="S124" s="106">
        <f t="shared" si="86"/>
        <v>0</v>
      </c>
      <c r="T124" s="106">
        <f t="shared" si="86"/>
        <v>2961.08</v>
      </c>
      <c r="U124" s="106">
        <f t="shared" si="86"/>
        <v>4440.18</v>
      </c>
      <c r="V124" s="106">
        <f t="shared" si="86"/>
        <v>4985.3599999999997</v>
      </c>
      <c r="W124" s="106">
        <f t="shared" si="86"/>
        <v>1986.52</v>
      </c>
      <c r="X124" s="106">
        <f t="shared" si="86"/>
        <v>0</v>
      </c>
      <c r="Y124" s="106">
        <f t="shared" si="86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23" t="s">
        <v>141</v>
      </c>
      <c r="E126" s="70" t="s">
        <v>110</v>
      </c>
      <c r="F126" s="132" t="s">
        <v>11</v>
      </c>
      <c r="G126" s="24">
        <v>9</v>
      </c>
      <c r="H126" s="24" t="s">
        <v>114</v>
      </c>
      <c r="I126" s="72" t="s">
        <v>111</v>
      </c>
      <c r="J126" s="72">
        <v>2</v>
      </c>
      <c r="K126" s="93">
        <v>15</v>
      </c>
      <c r="L126" s="94">
        <f>'Planilha para vinculação'!F21</f>
        <v>10.119999999999999</v>
      </c>
      <c r="M126" s="133">
        <f t="shared" ref="M126:M135" si="87">TRUNC(J126*K126*L126,2)</f>
        <v>303.60000000000002</v>
      </c>
      <c r="N126" s="134"/>
      <c r="O126" s="135"/>
      <c r="P126" s="77">
        <f t="shared" ref="P126:P135" si="88">M126</f>
        <v>303.60000000000002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24"/>
      <c r="E127" s="78" t="s">
        <v>112</v>
      </c>
      <c r="F127" s="132" t="s">
        <v>11</v>
      </c>
      <c r="G127" s="24">
        <v>10</v>
      </c>
      <c r="H127" s="24" t="s">
        <v>114</v>
      </c>
      <c r="I127" s="72" t="s">
        <v>111</v>
      </c>
      <c r="J127" s="72">
        <v>2</v>
      </c>
      <c r="K127" s="93">
        <v>30</v>
      </c>
      <c r="L127" s="94">
        <f>'Planilha para vinculação'!F22</f>
        <v>25</v>
      </c>
      <c r="M127" s="133">
        <f t="shared" si="87"/>
        <v>1500</v>
      </c>
      <c r="N127" s="123"/>
      <c r="O127" s="135"/>
      <c r="P127" s="77">
        <f t="shared" si="88"/>
        <v>1500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24"/>
      <c r="E128" s="6" t="s">
        <v>513</v>
      </c>
      <c r="F128" s="24" t="s">
        <v>7</v>
      </c>
      <c r="G128" s="24">
        <v>3</v>
      </c>
      <c r="H128" s="24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7"/>
        <v>130.26</v>
      </c>
      <c r="N128" s="123"/>
      <c r="O128" s="135"/>
      <c r="P128" s="77">
        <f t="shared" si="88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20</v>
      </c>
      <c r="L129" s="94">
        <f>'Planilha para vinculação'!F26</f>
        <v>5.8</v>
      </c>
      <c r="M129" s="133">
        <f t="shared" si="87"/>
        <v>116</v>
      </c>
      <c r="N129" s="123"/>
      <c r="O129" s="135"/>
      <c r="P129" s="77">
        <f t="shared" si="88"/>
        <v>116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227</v>
      </c>
      <c r="L130" s="94">
        <f>'Planilha para vinculação'!F31</f>
        <v>1.2250000000000001</v>
      </c>
      <c r="M130" s="133">
        <f t="shared" si="87"/>
        <v>278.07</v>
      </c>
      <c r="N130" s="123"/>
      <c r="O130" s="135"/>
      <c r="P130" s="77">
        <f t="shared" si="88"/>
        <v>278.07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7"/>
        <v>60</v>
      </c>
      <c r="N131" s="123"/>
      <c r="O131" s="135"/>
      <c r="P131" s="77">
        <f t="shared" si="88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7"/>
        <v>160</v>
      </c>
      <c r="N132" s="123"/>
      <c r="O132" s="135"/>
      <c r="P132" s="77">
        <f t="shared" si="88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3</v>
      </c>
      <c r="L133" s="138">
        <f>'Planilha para vinculação'!F35</f>
        <v>0.61</v>
      </c>
      <c r="M133" s="133">
        <f t="shared" si="87"/>
        <v>1.83</v>
      </c>
      <c r="N133" s="123"/>
      <c r="O133" s="135"/>
      <c r="P133" s="77">
        <f t="shared" si="88"/>
        <v>1.83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7"/>
        <v>838.4</v>
      </c>
      <c r="N134" s="123"/>
      <c r="O134" s="135"/>
      <c r="P134" s="77">
        <f t="shared" si="88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3623.3599999999997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25"/>
      <c r="E135" s="70" t="s">
        <v>132</v>
      </c>
      <c r="F135" s="24" t="s">
        <v>14</v>
      </c>
      <c r="G135" s="24">
        <v>26</v>
      </c>
      <c r="H135" s="24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7"/>
        <v>235.2</v>
      </c>
      <c r="N135" s="123"/>
      <c r="O135" s="135"/>
      <c r="P135" s="77">
        <f t="shared" si="88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8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89">SUM(M126:M135)</f>
        <v>3623.3599999999997</v>
      </c>
      <c r="N136" s="139">
        <f t="shared" si="89"/>
        <v>0</v>
      </c>
      <c r="O136" s="139">
        <f t="shared" si="89"/>
        <v>0</v>
      </c>
      <c r="P136" s="139">
        <f t="shared" si="89"/>
        <v>3623.3599999999997</v>
      </c>
      <c r="Q136" s="139">
        <f t="shared" si="89"/>
        <v>0</v>
      </c>
      <c r="R136" s="139">
        <f t="shared" si="89"/>
        <v>0</v>
      </c>
      <c r="S136" s="139">
        <f t="shared" si="89"/>
        <v>0</v>
      </c>
      <c r="T136" s="139">
        <f t="shared" si="89"/>
        <v>0</v>
      </c>
      <c r="U136" s="139">
        <f t="shared" si="89"/>
        <v>0</v>
      </c>
      <c r="V136" s="139">
        <f t="shared" si="89"/>
        <v>0</v>
      </c>
      <c r="W136" s="139">
        <f t="shared" si="89"/>
        <v>0</v>
      </c>
      <c r="X136" s="139">
        <f t="shared" si="89"/>
        <v>0</v>
      </c>
      <c r="Y136" s="139">
        <f t="shared" si="89"/>
        <v>0</v>
      </c>
      <c r="Z136" s="69"/>
    </row>
    <row r="137" spans="1:27" ht="40.5" customHeight="1" x14ac:dyDescent="0.3">
      <c r="A137" s="107"/>
      <c r="B137" s="107"/>
      <c r="C137" s="107"/>
      <c r="D137" s="307" t="s">
        <v>78</v>
      </c>
      <c r="E137" s="70" t="s">
        <v>110</v>
      </c>
      <c r="F137" s="91" t="s">
        <v>11</v>
      </c>
      <c r="G137" s="24">
        <v>9</v>
      </c>
      <c r="H137" s="24" t="s">
        <v>114</v>
      </c>
      <c r="I137" s="92" t="s">
        <v>111</v>
      </c>
      <c r="J137" s="92">
        <v>2</v>
      </c>
      <c r="K137" s="93">
        <v>15</v>
      </c>
      <c r="L137" s="94">
        <f>'Planilha para vinculação'!F21</f>
        <v>10.119999999999999</v>
      </c>
      <c r="M137" s="75">
        <f t="shared" ref="M137:M139" si="90">TRUNC(J137*K137*L137,2)</f>
        <v>303.60000000000002</v>
      </c>
      <c r="N137" s="109"/>
      <c r="O137" s="110"/>
      <c r="P137" s="110"/>
      <c r="Q137" s="140"/>
      <c r="R137" s="141">
        <f t="shared" ref="R137:R140" si="91">M137</f>
        <v>303.60000000000002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24" t="s">
        <v>114</v>
      </c>
      <c r="I138" s="92" t="s">
        <v>111</v>
      </c>
      <c r="J138" s="92">
        <v>2</v>
      </c>
      <c r="K138" s="93">
        <v>30</v>
      </c>
      <c r="L138" s="94">
        <f>'Planilha para vinculação'!F22</f>
        <v>25</v>
      </c>
      <c r="M138" s="75">
        <f t="shared" si="90"/>
        <v>1500</v>
      </c>
      <c r="N138" s="113"/>
      <c r="O138" s="85"/>
      <c r="P138" s="85"/>
      <c r="Q138" s="140"/>
      <c r="R138" s="141">
        <f t="shared" si="91"/>
        <v>1500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227</v>
      </c>
      <c r="L139" s="94">
        <f>'Planilha para vinculação'!F28</f>
        <v>1.1399999999999999</v>
      </c>
      <c r="M139" s="75">
        <f t="shared" si="90"/>
        <v>258.77999999999997</v>
      </c>
      <c r="N139" s="113"/>
      <c r="O139" s="85"/>
      <c r="P139" s="85"/>
      <c r="Q139" s="140"/>
      <c r="R139" s="141">
        <f t="shared" si="91"/>
        <v>258.77999999999997</v>
      </c>
      <c r="S139" s="111"/>
      <c r="T139" s="85"/>
      <c r="U139" s="85"/>
      <c r="V139" s="142"/>
      <c r="W139" s="77"/>
      <c r="X139" s="77"/>
      <c r="Y139" s="77"/>
      <c r="Z139" s="69">
        <f>SUM(N141:Y141)</f>
        <v>2178.38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24" t="s">
        <v>114</v>
      </c>
      <c r="I140" s="73" t="s">
        <v>119</v>
      </c>
      <c r="J140" s="73">
        <v>1</v>
      </c>
      <c r="K140" s="73">
        <v>20</v>
      </c>
      <c r="L140" s="94">
        <f>'Planilha para vinculação'!F26</f>
        <v>5.8</v>
      </c>
      <c r="M140" s="75">
        <f>TRUNC(L140*K140*J140,2)</f>
        <v>116</v>
      </c>
      <c r="N140" s="113"/>
      <c r="O140" s="85"/>
      <c r="P140" s="115"/>
      <c r="Q140" s="111"/>
      <c r="R140" s="141">
        <f t="shared" si="91"/>
        <v>116</v>
      </c>
      <c r="S140" s="85"/>
      <c r="T140" s="89"/>
      <c r="U140" s="85"/>
      <c r="V140" s="111"/>
      <c r="W140" s="85"/>
      <c r="X140" s="85"/>
      <c r="Y140" s="85"/>
      <c r="Z140" s="69">
        <f>SUM(N142:Y142)</f>
        <v>5801.74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2">SUM(M137:M140)</f>
        <v>2178.38</v>
      </c>
      <c r="N141" s="86">
        <f t="shared" si="92"/>
        <v>0</v>
      </c>
      <c r="O141" s="64">
        <f t="shared" si="92"/>
        <v>0</v>
      </c>
      <c r="P141" s="64">
        <f t="shared" si="92"/>
        <v>0</v>
      </c>
      <c r="Q141" s="64">
        <f t="shared" si="92"/>
        <v>0</v>
      </c>
      <c r="R141" s="64">
        <f t="shared" si="92"/>
        <v>2178.38</v>
      </c>
      <c r="S141" s="64">
        <f t="shared" si="92"/>
        <v>0</v>
      </c>
      <c r="T141" s="64">
        <f t="shared" si="92"/>
        <v>0</v>
      </c>
      <c r="U141" s="64">
        <f t="shared" si="92"/>
        <v>0</v>
      </c>
      <c r="V141" s="64">
        <f t="shared" si="92"/>
        <v>0</v>
      </c>
      <c r="W141" s="64">
        <f t="shared" si="92"/>
        <v>0</v>
      </c>
      <c r="X141" s="64">
        <f t="shared" si="92"/>
        <v>0</v>
      </c>
      <c r="Y141" s="64">
        <f t="shared" si="92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 t="shared" ref="M142:Y142" si="93">M141+M136</f>
        <v>5801.74</v>
      </c>
      <c r="N142" s="106">
        <f t="shared" si="93"/>
        <v>0</v>
      </c>
      <c r="O142" s="106">
        <f t="shared" si="93"/>
        <v>0</v>
      </c>
      <c r="P142" s="106">
        <f t="shared" si="93"/>
        <v>3623.3599999999997</v>
      </c>
      <c r="Q142" s="106">
        <f t="shared" si="93"/>
        <v>0</v>
      </c>
      <c r="R142" s="106">
        <f t="shared" si="93"/>
        <v>2178.38</v>
      </c>
      <c r="S142" s="106">
        <f t="shared" si="93"/>
        <v>0</v>
      </c>
      <c r="T142" s="106">
        <f t="shared" si="93"/>
        <v>0</v>
      </c>
      <c r="U142" s="106">
        <f t="shared" si="93"/>
        <v>0</v>
      </c>
      <c r="V142" s="106">
        <f t="shared" si="93"/>
        <v>0</v>
      </c>
      <c r="W142" s="106">
        <f t="shared" si="93"/>
        <v>0</v>
      </c>
      <c r="X142" s="106">
        <f t="shared" si="93"/>
        <v>0</v>
      </c>
      <c r="Y142" s="106">
        <f t="shared" si="93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4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114</v>
      </c>
      <c r="L145" s="87">
        <f>Verba_Diagnóstico!$G$15</f>
        <v>5</v>
      </c>
      <c r="M145" s="75">
        <f t="shared" si="94"/>
        <v>570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570</v>
      </c>
      <c r="Z145" s="69">
        <f>SUM(N148:Y148)</f>
        <v>7685.91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337"/>
      <c r="E146" s="70" t="s">
        <v>110</v>
      </c>
      <c r="F146" s="91" t="s">
        <v>11</v>
      </c>
      <c r="G146" s="24">
        <v>9</v>
      </c>
      <c r="H146" s="24" t="s">
        <v>114</v>
      </c>
      <c r="I146" s="92" t="s">
        <v>111</v>
      </c>
      <c r="J146" s="92">
        <v>2</v>
      </c>
      <c r="K146" s="93">
        <v>100</v>
      </c>
      <c r="L146" s="94">
        <f>'Planilha para vinculação'!F21</f>
        <v>10.119999999999999</v>
      </c>
      <c r="M146" s="75">
        <f t="shared" ref="M146:M147" si="95">TRUNC(L146*K146*J146,2)</f>
        <v>2024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6">M146</f>
        <v>2024</v>
      </c>
      <c r="Z146" s="69"/>
    </row>
    <row r="147" spans="1:27" ht="15.75" customHeight="1" x14ac:dyDescent="0.25">
      <c r="A147" s="18"/>
      <c r="B147" s="18"/>
      <c r="C147" s="18"/>
      <c r="D147" s="338"/>
      <c r="E147" s="92" t="s">
        <v>121</v>
      </c>
      <c r="F147" s="91" t="s">
        <v>11</v>
      </c>
      <c r="G147" s="24">
        <v>9</v>
      </c>
      <c r="H147" s="24" t="s">
        <v>114</v>
      </c>
      <c r="I147" s="92" t="s">
        <v>111</v>
      </c>
      <c r="J147" s="92">
        <v>2</v>
      </c>
      <c r="K147" s="93">
        <v>100</v>
      </c>
      <c r="L147" s="94">
        <f>'Planilha para vinculação'!F22</f>
        <v>25</v>
      </c>
      <c r="M147" s="75">
        <f t="shared" si="95"/>
        <v>5000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6"/>
        <v>5000</v>
      </c>
      <c r="Z147" s="69">
        <f>SUM(N149:Y150)</f>
        <v>392691.19526315795</v>
      </c>
      <c r="AA147" s="165">
        <f>M149-Z147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7685.91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7685.91</v>
      </c>
      <c r="Z148" s="69"/>
      <c r="AA148" s="165"/>
    </row>
    <row r="149" spans="1:27" ht="42" customHeight="1" x14ac:dyDescent="0.25">
      <c r="A149" s="18"/>
      <c r="B149" s="18"/>
      <c r="C149" s="18"/>
      <c r="D149" s="334" t="s">
        <v>145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392691.19526315795</v>
      </c>
      <c r="N149" s="310">
        <f>SUM(N148,N142,N124,N76,N151)</f>
        <v>38882.714605263158</v>
      </c>
      <c r="O149" s="310">
        <f>SUM(O148,O142,O124,O76,O151)</f>
        <v>34440.134605263163</v>
      </c>
      <c r="P149" s="310">
        <f>SUM(P148,P142,P124,P76,P151)</f>
        <v>37897.395605263155</v>
      </c>
      <c r="Q149" s="310">
        <f>SUM(Q148,Q142,Q124,Q76,Q151)</f>
        <v>27035.355605263161</v>
      </c>
      <c r="R149" s="310">
        <f>SUM(R148,R142,R124,R76,R151)</f>
        <v>33807.45560526316</v>
      </c>
      <c r="S149" s="310">
        <f>SUM(S148,S142,S124,S76,S151)</f>
        <v>27035.355605263161</v>
      </c>
      <c r="T149" s="310">
        <f>SUM(T148,T142,T124,T76,T151)</f>
        <v>32603.63560526316</v>
      </c>
      <c r="U149" s="310">
        <f>SUM(U148,U142,U124,U76,U151)</f>
        <v>31475.535605263161</v>
      </c>
      <c r="V149" s="310">
        <f>SUM(V148,V142,V124,V76,V151)</f>
        <v>34627.915605263159</v>
      </c>
      <c r="W149" s="310">
        <f>SUM(W148,W142,W124,W76,W151)</f>
        <v>29021.875605263158</v>
      </c>
      <c r="X149" s="310">
        <f>SUM(X148,X142,X124,X76,X151)</f>
        <v>29642.555605263158</v>
      </c>
      <c r="Y149" s="310">
        <f>SUM(Y148,Y142,Y124,Y76,Y151)</f>
        <v>36221.265605263157</v>
      </c>
      <c r="Z149" s="69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6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48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69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51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51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69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69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52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6" ht="15.75" customHeight="1" x14ac:dyDescent="0.25"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6" ht="15.75" customHeight="1" x14ac:dyDescent="0.25"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6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9"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95:D98"/>
    <mergeCell ref="D71:L71"/>
    <mergeCell ref="D75:L75"/>
    <mergeCell ref="D76:L76"/>
    <mergeCell ref="D77:Y77"/>
    <mergeCell ref="D59:D60"/>
    <mergeCell ref="D62:D70"/>
    <mergeCell ref="D72:D74"/>
    <mergeCell ref="D78:D87"/>
    <mergeCell ref="D88:L88"/>
    <mergeCell ref="D89:D93"/>
    <mergeCell ref="D94:L94"/>
    <mergeCell ref="D99:L99"/>
    <mergeCell ref="D100:D110"/>
    <mergeCell ref="D111:L111"/>
    <mergeCell ref="D123:L123"/>
    <mergeCell ref="D124:L124"/>
    <mergeCell ref="D125:Y125"/>
    <mergeCell ref="D143:Y143"/>
    <mergeCell ref="D112:D122"/>
    <mergeCell ref="D126:D135"/>
    <mergeCell ref="D136:L136"/>
    <mergeCell ref="D137:D140"/>
    <mergeCell ref="D141:L141"/>
    <mergeCell ref="D142:L142"/>
    <mergeCell ref="R149:R150"/>
    <mergeCell ref="S149:S150"/>
    <mergeCell ref="T149:T150"/>
    <mergeCell ref="U149:U150"/>
    <mergeCell ref="D148:L148"/>
    <mergeCell ref="D149:L150"/>
    <mergeCell ref="M149:M150"/>
    <mergeCell ref="N149:N150"/>
    <mergeCell ref="V149:V150"/>
    <mergeCell ref="W149:W150"/>
    <mergeCell ref="X149:X150"/>
    <mergeCell ref="Y149:Y150"/>
    <mergeCell ref="O149:O150"/>
    <mergeCell ref="P149:P150"/>
    <mergeCell ref="Q149:Q150"/>
    <mergeCell ref="D151:L151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</mergeCells>
  <conditionalFormatting sqref="E22">
    <cfRule type="cellIs" dxfId="99" priority="1" operator="equal">
      <formula>MIN($C$18:$T$18)</formula>
    </cfRule>
    <cfRule type="cellIs" dxfId="98" priority="2" operator="equal">
      <formula>MIN($C$17:$T$17)</formula>
    </cfRule>
  </conditionalFormatting>
  <conditionalFormatting sqref="E133">
    <cfRule type="cellIs" dxfId="97" priority="5" operator="equal">
      <formula>MIN($D$19:$AC$19)</formula>
    </cfRule>
    <cfRule type="cellIs" dxfId="96" priority="6" operator="equal">
      <formula>MIN($D$18:$AC$18)</formula>
    </cfRule>
  </conditionalFormatting>
  <conditionalFormatting sqref="E38:F38">
    <cfRule type="cellIs" dxfId="95" priority="15" operator="equal">
      <formula>MIN($D$19:$AC$19)</formula>
    </cfRule>
    <cfRule type="cellIs" dxfId="94" priority="16" operator="equal">
      <formula>MIN($D$18:$AC$18)</formula>
    </cfRule>
  </conditionalFormatting>
  <conditionalFormatting sqref="E43:F43">
    <cfRule type="cellIs" dxfId="93" priority="21" operator="equal">
      <formula>MIN($D$15:$Y$15)</formula>
    </cfRule>
    <cfRule type="cellIs" dxfId="92" priority="22" operator="equal">
      <formula>MIN($D$14:$Y$14)</formula>
    </cfRule>
  </conditionalFormatting>
  <conditionalFormatting sqref="E48:F48">
    <cfRule type="cellIs" dxfId="91" priority="13" operator="equal">
      <formula>MIN($D$19:$AC$19)</formula>
    </cfRule>
    <cfRule type="cellIs" dxfId="90" priority="14" operator="equal">
      <formula>MIN($D$18:$AC$18)</formula>
    </cfRule>
  </conditionalFormatting>
  <conditionalFormatting sqref="E53:F53 E86:F86 E93:F93 E108:F108 E120:F120">
    <cfRule type="cellIs" dxfId="89" priority="25" operator="equal">
      <formula>MIN($D$15:$Y$15)</formula>
    </cfRule>
    <cfRule type="cellIs" dxfId="88" priority="26" operator="equal">
      <formula>MIN($D$14:$Y$14)</formula>
    </cfRule>
  </conditionalFormatting>
  <conditionalFormatting sqref="E68:F68">
    <cfRule type="cellIs" dxfId="87" priority="11" operator="equal">
      <formula>MIN($D$19:$AC$19)</formula>
    </cfRule>
    <cfRule type="cellIs" dxfId="86" priority="12" operator="equal">
      <formula>MIN($D$18:$AC$18)</formula>
    </cfRule>
  </conditionalFormatting>
  <conditionalFormatting sqref="E109:F109">
    <cfRule type="cellIs" dxfId="85" priority="9" operator="equal">
      <formula>MIN($D$19:$AC$19)</formula>
    </cfRule>
    <cfRule type="cellIs" dxfId="84" priority="10" operator="equal">
      <formula>MIN($D$18:$AC$18)</formula>
    </cfRule>
  </conditionalFormatting>
  <conditionalFormatting sqref="E121:F121">
    <cfRule type="cellIs" dxfId="83" priority="7" operator="equal">
      <formula>MIN($D$19:$AC$19)</formula>
    </cfRule>
    <cfRule type="cellIs" dxfId="82" priority="8" operator="equal">
      <formula>MIN($D$18:$AC$18)</formula>
    </cfRule>
  </conditionalFormatting>
  <conditionalFormatting sqref="F133">
    <cfRule type="cellIs" dxfId="81" priority="27" operator="equal">
      <formula>MIN($C$11:$AB$11)</formula>
    </cfRule>
    <cfRule type="cellIs" dxfId="80" priority="28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A1000"/>
  <sheetViews>
    <sheetView showGridLines="0" topLeftCell="F124" zoomScale="50" zoomScaleNormal="50" workbookViewId="0">
      <selection activeCell="D144" sqref="D144:Y145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187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177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24" t="s">
        <v>114</v>
      </c>
      <c r="I18" s="72" t="s">
        <v>111</v>
      </c>
      <c r="J18" s="73">
        <v>3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23316.48</v>
      </c>
      <c r="N18" s="76">
        <f>M18/12</f>
        <v>1943.04</v>
      </c>
      <c r="O18" s="77">
        <f t="shared" ref="O18:Y18" si="1">$M$18/12</f>
        <v>1943.04</v>
      </c>
      <c r="P18" s="77">
        <f t="shared" si="1"/>
        <v>1943.04</v>
      </c>
      <c r="Q18" s="77">
        <f t="shared" si="1"/>
        <v>1943.04</v>
      </c>
      <c r="R18" s="77">
        <f t="shared" si="1"/>
        <v>1943.04</v>
      </c>
      <c r="S18" s="77">
        <f t="shared" si="1"/>
        <v>1943.04</v>
      </c>
      <c r="T18" s="77">
        <f t="shared" si="1"/>
        <v>1943.04</v>
      </c>
      <c r="U18" s="77">
        <f t="shared" si="1"/>
        <v>1943.04</v>
      </c>
      <c r="V18" s="77">
        <f t="shared" si="1"/>
        <v>1943.04</v>
      </c>
      <c r="W18" s="77">
        <f t="shared" si="1"/>
        <v>1943.04</v>
      </c>
      <c r="X18" s="77">
        <f t="shared" si="1"/>
        <v>1943.04</v>
      </c>
      <c r="Y18" s="77">
        <f t="shared" si="1"/>
        <v>1943.04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24" t="s">
        <v>114</v>
      </c>
      <c r="I19" s="72" t="s">
        <v>111</v>
      </c>
      <c r="J19" s="73">
        <v>3</v>
      </c>
      <c r="K19" s="73">
        <v>768</v>
      </c>
      <c r="L19" s="74">
        <f>'Planilha para vinculação'!F22</f>
        <v>25</v>
      </c>
      <c r="M19" s="75">
        <f t="shared" si="0"/>
        <v>57600</v>
      </c>
      <c r="N19" s="76">
        <f t="shared" ref="N19:Y19" si="2">$M$19/12</f>
        <v>4800</v>
      </c>
      <c r="O19" s="77">
        <f t="shared" si="2"/>
        <v>4800</v>
      </c>
      <c r="P19" s="77">
        <f t="shared" si="2"/>
        <v>4800</v>
      </c>
      <c r="Q19" s="77">
        <f t="shared" si="2"/>
        <v>4800</v>
      </c>
      <c r="R19" s="77">
        <f t="shared" si="2"/>
        <v>4800</v>
      </c>
      <c r="S19" s="77">
        <f t="shared" si="2"/>
        <v>4800</v>
      </c>
      <c r="T19" s="77">
        <f t="shared" si="2"/>
        <v>4800</v>
      </c>
      <c r="U19" s="77">
        <f t="shared" si="2"/>
        <v>4800</v>
      </c>
      <c r="V19" s="77">
        <f t="shared" si="2"/>
        <v>4800</v>
      </c>
      <c r="W19" s="77">
        <f t="shared" si="2"/>
        <v>4800</v>
      </c>
      <c r="X19" s="77">
        <f t="shared" si="2"/>
        <v>4800</v>
      </c>
      <c r="Y19" s="77">
        <f t="shared" si="2"/>
        <v>4800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2</v>
      </c>
      <c r="K21" s="73">
        <v>1</v>
      </c>
      <c r="L21" s="74">
        <f>'Quadro de Preços Frete'!K27</f>
        <v>1600</v>
      </c>
      <c r="M21" s="75">
        <f t="shared" si="0"/>
        <v>3200</v>
      </c>
      <c r="N21" s="76">
        <f>$M$21/2</f>
        <v>1600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1600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1</v>
      </c>
      <c r="K22" s="73">
        <v>12</v>
      </c>
      <c r="L22" s="74">
        <f>'Planilha para vinculação'!F71</f>
        <v>1200</v>
      </c>
      <c r="M22" s="75">
        <f t="shared" ref="M22" si="4">TRUNC(J22*K22*L22,2)</f>
        <v>14400</v>
      </c>
      <c r="N22" s="76">
        <f t="shared" ref="N22:Y22" si="5">$M$22/12</f>
        <v>1200</v>
      </c>
      <c r="O22" s="76">
        <f t="shared" si="5"/>
        <v>1200</v>
      </c>
      <c r="P22" s="76">
        <f t="shared" si="5"/>
        <v>1200</v>
      </c>
      <c r="Q22" s="76">
        <f t="shared" si="5"/>
        <v>1200</v>
      </c>
      <c r="R22" s="76">
        <f t="shared" si="5"/>
        <v>1200</v>
      </c>
      <c r="S22" s="76">
        <f t="shared" si="5"/>
        <v>1200</v>
      </c>
      <c r="T22" s="76">
        <f t="shared" si="5"/>
        <v>1200</v>
      </c>
      <c r="U22" s="76">
        <f t="shared" si="5"/>
        <v>1200</v>
      </c>
      <c r="V22" s="76">
        <f t="shared" si="5"/>
        <v>1200</v>
      </c>
      <c r="W22" s="76">
        <f t="shared" si="5"/>
        <v>1200</v>
      </c>
      <c r="X22" s="76">
        <f t="shared" si="5"/>
        <v>1200</v>
      </c>
      <c r="Y22" s="76">
        <f t="shared" si="5"/>
        <v>1200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6">$M$23/12</f>
        <v>482.88749999999999</v>
      </c>
      <c r="O23" s="77">
        <f t="shared" si="6"/>
        <v>482.88749999999999</v>
      </c>
      <c r="P23" s="77">
        <f t="shared" si="6"/>
        <v>482.88749999999999</v>
      </c>
      <c r="Q23" s="77">
        <f t="shared" si="6"/>
        <v>482.88749999999999</v>
      </c>
      <c r="R23" s="77">
        <f t="shared" si="6"/>
        <v>482.88749999999999</v>
      </c>
      <c r="S23" s="77">
        <f t="shared" si="6"/>
        <v>482.88749999999999</v>
      </c>
      <c r="T23" s="77">
        <f t="shared" si="6"/>
        <v>482.88749999999999</v>
      </c>
      <c r="U23" s="77">
        <f t="shared" si="6"/>
        <v>482.88749999999999</v>
      </c>
      <c r="V23" s="77">
        <f t="shared" si="6"/>
        <v>482.88749999999999</v>
      </c>
      <c r="W23" s="77">
        <f t="shared" si="6"/>
        <v>482.88749999999999</v>
      </c>
      <c r="X23" s="77">
        <f t="shared" si="6"/>
        <v>482.88749999999999</v>
      </c>
      <c r="Y23" s="77">
        <f t="shared" si="6"/>
        <v>482.88749999999999</v>
      </c>
      <c r="Z23" s="69"/>
    </row>
    <row r="24" spans="1:27" ht="93.7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7">$M$24/12</f>
        <v>1117.49</v>
      </c>
      <c r="O24" s="76">
        <f t="shared" si="7"/>
        <v>1117.49</v>
      </c>
      <c r="P24" s="76">
        <f t="shared" si="7"/>
        <v>1117.49</v>
      </c>
      <c r="Q24" s="76">
        <f t="shared" si="7"/>
        <v>1117.49</v>
      </c>
      <c r="R24" s="76">
        <f t="shared" si="7"/>
        <v>1117.49</v>
      </c>
      <c r="S24" s="76">
        <f t="shared" si="7"/>
        <v>1117.49</v>
      </c>
      <c r="T24" s="76">
        <f t="shared" si="7"/>
        <v>1117.49</v>
      </c>
      <c r="U24" s="76">
        <f t="shared" si="7"/>
        <v>1117.49</v>
      </c>
      <c r="V24" s="76">
        <f t="shared" si="7"/>
        <v>1117.49</v>
      </c>
      <c r="W24" s="76">
        <f t="shared" si="7"/>
        <v>1117.49</v>
      </c>
      <c r="X24" s="76">
        <f t="shared" si="7"/>
        <v>1117.49</v>
      </c>
      <c r="Y24" s="76">
        <f t="shared" si="7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118919.81000000001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8">SUM(M18:M25)</f>
        <v>118919.81</v>
      </c>
      <c r="N26" s="86">
        <f t="shared" si="8"/>
        <v>11353.317499999999</v>
      </c>
      <c r="O26" s="64">
        <f t="shared" si="8"/>
        <v>9633.3174999999992</v>
      </c>
      <c r="P26" s="64">
        <f t="shared" si="8"/>
        <v>9633.3174999999992</v>
      </c>
      <c r="Q26" s="64">
        <f t="shared" si="8"/>
        <v>9633.3174999999992</v>
      </c>
      <c r="R26" s="64">
        <f t="shared" si="8"/>
        <v>9633.3174999999992</v>
      </c>
      <c r="S26" s="64">
        <f t="shared" si="8"/>
        <v>9633.3174999999992</v>
      </c>
      <c r="T26" s="64">
        <f t="shared" si="8"/>
        <v>9633.3174999999992</v>
      </c>
      <c r="U26" s="64">
        <f t="shared" si="8"/>
        <v>9633.3174999999992</v>
      </c>
      <c r="V26" s="64">
        <f t="shared" si="8"/>
        <v>9633.3174999999992</v>
      </c>
      <c r="W26" s="64">
        <f t="shared" si="8"/>
        <v>9633.3174999999992</v>
      </c>
      <c r="X26" s="64">
        <f t="shared" si="8"/>
        <v>9633.3174999999992</v>
      </c>
      <c r="Y26" s="64">
        <f t="shared" si="8"/>
        <v>11233.317499999999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9">TRUNC(L27*K27*J27,2)</f>
        <v>91.91</v>
      </c>
      <c r="N27" s="88">
        <f t="shared" ref="N27:N28" si="10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148</v>
      </c>
      <c r="L28" s="87">
        <f>Verba_Diagnóstico!$G$15</f>
        <v>5</v>
      </c>
      <c r="M28" s="75">
        <f t="shared" si="9"/>
        <v>740</v>
      </c>
      <c r="N28" s="88">
        <f t="shared" si="10"/>
        <v>740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337"/>
      <c r="E29" s="70" t="s">
        <v>110</v>
      </c>
      <c r="F29" s="91" t="s">
        <v>11</v>
      </c>
      <c r="G29" s="24">
        <v>9</v>
      </c>
      <c r="H29" s="24" t="s">
        <v>114</v>
      </c>
      <c r="I29" s="92" t="s">
        <v>111</v>
      </c>
      <c r="J29" s="92">
        <v>3</v>
      </c>
      <c r="K29" s="93">
        <v>100</v>
      </c>
      <c r="L29" s="94">
        <f>'Planilha para vinculação'!F21</f>
        <v>10.119999999999999</v>
      </c>
      <c r="M29" s="75">
        <f t="shared" ref="M29:M30" si="11">TRUNC(L29*K29*J29,2)</f>
        <v>3036</v>
      </c>
      <c r="N29" s="88">
        <f t="shared" ref="N29:N31" si="12">M29</f>
        <v>3036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v>7749.44</v>
      </c>
      <c r="AA29" t="b">
        <v>1</v>
      </c>
    </row>
    <row r="30" spans="1:27" ht="47.25" customHeight="1" x14ac:dyDescent="0.25">
      <c r="A30" s="18"/>
      <c r="B30" s="18"/>
      <c r="C30" s="18"/>
      <c r="D30" s="338"/>
      <c r="E30" s="92" t="s">
        <v>121</v>
      </c>
      <c r="F30" s="91" t="s">
        <v>11</v>
      </c>
      <c r="G30" s="24">
        <v>9</v>
      </c>
      <c r="H30" s="24" t="s">
        <v>114</v>
      </c>
      <c r="I30" s="92" t="s">
        <v>111</v>
      </c>
      <c r="J30" s="92">
        <v>3</v>
      </c>
      <c r="K30" s="93">
        <v>100</v>
      </c>
      <c r="L30" s="94">
        <f>'Planilha para vinculação'!F22</f>
        <v>25</v>
      </c>
      <c r="M30" s="75">
        <f t="shared" si="11"/>
        <v>7500</v>
      </c>
      <c r="N30" s="88">
        <f t="shared" si="12"/>
        <v>7500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SUM(M27:M30)</f>
        <v>11367.91</v>
      </c>
      <c r="N31" s="88">
        <f t="shared" si="12"/>
        <v>11367.91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v>0</v>
      </c>
      <c r="Z31" s="69"/>
    </row>
    <row r="32" spans="1:27" ht="15.75" customHeight="1" x14ac:dyDescent="0.25">
      <c r="A32" s="18"/>
      <c r="B32" s="18"/>
      <c r="C32" s="18"/>
      <c r="D32" s="307" t="s">
        <v>123</v>
      </c>
      <c r="E32" s="70" t="s">
        <v>110</v>
      </c>
      <c r="F32" s="91" t="s">
        <v>11</v>
      </c>
      <c r="G32" s="24">
        <v>9</v>
      </c>
      <c r="H32" s="24" t="s">
        <v>114</v>
      </c>
      <c r="I32" s="92" t="s">
        <v>111</v>
      </c>
      <c r="J32" s="92">
        <v>3</v>
      </c>
      <c r="K32" s="93">
        <v>240</v>
      </c>
      <c r="L32" s="94">
        <f>'Planilha para vinculação'!F21</f>
        <v>10.119999999999999</v>
      </c>
      <c r="M32" s="95">
        <f t="shared" ref="M32:M34" si="13">TRUNC(J32*K32*L32,2)</f>
        <v>7286.4</v>
      </c>
      <c r="N32" s="76">
        <f t="shared" ref="N32:Y32" si="14">$M$32/12</f>
        <v>607.19999999999993</v>
      </c>
      <c r="O32" s="77">
        <f t="shared" si="14"/>
        <v>607.19999999999993</v>
      </c>
      <c r="P32" s="77">
        <f t="shared" si="14"/>
        <v>607.19999999999993</v>
      </c>
      <c r="Q32" s="77">
        <f t="shared" si="14"/>
        <v>607.19999999999993</v>
      </c>
      <c r="R32" s="77">
        <f t="shared" si="14"/>
        <v>607.19999999999993</v>
      </c>
      <c r="S32" s="77">
        <f t="shared" si="14"/>
        <v>607.19999999999993</v>
      </c>
      <c r="T32" s="77">
        <f t="shared" si="14"/>
        <v>607.19999999999993</v>
      </c>
      <c r="U32" s="77">
        <f t="shared" si="14"/>
        <v>607.19999999999993</v>
      </c>
      <c r="V32" s="77">
        <f t="shared" si="14"/>
        <v>607.19999999999993</v>
      </c>
      <c r="W32" s="77">
        <f t="shared" si="14"/>
        <v>607.19999999999993</v>
      </c>
      <c r="X32" s="77">
        <f t="shared" si="14"/>
        <v>607.19999999999993</v>
      </c>
      <c r="Y32" s="77">
        <f t="shared" si="14"/>
        <v>607.19999999999993</v>
      </c>
      <c r="Z32" s="69"/>
    </row>
    <row r="33" spans="1:27" ht="15.75" customHeight="1" x14ac:dyDescent="0.25">
      <c r="A33" s="18"/>
      <c r="B33" s="18"/>
      <c r="C33" s="18"/>
      <c r="D33" s="309"/>
      <c r="E33" s="72" t="s">
        <v>112</v>
      </c>
      <c r="F33" s="91" t="s">
        <v>11</v>
      </c>
      <c r="G33" s="24">
        <v>10</v>
      </c>
      <c r="H33" s="24" t="s">
        <v>114</v>
      </c>
      <c r="I33" s="92" t="s">
        <v>111</v>
      </c>
      <c r="J33" s="92">
        <v>3</v>
      </c>
      <c r="K33" s="93">
        <v>240</v>
      </c>
      <c r="L33" s="94">
        <f>'Planilha para vinculação'!F22</f>
        <v>25</v>
      </c>
      <c r="M33" s="95">
        <f t="shared" si="13"/>
        <v>18000</v>
      </c>
      <c r="N33" s="76">
        <f t="shared" ref="N33:Y33" si="15">$M$33/12</f>
        <v>1500</v>
      </c>
      <c r="O33" s="77">
        <f t="shared" si="15"/>
        <v>1500</v>
      </c>
      <c r="P33" s="77">
        <f t="shared" si="15"/>
        <v>1500</v>
      </c>
      <c r="Q33" s="77">
        <f t="shared" si="15"/>
        <v>1500</v>
      </c>
      <c r="R33" s="77">
        <f t="shared" si="15"/>
        <v>1500</v>
      </c>
      <c r="S33" s="77">
        <f t="shared" si="15"/>
        <v>1500</v>
      </c>
      <c r="T33" s="77">
        <f t="shared" si="15"/>
        <v>1500</v>
      </c>
      <c r="U33" s="77">
        <f t="shared" si="15"/>
        <v>1500</v>
      </c>
      <c r="V33" s="77">
        <f t="shared" si="15"/>
        <v>1500</v>
      </c>
      <c r="W33" s="77">
        <f t="shared" si="15"/>
        <v>1500</v>
      </c>
      <c r="X33" s="77">
        <f t="shared" si="15"/>
        <v>1500</v>
      </c>
      <c r="Y33" s="77">
        <f t="shared" si="15"/>
        <v>1500</v>
      </c>
      <c r="Z33" s="69">
        <f>SUM(N35:Y35)</f>
        <v>26389.320000000003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308"/>
      <c r="E34" s="92" t="s">
        <v>124</v>
      </c>
      <c r="F34" s="81" t="s">
        <v>14</v>
      </c>
      <c r="G34" s="5" t="s">
        <v>116</v>
      </c>
      <c r="H34" s="7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3"/>
        <v>1102.92</v>
      </c>
      <c r="N34" s="76">
        <f t="shared" ref="N34:Y34" si="16">$M$34/12</f>
        <v>91.910000000000011</v>
      </c>
      <c r="O34" s="77">
        <f t="shared" si="16"/>
        <v>91.910000000000011</v>
      </c>
      <c r="P34" s="77">
        <f t="shared" si="16"/>
        <v>91.910000000000011</v>
      </c>
      <c r="Q34" s="77">
        <f t="shared" si="16"/>
        <v>91.910000000000011</v>
      </c>
      <c r="R34" s="77">
        <f t="shared" si="16"/>
        <v>91.910000000000011</v>
      </c>
      <c r="S34" s="77">
        <f t="shared" si="16"/>
        <v>91.910000000000011</v>
      </c>
      <c r="T34" s="77">
        <f t="shared" si="16"/>
        <v>91.910000000000011</v>
      </c>
      <c r="U34" s="77">
        <f t="shared" si="16"/>
        <v>91.910000000000011</v>
      </c>
      <c r="V34" s="77">
        <f t="shared" si="16"/>
        <v>91.910000000000011</v>
      </c>
      <c r="W34" s="77">
        <f t="shared" si="16"/>
        <v>91.910000000000011</v>
      </c>
      <c r="X34" s="77">
        <f t="shared" si="16"/>
        <v>91.910000000000011</v>
      </c>
      <c r="Y34" s="77">
        <f t="shared" si="16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7">SUM(M32:M34)</f>
        <v>26389.32</v>
      </c>
      <c r="N35" s="86">
        <f t="shared" si="17"/>
        <v>2199.1099999999997</v>
      </c>
      <c r="O35" s="64">
        <f t="shared" si="17"/>
        <v>2199.1099999999997</v>
      </c>
      <c r="P35" s="64">
        <f t="shared" si="17"/>
        <v>2199.1099999999997</v>
      </c>
      <c r="Q35" s="64">
        <f t="shared" si="17"/>
        <v>2199.1099999999997</v>
      </c>
      <c r="R35" s="64">
        <f t="shared" si="17"/>
        <v>2199.1099999999997</v>
      </c>
      <c r="S35" s="64">
        <f t="shared" si="17"/>
        <v>2199.1099999999997</v>
      </c>
      <c r="T35" s="64">
        <f t="shared" si="17"/>
        <v>2199.1099999999997</v>
      </c>
      <c r="U35" s="64">
        <f t="shared" si="17"/>
        <v>2199.1099999999997</v>
      </c>
      <c r="V35" s="64">
        <f t="shared" si="17"/>
        <v>2199.1099999999997</v>
      </c>
      <c r="W35" s="64">
        <f t="shared" si="17"/>
        <v>2199.1099999999997</v>
      </c>
      <c r="X35" s="64">
        <f t="shared" si="17"/>
        <v>2199.1099999999997</v>
      </c>
      <c r="Y35" s="64">
        <f t="shared" si="17"/>
        <v>2199.1099999999997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24" t="s">
        <v>114</v>
      </c>
      <c r="I36" s="92" t="s">
        <v>111</v>
      </c>
      <c r="J36" s="73">
        <v>3</v>
      </c>
      <c r="K36" s="93">
        <v>17</v>
      </c>
      <c r="L36" s="94">
        <f>'Planilha para vinculação'!F21</f>
        <v>10.119999999999999</v>
      </c>
      <c r="M36" s="75">
        <f t="shared" ref="M36:M44" si="18">TRUNC(J36*K36*L36,2)</f>
        <v>516.12</v>
      </c>
      <c r="N36" s="96"/>
      <c r="O36" s="76">
        <f t="shared" ref="O36:O44" si="19">M36</f>
        <v>516.12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24" t="s">
        <v>114</v>
      </c>
      <c r="I37" s="92" t="s">
        <v>111</v>
      </c>
      <c r="J37" s="73">
        <v>3</v>
      </c>
      <c r="K37" s="93">
        <v>30</v>
      </c>
      <c r="L37" s="94">
        <f>'Planilha para vinculação'!F22</f>
        <v>25</v>
      </c>
      <c r="M37" s="75">
        <f t="shared" si="18"/>
        <v>2250</v>
      </c>
      <c r="N37" s="96"/>
      <c r="O37" s="76">
        <f t="shared" si="19"/>
        <v>2250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89</v>
      </c>
      <c r="L38" s="74">
        <f>'Planilha para vinculação'!F35</f>
        <v>0.61</v>
      </c>
      <c r="M38" s="75">
        <f t="shared" si="18"/>
        <v>54.29</v>
      </c>
      <c r="N38" s="96"/>
      <c r="O38" s="76">
        <f t="shared" si="19"/>
        <v>54.29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25</v>
      </c>
      <c r="L39" s="94">
        <f>'Planilha para vinculação'!F26</f>
        <v>5.8</v>
      </c>
      <c r="M39" s="75">
        <f t="shared" si="18"/>
        <v>145</v>
      </c>
      <c r="N39" s="96"/>
      <c r="O39" s="76">
        <f t="shared" si="19"/>
        <v>145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297</v>
      </c>
      <c r="L40" s="94">
        <f>'Planilha para vinculação'!F31</f>
        <v>1.2250000000000001</v>
      </c>
      <c r="M40" s="75">
        <f t="shared" si="18"/>
        <v>363.82</v>
      </c>
      <c r="N40" s="96"/>
      <c r="O40" s="76">
        <f t="shared" si="19"/>
        <v>363.82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8"/>
        <v>60</v>
      </c>
      <c r="N41" s="96"/>
      <c r="O41" s="76">
        <f t="shared" si="19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89</v>
      </c>
      <c r="L42" s="94">
        <f>'Planilha para vinculação'!F39</f>
        <v>4</v>
      </c>
      <c r="M42" s="75">
        <f t="shared" si="18"/>
        <v>356</v>
      </c>
      <c r="N42" s="96"/>
      <c r="O42" s="76">
        <f t="shared" si="19"/>
        <v>356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8"/>
        <v>18.88</v>
      </c>
      <c r="N43" s="96"/>
      <c r="O43" s="76">
        <f t="shared" si="19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4287.43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24" t="s">
        <v>114</v>
      </c>
      <c r="I44" s="72" t="s">
        <v>129</v>
      </c>
      <c r="J44" s="92">
        <v>1</v>
      </c>
      <c r="K44" s="92">
        <v>89</v>
      </c>
      <c r="L44" s="94">
        <f>'Kit lanche'!E15</f>
        <v>5.88</v>
      </c>
      <c r="M44" s="75">
        <f t="shared" si="18"/>
        <v>523.32000000000005</v>
      </c>
      <c r="N44" s="96"/>
      <c r="O44" s="76">
        <f t="shared" si="19"/>
        <v>523.32000000000005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 t="shared" ref="M45:P45" si="20">SUM(M36:M44)</f>
        <v>4287.43</v>
      </c>
      <c r="N45" s="99">
        <f t="shared" si="20"/>
        <v>0</v>
      </c>
      <c r="O45" s="100">
        <f t="shared" si="20"/>
        <v>4287.43</v>
      </c>
      <c r="P45" s="100">
        <f t="shared" si="20"/>
        <v>0</v>
      </c>
      <c r="Q45" s="100"/>
      <c r="R45" s="100">
        <f t="shared" ref="R45:Y45" si="21">SUM(R36:R44)</f>
        <v>0</v>
      </c>
      <c r="S45" s="100">
        <f t="shared" si="21"/>
        <v>0</v>
      </c>
      <c r="T45" s="100">
        <f t="shared" si="21"/>
        <v>0</v>
      </c>
      <c r="U45" s="100">
        <f t="shared" si="21"/>
        <v>0</v>
      </c>
      <c r="V45" s="100">
        <f t="shared" si="21"/>
        <v>0</v>
      </c>
      <c r="W45" s="100">
        <f t="shared" si="21"/>
        <v>0</v>
      </c>
      <c r="X45" s="100">
        <f t="shared" si="21"/>
        <v>0</v>
      </c>
      <c r="Y45" s="100">
        <f t="shared" si="21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24" t="s">
        <v>114</v>
      </c>
      <c r="I46" s="92" t="s">
        <v>111</v>
      </c>
      <c r="J46" s="73">
        <v>3</v>
      </c>
      <c r="K46" s="93">
        <v>204</v>
      </c>
      <c r="L46" s="94">
        <f>'Planilha para vinculação'!F21</f>
        <v>10.119999999999999</v>
      </c>
      <c r="M46" s="75">
        <f t="shared" ref="M46:M54" si="22">TRUNC(J46*K46*L46,2)</f>
        <v>6193.44</v>
      </c>
      <c r="N46" s="76">
        <f t="shared" ref="N46:N54" si="23">M46/12</f>
        <v>516.12</v>
      </c>
      <c r="O46" s="76">
        <f t="shared" ref="O46:O54" si="24">M46/12</f>
        <v>516.12</v>
      </c>
      <c r="P46" s="76">
        <f t="shared" ref="P46:P54" si="25">M46/12</f>
        <v>516.12</v>
      </c>
      <c r="Q46" s="76">
        <f t="shared" ref="Q46:Q55" si="26">M46/12</f>
        <v>516.12</v>
      </c>
      <c r="R46" s="76">
        <f t="shared" ref="R46:R54" si="27">M46/12</f>
        <v>516.12</v>
      </c>
      <c r="S46" s="76">
        <f t="shared" ref="S46:S54" si="28">M46/12</f>
        <v>516.12</v>
      </c>
      <c r="T46" s="76">
        <f t="shared" ref="T46:T54" si="29">M46/12</f>
        <v>516.12</v>
      </c>
      <c r="U46" s="76">
        <f t="shared" ref="U46:U54" si="30">M46/12</f>
        <v>516.12</v>
      </c>
      <c r="V46" s="76">
        <f t="shared" ref="V46:V54" si="31">M46/12</f>
        <v>516.12</v>
      </c>
      <c r="W46" s="76">
        <f t="shared" ref="W46:W54" si="32">M46/12</f>
        <v>516.12</v>
      </c>
      <c r="X46" s="76">
        <f t="shared" ref="X46:X54" si="33">M46/12</f>
        <v>516.12</v>
      </c>
      <c r="Y46" s="76">
        <f t="shared" ref="Y46:Y54" si="34">M46/12</f>
        <v>516.12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24" t="s">
        <v>114</v>
      </c>
      <c r="I47" s="92" t="s">
        <v>111</v>
      </c>
      <c r="J47" s="73">
        <v>3</v>
      </c>
      <c r="K47" s="93">
        <v>360</v>
      </c>
      <c r="L47" s="94">
        <f>'Planilha para vinculação'!F22</f>
        <v>25</v>
      </c>
      <c r="M47" s="75">
        <f t="shared" si="22"/>
        <v>27000</v>
      </c>
      <c r="N47" s="76">
        <f t="shared" si="23"/>
        <v>2250</v>
      </c>
      <c r="O47" s="76">
        <f t="shared" si="24"/>
        <v>2250</v>
      </c>
      <c r="P47" s="76">
        <f t="shared" si="25"/>
        <v>2250</v>
      </c>
      <c r="Q47" s="76">
        <f t="shared" si="26"/>
        <v>2250</v>
      </c>
      <c r="R47" s="76">
        <f t="shared" si="27"/>
        <v>2250</v>
      </c>
      <c r="S47" s="76">
        <f t="shared" si="28"/>
        <v>2250</v>
      </c>
      <c r="T47" s="76">
        <f t="shared" si="29"/>
        <v>2250</v>
      </c>
      <c r="U47" s="76">
        <f t="shared" si="30"/>
        <v>2250</v>
      </c>
      <c r="V47" s="76">
        <f t="shared" si="31"/>
        <v>2250</v>
      </c>
      <c r="W47" s="76">
        <f t="shared" si="32"/>
        <v>2250</v>
      </c>
      <c r="X47" s="76">
        <f t="shared" si="33"/>
        <v>2250</v>
      </c>
      <c r="Y47" s="76">
        <f t="shared" si="34"/>
        <v>2250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89</v>
      </c>
      <c r="L48" s="74">
        <f>'Planilha para vinculação'!F35</f>
        <v>0.61</v>
      </c>
      <c r="M48" s="75">
        <f t="shared" si="22"/>
        <v>651.48</v>
      </c>
      <c r="N48" s="76">
        <f t="shared" si="23"/>
        <v>54.29</v>
      </c>
      <c r="O48" s="76">
        <f t="shared" si="24"/>
        <v>54.29</v>
      </c>
      <c r="P48" s="76">
        <f t="shared" si="25"/>
        <v>54.29</v>
      </c>
      <c r="Q48" s="76">
        <f t="shared" si="26"/>
        <v>54.29</v>
      </c>
      <c r="R48" s="76">
        <f t="shared" si="27"/>
        <v>54.29</v>
      </c>
      <c r="S48" s="76">
        <f t="shared" si="28"/>
        <v>54.29</v>
      </c>
      <c r="T48" s="76">
        <f t="shared" si="29"/>
        <v>54.29</v>
      </c>
      <c r="U48" s="76">
        <f t="shared" si="30"/>
        <v>54.29</v>
      </c>
      <c r="V48" s="76">
        <f t="shared" si="31"/>
        <v>54.29</v>
      </c>
      <c r="W48" s="76">
        <f t="shared" si="32"/>
        <v>54.29</v>
      </c>
      <c r="X48" s="76">
        <f t="shared" si="33"/>
        <v>54.29</v>
      </c>
      <c r="Y48" s="76">
        <f t="shared" si="34"/>
        <v>54.29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25</v>
      </c>
      <c r="L49" s="94">
        <f>'Planilha para vinculação'!F26</f>
        <v>5.8</v>
      </c>
      <c r="M49" s="75">
        <f t="shared" si="22"/>
        <v>1740</v>
      </c>
      <c r="N49" s="76">
        <f t="shared" si="23"/>
        <v>145</v>
      </c>
      <c r="O49" s="76">
        <f t="shared" si="24"/>
        <v>145</v>
      </c>
      <c r="P49" s="76">
        <f t="shared" si="25"/>
        <v>145</v>
      </c>
      <c r="Q49" s="76">
        <f t="shared" si="26"/>
        <v>145</v>
      </c>
      <c r="R49" s="76">
        <f t="shared" si="27"/>
        <v>145</v>
      </c>
      <c r="S49" s="76">
        <f t="shared" si="28"/>
        <v>145</v>
      </c>
      <c r="T49" s="76">
        <f t="shared" si="29"/>
        <v>145</v>
      </c>
      <c r="U49" s="76">
        <f t="shared" si="30"/>
        <v>145</v>
      </c>
      <c r="V49" s="76">
        <f t="shared" si="31"/>
        <v>145</v>
      </c>
      <c r="W49" s="76">
        <f t="shared" si="32"/>
        <v>145</v>
      </c>
      <c r="X49" s="76">
        <f t="shared" si="33"/>
        <v>145</v>
      </c>
      <c r="Y49" s="76">
        <f t="shared" si="34"/>
        <v>145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297</v>
      </c>
      <c r="L50" s="94">
        <f>'Planilha para vinculação'!F31</f>
        <v>1.2250000000000001</v>
      </c>
      <c r="M50" s="75">
        <f t="shared" si="22"/>
        <v>4365.8999999999996</v>
      </c>
      <c r="N50" s="76">
        <f t="shared" si="23"/>
        <v>363.82499999999999</v>
      </c>
      <c r="O50" s="76">
        <f t="shared" si="24"/>
        <v>363.82499999999999</v>
      </c>
      <c r="P50" s="76">
        <f t="shared" si="25"/>
        <v>363.82499999999999</v>
      </c>
      <c r="Q50" s="76">
        <f t="shared" si="26"/>
        <v>363.82499999999999</v>
      </c>
      <c r="R50" s="76">
        <f t="shared" si="27"/>
        <v>363.82499999999999</v>
      </c>
      <c r="S50" s="76">
        <f t="shared" si="28"/>
        <v>363.82499999999999</v>
      </c>
      <c r="T50" s="76">
        <f t="shared" si="29"/>
        <v>363.82499999999999</v>
      </c>
      <c r="U50" s="76">
        <f t="shared" si="30"/>
        <v>363.82499999999999</v>
      </c>
      <c r="V50" s="76">
        <f t="shared" si="31"/>
        <v>363.82499999999999</v>
      </c>
      <c r="W50" s="76">
        <f t="shared" si="32"/>
        <v>363.82499999999999</v>
      </c>
      <c r="X50" s="76">
        <f t="shared" si="33"/>
        <v>363.82499999999999</v>
      </c>
      <c r="Y50" s="76">
        <f t="shared" si="34"/>
        <v>363.82499999999999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2"/>
        <v>720</v>
      </c>
      <c r="N51" s="76">
        <f t="shared" si="23"/>
        <v>60</v>
      </c>
      <c r="O51" s="76">
        <f t="shared" si="24"/>
        <v>60</v>
      </c>
      <c r="P51" s="76">
        <f t="shared" si="25"/>
        <v>60</v>
      </c>
      <c r="Q51" s="76">
        <f t="shared" si="26"/>
        <v>60</v>
      </c>
      <c r="R51" s="76">
        <f t="shared" si="27"/>
        <v>60</v>
      </c>
      <c r="S51" s="76">
        <f t="shared" si="28"/>
        <v>60</v>
      </c>
      <c r="T51" s="76">
        <f t="shared" si="29"/>
        <v>60</v>
      </c>
      <c r="U51" s="76">
        <f t="shared" si="30"/>
        <v>60</v>
      </c>
      <c r="V51" s="76">
        <f t="shared" si="31"/>
        <v>60</v>
      </c>
      <c r="W51" s="76">
        <f t="shared" si="32"/>
        <v>60</v>
      </c>
      <c r="X51" s="76">
        <f t="shared" si="33"/>
        <v>60</v>
      </c>
      <c r="Y51" s="76">
        <f t="shared" si="34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89</v>
      </c>
      <c r="L52" s="94">
        <f>'Planilha para vinculação'!F39</f>
        <v>4</v>
      </c>
      <c r="M52" s="75">
        <f t="shared" si="22"/>
        <v>4272</v>
      </c>
      <c r="N52" s="76">
        <f t="shared" si="23"/>
        <v>356</v>
      </c>
      <c r="O52" s="76">
        <f t="shared" si="24"/>
        <v>356</v>
      </c>
      <c r="P52" s="76">
        <f t="shared" si="25"/>
        <v>356</v>
      </c>
      <c r="Q52" s="76">
        <f t="shared" si="26"/>
        <v>356</v>
      </c>
      <c r="R52" s="76">
        <f t="shared" si="27"/>
        <v>356</v>
      </c>
      <c r="S52" s="76">
        <f t="shared" si="28"/>
        <v>356</v>
      </c>
      <c r="T52" s="76">
        <f t="shared" si="29"/>
        <v>356</v>
      </c>
      <c r="U52" s="76">
        <f t="shared" si="30"/>
        <v>356</v>
      </c>
      <c r="V52" s="76">
        <f t="shared" si="31"/>
        <v>356</v>
      </c>
      <c r="W52" s="76">
        <f t="shared" si="32"/>
        <v>356</v>
      </c>
      <c r="X52" s="76">
        <f t="shared" si="33"/>
        <v>356</v>
      </c>
      <c r="Y52" s="76">
        <f t="shared" si="34"/>
        <v>356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2"/>
        <v>226.56</v>
      </c>
      <c r="N53" s="76">
        <f t="shared" si="23"/>
        <v>18.88</v>
      </c>
      <c r="O53" s="76">
        <f t="shared" si="24"/>
        <v>18.88</v>
      </c>
      <c r="P53" s="76">
        <f t="shared" si="25"/>
        <v>18.88</v>
      </c>
      <c r="Q53" s="76">
        <f t="shared" si="26"/>
        <v>18.88</v>
      </c>
      <c r="R53" s="76">
        <f t="shared" si="27"/>
        <v>18.88</v>
      </c>
      <c r="S53" s="76">
        <f t="shared" si="28"/>
        <v>18.88</v>
      </c>
      <c r="T53" s="76">
        <f t="shared" si="29"/>
        <v>18.88</v>
      </c>
      <c r="U53" s="76">
        <f t="shared" si="30"/>
        <v>18.88</v>
      </c>
      <c r="V53" s="76">
        <f t="shared" si="31"/>
        <v>18.88</v>
      </c>
      <c r="W53" s="76">
        <f t="shared" si="32"/>
        <v>18.88</v>
      </c>
      <c r="X53" s="76">
        <f t="shared" si="33"/>
        <v>18.88</v>
      </c>
      <c r="Y53" s="76">
        <f t="shared" si="34"/>
        <v>18.88</v>
      </c>
      <c r="Z53" s="69">
        <f>SUM(N55:Y55)</f>
        <v>51449.219999999979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7" t="s">
        <v>114</v>
      </c>
      <c r="I54" s="72" t="s">
        <v>129</v>
      </c>
      <c r="J54" s="92">
        <v>12</v>
      </c>
      <c r="K54" s="92">
        <v>89</v>
      </c>
      <c r="L54" s="94">
        <f>'Kit lanche'!E15</f>
        <v>5.88</v>
      </c>
      <c r="M54" s="75">
        <f t="shared" si="22"/>
        <v>6279.84</v>
      </c>
      <c r="N54" s="76">
        <f t="shared" si="23"/>
        <v>523.32000000000005</v>
      </c>
      <c r="O54" s="76">
        <f t="shared" si="24"/>
        <v>523.32000000000005</v>
      </c>
      <c r="P54" s="76">
        <f t="shared" si="25"/>
        <v>523.32000000000005</v>
      </c>
      <c r="Q54" s="76">
        <f t="shared" si="26"/>
        <v>523.32000000000005</v>
      </c>
      <c r="R54" s="76">
        <f t="shared" si="27"/>
        <v>523.32000000000005</v>
      </c>
      <c r="S54" s="76">
        <f t="shared" si="28"/>
        <v>523.32000000000005</v>
      </c>
      <c r="T54" s="76">
        <f t="shared" si="29"/>
        <v>523.32000000000005</v>
      </c>
      <c r="U54" s="76">
        <f t="shared" si="30"/>
        <v>523.32000000000005</v>
      </c>
      <c r="V54" s="76">
        <f t="shared" si="31"/>
        <v>523.32000000000005</v>
      </c>
      <c r="W54" s="76">
        <f t="shared" si="32"/>
        <v>523.32000000000005</v>
      </c>
      <c r="X54" s="76">
        <f t="shared" si="33"/>
        <v>523.32000000000005</v>
      </c>
      <c r="Y54" s="76">
        <f t="shared" si="34"/>
        <v>523.32000000000005</v>
      </c>
      <c r="Z54" s="69"/>
    </row>
    <row r="55" spans="1:27" ht="15.7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5">SUM(M46:M54)</f>
        <v>51449.22</v>
      </c>
      <c r="N55" s="99">
        <f t="shared" si="35"/>
        <v>4287.4349999999995</v>
      </c>
      <c r="O55" s="100">
        <f t="shared" si="35"/>
        <v>4287.4349999999995</v>
      </c>
      <c r="P55" s="100">
        <f t="shared" si="35"/>
        <v>4287.4349999999995</v>
      </c>
      <c r="Q55" s="76">
        <f t="shared" si="26"/>
        <v>4287.4350000000004</v>
      </c>
      <c r="R55" s="100">
        <f t="shared" ref="R55:Y55" si="36">SUM(R46:R54)</f>
        <v>4287.4349999999995</v>
      </c>
      <c r="S55" s="100">
        <f t="shared" si="36"/>
        <v>4287.4349999999995</v>
      </c>
      <c r="T55" s="100">
        <f t="shared" si="36"/>
        <v>4287.4349999999995</v>
      </c>
      <c r="U55" s="100">
        <f t="shared" si="36"/>
        <v>4287.4349999999995</v>
      </c>
      <c r="V55" s="100">
        <f t="shared" si="36"/>
        <v>4287.4349999999995</v>
      </c>
      <c r="W55" s="100">
        <f t="shared" si="36"/>
        <v>4287.4349999999995</v>
      </c>
      <c r="X55" s="100">
        <f t="shared" si="36"/>
        <v>4287.4349999999995</v>
      </c>
      <c r="Y55" s="100">
        <f t="shared" si="36"/>
        <v>4287.4349999999995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24" t="s">
        <v>114</v>
      </c>
      <c r="I56" s="72" t="s">
        <v>111</v>
      </c>
      <c r="J56" s="92">
        <v>3</v>
      </c>
      <c r="K56" s="93">
        <v>180</v>
      </c>
      <c r="L56" s="94">
        <f>'Planilha para vinculação'!F21</f>
        <v>10.119999999999999</v>
      </c>
      <c r="M56" s="75">
        <f t="shared" ref="M56:M57" si="37">TRUNC(J56*K56*L56,2)</f>
        <v>5464.8</v>
      </c>
      <c r="N56" s="76">
        <f t="shared" ref="N56:N57" si="38">M56/6</f>
        <v>910.80000000000007</v>
      </c>
      <c r="O56" s="76"/>
      <c r="P56" s="76">
        <f t="shared" ref="P56:P57" si="39">M56/6</f>
        <v>910.80000000000007</v>
      </c>
      <c r="Q56" s="76"/>
      <c r="R56" s="76">
        <f t="shared" ref="R56:R57" si="40">M56/6</f>
        <v>910.80000000000007</v>
      </c>
      <c r="S56" s="76"/>
      <c r="T56" s="76">
        <f t="shared" ref="T56:T57" si="41">M56/6</f>
        <v>910.80000000000007</v>
      </c>
      <c r="U56" s="76"/>
      <c r="V56" s="76">
        <f t="shared" ref="V56:V57" si="42">M56/6</f>
        <v>910.80000000000007</v>
      </c>
      <c r="W56" s="76"/>
      <c r="X56" s="76">
        <f t="shared" ref="X56:X57" si="43">M56/6</f>
        <v>910.80000000000007</v>
      </c>
      <c r="Y56" s="76"/>
      <c r="Z56" s="69">
        <f>SUM(N58:Y58)</f>
        <v>23464.799999999999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24" t="s">
        <v>114</v>
      </c>
      <c r="I57" s="72" t="s">
        <v>111</v>
      </c>
      <c r="J57" s="92">
        <v>3</v>
      </c>
      <c r="K57" s="93">
        <v>240</v>
      </c>
      <c r="L57" s="94">
        <f>'Planilha para vinculação'!F22</f>
        <v>25</v>
      </c>
      <c r="M57" s="75">
        <f t="shared" si="37"/>
        <v>18000</v>
      </c>
      <c r="N57" s="76">
        <f t="shared" si="38"/>
        <v>3000</v>
      </c>
      <c r="O57" s="76"/>
      <c r="P57" s="76">
        <f t="shared" si="39"/>
        <v>3000</v>
      </c>
      <c r="Q57" s="76"/>
      <c r="R57" s="76">
        <f t="shared" si="40"/>
        <v>3000</v>
      </c>
      <c r="S57" s="76"/>
      <c r="T57" s="76">
        <f t="shared" si="41"/>
        <v>3000</v>
      </c>
      <c r="U57" s="76"/>
      <c r="V57" s="76">
        <f t="shared" si="42"/>
        <v>3000</v>
      </c>
      <c r="W57" s="76"/>
      <c r="X57" s="76">
        <f t="shared" si="43"/>
        <v>3000</v>
      </c>
      <c r="Y57" s="76"/>
      <c r="Z57" s="69"/>
    </row>
    <row r="58" spans="1:27" ht="12.7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4">SUM(M56:M57)</f>
        <v>23464.799999999999</v>
      </c>
      <c r="N58" s="86">
        <f t="shared" si="44"/>
        <v>3910.8</v>
      </c>
      <c r="O58" s="64">
        <f t="shared" si="44"/>
        <v>0</v>
      </c>
      <c r="P58" s="64">
        <f t="shared" si="44"/>
        <v>3910.8</v>
      </c>
      <c r="Q58" s="64">
        <f t="shared" si="44"/>
        <v>0</v>
      </c>
      <c r="R58" s="64">
        <f t="shared" si="44"/>
        <v>3910.8</v>
      </c>
      <c r="S58" s="64">
        <f t="shared" si="44"/>
        <v>0</v>
      </c>
      <c r="T58" s="64">
        <f t="shared" si="44"/>
        <v>3910.8</v>
      </c>
      <c r="U58" s="64">
        <f t="shared" si="44"/>
        <v>0</v>
      </c>
      <c r="V58" s="64">
        <f t="shared" si="44"/>
        <v>3910.8</v>
      </c>
      <c r="W58" s="64">
        <f t="shared" si="44"/>
        <v>0</v>
      </c>
      <c r="X58" s="64">
        <f t="shared" si="44"/>
        <v>3910.8</v>
      </c>
      <c r="Y58" s="64">
        <f t="shared" si="44"/>
        <v>0</v>
      </c>
      <c r="Z58" s="69"/>
    </row>
    <row r="59" spans="1:27" ht="21" customHeight="1" x14ac:dyDescent="0.25">
      <c r="A59" s="18"/>
      <c r="B59" s="18"/>
      <c r="C59" s="18"/>
      <c r="D59" s="160" t="s">
        <v>65</v>
      </c>
      <c r="E59" s="70" t="s">
        <v>110</v>
      </c>
      <c r="F59" s="91" t="s">
        <v>11</v>
      </c>
      <c r="G59" s="24">
        <v>9</v>
      </c>
      <c r="H59" s="24" t="s">
        <v>114</v>
      </c>
      <c r="I59" s="92" t="s">
        <v>111</v>
      </c>
      <c r="J59" s="73">
        <v>3</v>
      </c>
      <c r="K59" s="93">
        <v>30</v>
      </c>
      <c r="L59" s="94">
        <f>'Planilha para vinculação'!F21</f>
        <v>10.119999999999999</v>
      </c>
      <c r="M59" s="75">
        <f t="shared" ref="M59:M60" si="45">TRUNC(J59*K59*L59,2)</f>
        <v>910.8</v>
      </c>
      <c r="N59" s="89"/>
      <c r="O59" s="77"/>
      <c r="P59" s="89">
        <f t="shared" ref="P59:P60" si="46">M59</f>
        <v>910.8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3910.8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161"/>
      <c r="E60" s="101" t="s">
        <v>112</v>
      </c>
      <c r="F60" s="91" t="s">
        <v>11</v>
      </c>
      <c r="G60" s="24">
        <v>10</v>
      </c>
      <c r="H60" s="24" t="s">
        <v>114</v>
      </c>
      <c r="I60" s="73" t="s">
        <v>111</v>
      </c>
      <c r="J60" s="73">
        <v>3</v>
      </c>
      <c r="K60" s="93">
        <v>40</v>
      </c>
      <c r="L60" s="94">
        <f>'Planilha para vinculação'!F22</f>
        <v>25</v>
      </c>
      <c r="M60" s="75">
        <f t="shared" si="45"/>
        <v>3000</v>
      </c>
      <c r="N60" s="89"/>
      <c r="O60" s="77"/>
      <c r="P60" s="89">
        <f t="shared" si="46"/>
        <v>3000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7">SUM(M59:M60)</f>
        <v>3910.8</v>
      </c>
      <c r="N61" s="86">
        <f t="shared" si="47"/>
        <v>0</v>
      </c>
      <c r="O61" s="64">
        <f t="shared" si="47"/>
        <v>0</v>
      </c>
      <c r="P61" s="64">
        <f t="shared" si="47"/>
        <v>3910.8</v>
      </c>
      <c r="Q61" s="64">
        <f t="shared" si="47"/>
        <v>0</v>
      </c>
      <c r="R61" s="64">
        <f t="shared" si="47"/>
        <v>0</v>
      </c>
      <c r="S61" s="64">
        <f t="shared" si="47"/>
        <v>0</v>
      </c>
      <c r="T61" s="64">
        <f t="shared" si="47"/>
        <v>0</v>
      </c>
      <c r="U61" s="64">
        <f t="shared" si="47"/>
        <v>0</v>
      </c>
      <c r="V61" s="64">
        <f t="shared" si="47"/>
        <v>0</v>
      </c>
      <c r="W61" s="64">
        <f t="shared" si="47"/>
        <v>0</v>
      </c>
      <c r="X61" s="64">
        <f t="shared" si="47"/>
        <v>0</v>
      </c>
      <c r="Y61" s="64">
        <f t="shared" si="47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24" t="s">
        <v>114</v>
      </c>
      <c r="I62" s="72" t="s">
        <v>111</v>
      </c>
      <c r="J62" s="92">
        <v>3</v>
      </c>
      <c r="K62" s="93">
        <v>204</v>
      </c>
      <c r="L62" s="94">
        <f>'Planilha para vinculação'!F21</f>
        <v>10.119999999999999</v>
      </c>
      <c r="M62" s="75">
        <f t="shared" ref="M62:M70" si="48">TRUNC(J62*K62*L62,2)</f>
        <v>6193.44</v>
      </c>
      <c r="N62" s="77"/>
      <c r="O62" s="77">
        <f t="shared" ref="O62:O71" si="49">M62/10</f>
        <v>619.34399999999994</v>
      </c>
      <c r="P62" s="77">
        <f t="shared" ref="P62:P71" si="50">M62/10</f>
        <v>619.34399999999994</v>
      </c>
      <c r="Q62" s="77">
        <f t="shared" ref="Q62:Q71" si="51">M62/10</f>
        <v>619.34399999999994</v>
      </c>
      <c r="R62" s="77">
        <f t="shared" ref="R62:R71" si="52">M62/10</f>
        <v>619.34399999999994</v>
      </c>
      <c r="S62" s="77">
        <f t="shared" ref="S62:S71" si="53">M62/10</f>
        <v>619.34399999999994</v>
      </c>
      <c r="T62" s="77">
        <f t="shared" ref="T62:T71" si="54">M62/10</f>
        <v>619.34399999999994</v>
      </c>
      <c r="U62" s="77">
        <f t="shared" ref="U62:U71" si="55">M62/10</f>
        <v>619.34399999999994</v>
      </c>
      <c r="V62" s="77">
        <f t="shared" ref="V62:V71" si="56">M62/10</f>
        <v>619.34399999999994</v>
      </c>
      <c r="W62" s="77">
        <f t="shared" ref="W62:W71" si="57">M62/10</f>
        <v>619.34399999999994</v>
      </c>
      <c r="X62" s="77">
        <f t="shared" ref="X62:X71" si="58">M62/10</f>
        <v>619.34399999999994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24" t="s">
        <v>114</v>
      </c>
      <c r="I63" s="72" t="s">
        <v>111</v>
      </c>
      <c r="J63" s="92">
        <v>3</v>
      </c>
      <c r="K63" s="93">
        <v>360</v>
      </c>
      <c r="L63" s="94">
        <f>'Planilha para vinculação'!F22</f>
        <v>25</v>
      </c>
      <c r="M63" s="75">
        <f t="shared" si="48"/>
        <v>27000</v>
      </c>
      <c r="N63" s="77"/>
      <c r="O63" s="77">
        <f t="shared" si="49"/>
        <v>2700</v>
      </c>
      <c r="P63" s="77">
        <f t="shared" si="50"/>
        <v>2700</v>
      </c>
      <c r="Q63" s="77">
        <f t="shared" si="51"/>
        <v>2700</v>
      </c>
      <c r="R63" s="77">
        <f t="shared" si="52"/>
        <v>2700</v>
      </c>
      <c r="S63" s="77">
        <f t="shared" si="53"/>
        <v>2700</v>
      </c>
      <c r="T63" s="77">
        <f t="shared" si="54"/>
        <v>2700</v>
      </c>
      <c r="U63" s="77">
        <f t="shared" si="55"/>
        <v>2700</v>
      </c>
      <c r="V63" s="77">
        <f t="shared" si="56"/>
        <v>2700</v>
      </c>
      <c r="W63" s="77">
        <f t="shared" si="57"/>
        <v>2700</v>
      </c>
      <c r="X63" s="77">
        <f t="shared" si="58"/>
        <v>2700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24" t="s">
        <v>114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8"/>
        <v>1610.4</v>
      </c>
      <c r="N64" s="77"/>
      <c r="O64" s="77">
        <f t="shared" si="49"/>
        <v>161.04000000000002</v>
      </c>
      <c r="P64" s="77">
        <f t="shared" si="50"/>
        <v>161.04000000000002</v>
      </c>
      <c r="Q64" s="77">
        <f t="shared" si="51"/>
        <v>161.04000000000002</v>
      </c>
      <c r="R64" s="77">
        <f t="shared" si="52"/>
        <v>161.04000000000002</v>
      </c>
      <c r="S64" s="77">
        <f t="shared" si="53"/>
        <v>161.04000000000002</v>
      </c>
      <c r="T64" s="77">
        <f t="shared" si="54"/>
        <v>161.04000000000002</v>
      </c>
      <c r="U64" s="77">
        <f t="shared" si="55"/>
        <v>161.04000000000002</v>
      </c>
      <c r="V64" s="77">
        <f t="shared" si="56"/>
        <v>161.04000000000002</v>
      </c>
      <c r="W64" s="77">
        <f t="shared" si="57"/>
        <v>161.04000000000002</v>
      </c>
      <c r="X64" s="77">
        <f t="shared" si="58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8"/>
        <v>1176</v>
      </c>
      <c r="N65" s="77"/>
      <c r="O65" s="77">
        <f t="shared" si="49"/>
        <v>117.6</v>
      </c>
      <c r="P65" s="77">
        <f t="shared" si="50"/>
        <v>117.6</v>
      </c>
      <c r="Q65" s="77">
        <f t="shared" si="51"/>
        <v>117.6</v>
      </c>
      <c r="R65" s="77">
        <f t="shared" si="52"/>
        <v>117.6</v>
      </c>
      <c r="S65" s="77">
        <f t="shared" si="53"/>
        <v>117.6</v>
      </c>
      <c r="T65" s="77">
        <f t="shared" si="54"/>
        <v>117.6</v>
      </c>
      <c r="U65" s="77">
        <f t="shared" si="55"/>
        <v>117.6</v>
      </c>
      <c r="V65" s="77">
        <f t="shared" si="56"/>
        <v>117.6</v>
      </c>
      <c r="W65" s="77">
        <f t="shared" si="57"/>
        <v>117.6</v>
      </c>
      <c r="X65" s="77">
        <f t="shared" si="58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8"/>
        <v>600</v>
      </c>
      <c r="N66" s="77"/>
      <c r="O66" s="77">
        <f t="shared" si="49"/>
        <v>60</v>
      </c>
      <c r="P66" s="77">
        <f t="shared" si="50"/>
        <v>60</v>
      </c>
      <c r="Q66" s="77">
        <f t="shared" si="51"/>
        <v>60</v>
      </c>
      <c r="R66" s="77">
        <f t="shared" si="52"/>
        <v>60</v>
      </c>
      <c r="S66" s="77">
        <f t="shared" si="53"/>
        <v>60</v>
      </c>
      <c r="T66" s="77">
        <f t="shared" si="54"/>
        <v>60</v>
      </c>
      <c r="U66" s="77">
        <f t="shared" si="55"/>
        <v>60</v>
      </c>
      <c r="V66" s="77">
        <f t="shared" si="56"/>
        <v>60</v>
      </c>
      <c r="W66" s="77">
        <f t="shared" si="57"/>
        <v>60</v>
      </c>
      <c r="X66" s="77">
        <f t="shared" si="58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8"/>
        <v>800</v>
      </c>
      <c r="N67" s="77"/>
      <c r="O67" s="77">
        <f t="shared" si="49"/>
        <v>80</v>
      </c>
      <c r="P67" s="77">
        <f t="shared" si="50"/>
        <v>80</v>
      </c>
      <c r="Q67" s="77">
        <f t="shared" si="51"/>
        <v>80</v>
      </c>
      <c r="R67" s="77">
        <f t="shared" si="52"/>
        <v>80</v>
      </c>
      <c r="S67" s="77">
        <f t="shared" si="53"/>
        <v>80</v>
      </c>
      <c r="T67" s="77">
        <f t="shared" si="54"/>
        <v>80</v>
      </c>
      <c r="U67" s="77">
        <f t="shared" si="55"/>
        <v>80</v>
      </c>
      <c r="V67" s="77">
        <f t="shared" si="56"/>
        <v>80</v>
      </c>
      <c r="W67" s="77">
        <f t="shared" si="57"/>
        <v>80</v>
      </c>
      <c r="X67" s="77">
        <f t="shared" si="58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24</v>
      </c>
      <c r="L68" s="94">
        <f>'Planilha para vinculação'!F35</f>
        <v>0.61</v>
      </c>
      <c r="M68" s="75">
        <f t="shared" si="48"/>
        <v>146.4</v>
      </c>
      <c r="N68" s="77"/>
      <c r="O68" s="77">
        <f t="shared" si="49"/>
        <v>14.64</v>
      </c>
      <c r="P68" s="77">
        <f t="shared" si="50"/>
        <v>14.64</v>
      </c>
      <c r="Q68" s="77">
        <f t="shared" si="51"/>
        <v>14.64</v>
      </c>
      <c r="R68" s="77">
        <f t="shared" si="52"/>
        <v>14.64</v>
      </c>
      <c r="S68" s="77">
        <f t="shared" si="53"/>
        <v>14.64</v>
      </c>
      <c r="T68" s="77">
        <f t="shared" si="54"/>
        <v>14.64</v>
      </c>
      <c r="U68" s="77">
        <f t="shared" si="55"/>
        <v>14.64</v>
      </c>
      <c r="V68" s="77">
        <f t="shared" si="56"/>
        <v>14.64</v>
      </c>
      <c r="W68" s="77">
        <f t="shared" si="57"/>
        <v>14.64</v>
      </c>
      <c r="X68" s="77">
        <f t="shared" si="58"/>
        <v>14.64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25</v>
      </c>
      <c r="L69" s="94">
        <f>'Planilha para vinculação'!F26</f>
        <v>5.8</v>
      </c>
      <c r="M69" s="75">
        <f t="shared" si="48"/>
        <v>1450</v>
      </c>
      <c r="N69" s="77"/>
      <c r="O69" s="77">
        <f t="shared" si="49"/>
        <v>145</v>
      </c>
      <c r="P69" s="77">
        <f t="shared" si="50"/>
        <v>145</v>
      </c>
      <c r="Q69" s="77">
        <f t="shared" si="51"/>
        <v>145</v>
      </c>
      <c r="R69" s="77">
        <f t="shared" si="52"/>
        <v>145</v>
      </c>
      <c r="S69" s="77">
        <f t="shared" si="53"/>
        <v>145</v>
      </c>
      <c r="T69" s="77">
        <f t="shared" si="54"/>
        <v>145</v>
      </c>
      <c r="U69" s="77">
        <f t="shared" si="55"/>
        <v>145</v>
      </c>
      <c r="V69" s="77">
        <f t="shared" si="56"/>
        <v>145</v>
      </c>
      <c r="W69" s="77">
        <f t="shared" si="57"/>
        <v>145</v>
      </c>
      <c r="X69" s="77">
        <f t="shared" si="58"/>
        <v>145</v>
      </c>
      <c r="Y69" s="77"/>
      <c r="Z69" s="69">
        <f>SUM(N71:Y71)</f>
        <v>42540.990000000013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291</v>
      </c>
      <c r="L70" s="94">
        <f>'Planilha para vinculação'!F31</f>
        <v>1.2250000000000001</v>
      </c>
      <c r="M70" s="75">
        <f t="shared" si="48"/>
        <v>3564.75</v>
      </c>
      <c r="N70" s="77"/>
      <c r="O70" s="77">
        <f t="shared" si="49"/>
        <v>356.47500000000002</v>
      </c>
      <c r="P70" s="77">
        <f t="shared" si="50"/>
        <v>356.47500000000002</v>
      </c>
      <c r="Q70" s="77">
        <f t="shared" si="51"/>
        <v>356.47500000000002</v>
      </c>
      <c r="R70" s="77">
        <f t="shared" si="52"/>
        <v>356.47500000000002</v>
      </c>
      <c r="S70" s="77">
        <f t="shared" si="53"/>
        <v>356.47500000000002</v>
      </c>
      <c r="T70" s="77">
        <f t="shared" si="54"/>
        <v>356.47500000000002</v>
      </c>
      <c r="U70" s="77">
        <f t="shared" si="55"/>
        <v>356.47500000000002</v>
      </c>
      <c r="V70" s="77">
        <f t="shared" si="56"/>
        <v>356.47500000000002</v>
      </c>
      <c r="W70" s="77">
        <f t="shared" si="57"/>
        <v>356.47500000000002</v>
      </c>
      <c r="X70" s="77">
        <f t="shared" si="58"/>
        <v>356.47500000000002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42540.990000000005</v>
      </c>
      <c r="N71" s="86"/>
      <c r="O71" s="64">
        <f t="shared" si="49"/>
        <v>4254.0990000000002</v>
      </c>
      <c r="P71" s="64">
        <f t="shared" si="50"/>
        <v>4254.0990000000002</v>
      </c>
      <c r="Q71" s="64">
        <f t="shared" si="51"/>
        <v>4254.0990000000002</v>
      </c>
      <c r="R71" s="64">
        <f t="shared" si="52"/>
        <v>4254.0990000000002</v>
      </c>
      <c r="S71" s="64">
        <f t="shared" si="53"/>
        <v>4254.0990000000002</v>
      </c>
      <c r="T71" s="64">
        <f t="shared" si="54"/>
        <v>4254.0990000000002</v>
      </c>
      <c r="U71" s="64">
        <f t="shared" si="55"/>
        <v>4254.0990000000002</v>
      </c>
      <c r="V71" s="64">
        <f t="shared" si="56"/>
        <v>4254.0990000000002</v>
      </c>
      <c r="W71" s="64">
        <f t="shared" si="57"/>
        <v>4254.0990000000002</v>
      </c>
      <c r="X71" s="64">
        <f t="shared" si="58"/>
        <v>4254.0990000000002</v>
      </c>
      <c r="Y71" s="64"/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24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59">TRUNC(L72*K72*J72,2)</f>
        <v>21576</v>
      </c>
      <c r="N72" s="105">
        <f>$M$72/12</f>
        <v>1798</v>
      </c>
      <c r="O72" s="105">
        <f t="shared" ref="O72:Y72" si="60">$M$72/12</f>
        <v>1798</v>
      </c>
      <c r="P72" s="105">
        <f t="shared" si="60"/>
        <v>1798</v>
      </c>
      <c r="Q72" s="105">
        <f t="shared" si="60"/>
        <v>1798</v>
      </c>
      <c r="R72" s="105">
        <f t="shared" si="60"/>
        <v>1798</v>
      </c>
      <c r="S72" s="105">
        <f t="shared" si="60"/>
        <v>1798</v>
      </c>
      <c r="T72" s="105">
        <f t="shared" si="60"/>
        <v>1798</v>
      </c>
      <c r="U72" s="105">
        <f t="shared" si="60"/>
        <v>1798</v>
      </c>
      <c r="V72" s="105">
        <f t="shared" si="60"/>
        <v>1798</v>
      </c>
      <c r="W72" s="105">
        <f t="shared" si="60"/>
        <v>1798</v>
      </c>
      <c r="X72" s="105">
        <f t="shared" si="60"/>
        <v>1798</v>
      </c>
      <c r="Y72" s="105">
        <f t="shared" si="60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24" t="s">
        <v>114</v>
      </c>
      <c r="I73" s="73" t="s">
        <v>111</v>
      </c>
      <c r="J73" s="73">
        <v>3</v>
      </c>
      <c r="K73" s="93">
        <v>240</v>
      </c>
      <c r="L73" s="94">
        <f>'Planilha para vinculação'!F21</f>
        <v>10.119999999999999</v>
      </c>
      <c r="M73" s="75">
        <f t="shared" si="59"/>
        <v>7286.4</v>
      </c>
      <c r="N73" s="76">
        <f t="shared" ref="N73:Y73" si="61">$M$73/12</f>
        <v>607.19999999999993</v>
      </c>
      <c r="O73" s="77">
        <f t="shared" si="61"/>
        <v>607.19999999999993</v>
      </c>
      <c r="P73" s="77">
        <f t="shared" si="61"/>
        <v>607.19999999999993</v>
      </c>
      <c r="Q73" s="77">
        <f t="shared" si="61"/>
        <v>607.19999999999993</v>
      </c>
      <c r="R73" s="77">
        <f t="shared" si="61"/>
        <v>607.19999999999993</v>
      </c>
      <c r="S73" s="77">
        <f t="shared" si="61"/>
        <v>607.19999999999993</v>
      </c>
      <c r="T73" s="77">
        <f t="shared" si="61"/>
        <v>607.19999999999993</v>
      </c>
      <c r="U73" s="77">
        <f t="shared" si="61"/>
        <v>607.19999999999993</v>
      </c>
      <c r="V73" s="77">
        <f t="shared" si="61"/>
        <v>607.19999999999993</v>
      </c>
      <c r="W73" s="77">
        <f t="shared" si="61"/>
        <v>607.19999999999993</v>
      </c>
      <c r="X73" s="77">
        <f t="shared" si="61"/>
        <v>607.19999999999993</v>
      </c>
      <c r="Y73" s="77">
        <f t="shared" si="61"/>
        <v>607.19999999999993</v>
      </c>
      <c r="Z73" s="69">
        <f>SUM(N75:Y75)</f>
        <v>46862.399999999994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24" t="s">
        <v>114</v>
      </c>
      <c r="I74" s="73" t="s">
        <v>111</v>
      </c>
      <c r="J74" s="73">
        <v>3</v>
      </c>
      <c r="K74" s="93">
        <v>240</v>
      </c>
      <c r="L74" s="94">
        <f>'Planilha para vinculação'!F22</f>
        <v>25</v>
      </c>
      <c r="M74" s="75">
        <f t="shared" si="59"/>
        <v>18000</v>
      </c>
      <c r="N74" s="76">
        <f t="shared" ref="N74:Y74" si="62">$M$74/12</f>
        <v>1500</v>
      </c>
      <c r="O74" s="77">
        <f t="shared" si="62"/>
        <v>1500</v>
      </c>
      <c r="P74" s="77">
        <f t="shared" si="62"/>
        <v>1500</v>
      </c>
      <c r="Q74" s="77">
        <f t="shared" si="62"/>
        <v>1500</v>
      </c>
      <c r="R74" s="77">
        <f t="shared" si="62"/>
        <v>1500</v>
      </c>
      <c r="S74" s="77">
        <f t="shared" si="62"/>
        <v>1500</v>
      </c>
      <c r="T74" s="77">
        <f t="shared" si="62"/>
        <v>1500</v>
      </c>
      <c r="U74" s="77">
        <f t="shared" si="62"/>
        <v>1500</v>
      </c>
      <c r="V74" s="77">
        <f t="shared" si="62"/>
        <v>1500</v>
      </c>
      <c r="W74" s="77">
        <f t="shared" si="62"/>
        <v>1500</v>
      </c>
      <c r="X74" s="77">
        <f t="shared" si="62"/>
        <v>1500</v>
      </c>
      <c r="Y74" s="77">
        <f t="shared" si="62"/>
        <v>1500</v>
      </c>
      <c r="Z74" s="69">
        <f>SUM(N76:Y76)</f>
        <v>329192.67999999993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3">SUM(M72:M74)</f>
        <v>46862.400000000001</v>
      </c>
      <c r="N75" s="65">
        <f t="shared" si="63"/>
        <v>3905.2</v>
      </c>
      <c r="O75" s="65">
        <f t="shared" si="63"/>
        <v>3905.2</v>
      </c>
      <c r="P75" s="65">
        <f t="shared" si="63"/>
        <v>3905.2</v>
      </c>
      <c r="Q75" s="65">
        <f t="shared" si="63"/>
        <v>3905.2</v>
      </c>
      <c r="R75" s="65">
        <f t="shared" si="63"/>
        <v>3905.2</v>
      </c>
      <c r="S75" s="65">
        <f t="shared" si="63"/>
        <v>3905.2</v>
      </c>
      <c r="T75" s="65">
        <f t="shared" si="63"/>
        <v>3905.2</v>
      </c>
      <c r="U75" s="65">
        <f t="shared" si="63"/>
        <v>3905.2</v>
      </c>
      <c r="V75" s="65">
        <f t="shared" si="63"/>
        <v>3905.2</v>
      </c>
      <c r="W75" s="65">
        <f t="shared" si="63"/>
        <v>3905.2</v>
      </c>
      <c r="X75" s="65">
        <f t="shared" si="63"/>
        <v>3905.2</v>
      </c>
      <c r="Y75" s="65">
        <f t="shared" si="63"/>
        <v>3905.2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329192.68</v>
      </c>
      <c r="N76" s="106">
        <f>SUM(N26,N35,N55,N58,N61,N71,N75,N31,N45)</f>
        <v>37023.772499999992</v>
      </c>
      <c r="O76" s="106">
        <f>SUM(O26,O35,O55,O58,O61,O71,O75,O31,O45)</f>
        <v>28566.591499999999</v>
      </c>
      <c r="P76" s="106">
        <f>SUM(P26,P35,P55,P58,P61,P71,P75,P31,P45)</f>
        <v>32100.761499999997</v>
      </c>
      <c r="Q76" s="106">
        <f>SUM(Q26,Q35,Q55,Q58,Q61,Q71,Q75,Q31,Q45)</f>
        <v>24279.161499999998</v>
      </c>
      <c r="R76" s="106">
        <f>SUM(R26,R35,R55,R58,R61,R71,R75,R31,R45)</f>
        <v>28189.961500000001</v>
      </c>
      <c r="S76" s="106">
        <f>SUM(S26,S35,S55,S58,S61,S71,S75,S31,S45)</f>
        <v>24279.161499999998</v>
      </c>
      <c r="T76" s="106">
        <f>SUM(T26,T35,T55,T58,T61,T71,T75,T31,T45)</f>
        <v>28189.961500000001</v>
      </c>
      <c r="U76" s="106">
        <f>SUM(U26,U35,U55,U58,U61,U71,U75,U31,U45)</f>
        <v>24279.161499999998</v>
      </c>
      <c r="V76" s="106">
        <f>SUM(V26,V35,V55,V58,V61,V71,V75,V31,V45)</f>
        <v>28189.961500000001</v>
      </c>
      <c r="W76" s="106">
        <f>SUM(W26,W35,W55,W58,W61,W71,W75,W31,W45)</f>
        <v>24279.161499999998</v>
      </c>
      <c r="X76" s="106">
        <f>SUM(X26,X35,X55,X58,X61,X71,X75,X31,X45)</f>
        <v>28189.961500000001</v>
      </c>
      <c r="Y76" s="106">
        <f>SUM(Y26,Y35,Y55,Y58,Y61,Y71,Y75,Y31,Y45)</f>
        <v>21625.062499999996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24" t="s">
        <v>114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4">TRUNC(L78*K78*J78,2)</f>
        <v>455.28</v>
      </c>
      <c r="N78" s="108"/>
      <c r="O78" s="89">
        <f t="shared" ref="O78:O87" si="65">M78/2</f>
        <v>227.64</v>
      </c>
      <c r="P78" s="89"/>
      <c r="Q78" s="89"/>
      <c r="R78" s="102"/>
      <c r="S78" s="89"/>
      <c r="T78" s="89"/>
      <c r="U78" s="89">
        <f t="shared" ref="U78:U87" si="66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24" t="s">
        <v>114</v>
      </c>
      <c r="I79" s="92" t="s">
        <v>111</v>
      </c>
      <c r="J79" s="92">
        <v>3</v>
      </c>
      <c r="K79" s="93">
        <v>24</v>
      </c>
      <c r="L79" s="94">
        <f>'Planilha para vinculação'!F21</f>
        <v>10.119999999999999</v>
      </c>
      <c r="M79" s="75">
        <f t="shared" si="64"/>
        <v>728.64</v>
      </c>
      <c r="N79" s="109"/>
      <c r="O79" s="89">
        <f t="shared" si="65"/>
        <v>364.32</v>
      </c>
      <c r="P79" s="110"/>
      <c r="Q79" s="110"/>
      <c r="R79" s="111"/>
      <c r="S79" s="77"/>
      <c r="T79" s="77"/>
      <c r="U79" s="89">
        <f t="shared" si="66"/>
        <v>364.32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24" t="s">
        <v>114</v>
      </c>
      <c r="I80" s="92" t="s">
        <v>111</v>
      </c>
      <c r="J80" s="92">
        <v>3</v>
      </c>
      <c r="K80" s="93">
        <v>56</v>
      </c>
      <c r="L80" s="94">
        <f>'Planilha para vinculação'!F22</f>
        <v>25</v>
      </c>
      <c r="M80" s="75">
        <f t="shared" si="64"/>
        <v>4200</v>
      </c>
      <c r="N80" s="113"/>
      <c r="O80" s="89">
        <f t="shared" si="65"/>
        <v>2100</v>
      </c>
      <c r="P80" s="85"/>
      <c r="Q80" s="77"/>
      <c r="R80" s="111"/>
      <c r="S80" s="77"/>
      <c r="T80" s="77"/>
      <c r="U80" s="89">
        <f t="shared" si="66"/>
        <v>2100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297</v>
      </c>
      <c r="L81" s="94">
        <f>'Planilha para vinculação'!F28</f>
        <v>1.1399999999999999</v>
      </c>
      <c r="M81" s="75">
        <f t="shared" si="64"/>
        <v>677.16</v>
      </c>
      <c r="N81" s="113"/>
      <c r="O81" s="89">
        <f t="shared" si="65"/>
        <v>338.58</v>
      </c>
      <c r="P81" s="85"/>
      <c r="Q81" s="77"/>
      <c r="R81" s="111"/>
      <c r="S81" s="77"/>
      <c r="T81" s="77"/>
      <c r="U81" s="89">
        <f t="shared" si="66"/>
        <v>338.58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89</v>
      </c>
      <c r="L82" s="94">
        <f>'Kit lanche'!E15</f>
        <v>5.88</v>
      </c>
      <c r="M82" s="75">
        <f t="shared" si="64"/>
        <v>1046.6400000000001</v>
      </c>
      <c r="N82" s="113"/>
      <c r="O82" s="89">
        <f t="shared" si="65"/>
        <v>523.32000000000005</v>
      </c>
      <c r="P82" s="85"/>
      <c r="Q82" s="85"/>
      <c r="R82" s="111"/>
      <c r="S82" s="77"/>
      <c r="T82" s="77"/>
      <c r="U82" s="89">
        <f t="shared" si="66"/>
        <v>523.32000000000005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4"/>
        <v>120</v>
      </c>
      <c r="N83" s="113"/>
      <c r="O83" s="89">
        <f t="shared" si="65"/>
        <v>60</v>
      </c>
      <c r="P83" s="85"/>
      <c r="Q83" s="77"/>
      <c r="R83" s="111"/>
      <c r="S83" s="77"/>
      <c r="T83" s="77"/>
      <c r="U83" s="89">
        <f t="shared" si="66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89</v>
      </c>
      <c r="L84" s="94">
        <f>'Planilha para vinculação'!F39</f>
        <v>4</v>
      </c>
      <c r="M84" s="75">
        <f t="shared" si="64"/>
        <v>712</v>
      </c>
      <c r="N84" s="113"/>
      <c r="O84" s="89">
        <f t="shared" si="65"/>
        <v>356</v>
      </c>
      <c r="P84" s="85"/>
      <c r="Q84" s="77"/>
      <c r="R84" s="111"/>
      <c r="S84" s="77"/>
      <c r="T84" s="77"/>
      <c r="U84" s="89">
        <f t="shared" si="66"/>
        <v>356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89</v>
      </c>
      <c r="L85" s="94">
        <f>'Verba_Kit Pedagogico'!H20</f>
        <v>20.96</v>
      </c>
      <c r="M85" s="75">
        <f t="shared" si="64"/>
        <v>3730.88</v>
      </c>
      <c r="N85" s="113"/>
      <c r="O85" s="89">
        <f t="shared" si="65"/>
        <v>1865.44</v>
      </c>
      <c r="P85" s="85"/>
      <c r="Q85" s="85"/>
      <c r="R85" s="111"/>
      <c r="S85" s="77"/>
      <c r="T85" s="77"/>
      <c r="U85" s="89">
        <f t="shared" si="66"/>
        <v>1865.44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4"/>
        <v>75.52</v>
      </c>
      <c r="N86" s="113"/>
      <c r="O86" s="89">
        <f t="shared" si="65"/>
        <v>37.76</v>
      </c>
      <c r="P86" s="85"/>
      <c r="Q86" s="85"/>
      <c r="R86" s="111"/>
      <c r="S86" s="77"/>
      <c r="T86" s="77"/>
      <c r="U86" s="89">
        <f t="shared" si="66"/>
        <v>37.76</v>
      </c>
      <c r="V86" s="77"/>
      <c r="W86" s="77"/>
      <c r="X86" s="77"/>
      <c r="Y86" s="77"/>
      <c r="Z86" s="69">
        <f>SUM(N88:Y88)</f>
        <v>12036.12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25</v>
      </c>
      <c r="L87" s="94">
        <f>'Planilha para vinculação'!F26</f>
        <v>5.8</v>
      </c>
      <c r="M87" s="75">
        <f t="shared" si="64"/>
        <v>290</v>
      </c>
      <c r="N87" s="113"/>
      <c r="O87" s="89">
        <f t="shared" si="65"/>
        <v>145</v>
      </c>
      <c r="P87" s="115"/>
      <c r="Q87" s="111"/>
      <c r="R87" s="85"/>
      <c r="S87" s="85"/>
      <c r="T87" s="89"/>
      <c r="U87" s="89">
        <f t="shared" si="66"/>
        <v>145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12036.12</v>
      </c>
      <c r="N88" s="86">
        <f>SUM(N78:N86)</f>
        <v>0</v>
      </c>
      <c r="O88" s="64">
        <f>SUM(O78:O87)</f>
        <v>6018.06</v>
      </c>
      <c r="P88" s="64">
        <f t="shared" ref="P88:Y88" si="67">SUM(P78:P86)</f>
        <v>0</v>
      </c>
      <c r="Q88" s="64">
        <f t="shared" si="67"/>
        <v>0</v>
      </c>
      <c r="R88" s="64">
        <f t="shared" si="67"/>
        <v>0</v>
      </c>
      <c r="S88" s="64">
        <f t="shared" si="67"/>
        <v>0</v>
      </c>
      <c r="T88" s="64">
        <f t="shared" si="67"/>
        <v>0</v>
      </c>
      <c r="U88" s="64">
        <f>SUM(U78:U87)</f>
        <v>6018.06</v>
      </c>
      <c r="V88" s="64">
        <f t="shared" si="67"/>
        <v>0</v>
      </c>
      <c r="W88" s="64">
        <f t="shared" si="67"/>
        <v>0</v>
      </c>
      <c r="X88" s="64">
        <f t="shared" si="67"/>
        <v>0</v>
      </c>
      <c r="Y88" s="64">
        <f t="shared" si="67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24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8">TRUNC(L89*K89*J89,2)</f>
        <v>455.28</v>
      </c>
      <c r="N89" s="108"/>
      <c r="O89" s="89"/>
      <c r="P89" s="89">
        <f t="shared" ref="P89:P93" si="69">M89/2</f>
        <v>227.64</v>
      </c>
      <c r="Q89" s="102"/>
      <c r="R89" s="89"/>
      <c r="S89" s="89"/>
      <c r="T89" s="89"/>
      <c r="U89" s="89"/>
      <c r="V89" s="89">
        <f t="shared" ref="V89:V93" si="70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24" t="s">
        <v>114</v>
      </c>
      <c r="I90" s="73" t="s">
        <v>111</v>
      </c>
      <c r="J90" s="73">
        <v>3</v>
      </c>
      <c r="K90" s="93">
        <v>24</v>
      </c>
      <c r="L90" s="94">
        <f>'Planilha para vinculação'!F21</f>
        <v>10.119999999999999</v>
      </c>
      <c r="M90" s="75">
        <f t="shared" si="68"/>
        <v>728.64</v>
      </c>
      <c r="N90" s="109"/>
      <c r="O90" s="110"/>
      <c r="P90" s="89">
        <f t="shared" si="69"/>
        <v>364.32</v>
      </c>
      <c r="Q90" s="111"/>
      <c r="R90" s="110"/>
      <c r="S90" s="110"/>
      <c r="T90" s="89"/>
      <c r="U90" s="110"/>
      <c r="V90" s="89">
        <f t="shared" si="70"/>
        <v>364.32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24" t="s">
        <v>114</v>
      </c>
      <c r="I91" s="73" t="s">
        <v>111</v>
      </c>
      <c r="J91" s="73">
        <v>3</v>
      </c>
      <c r="K91" s="93">
        <v>56</v>
      </c>
      <c r="L91" s="94">
        <f>'Planilha para vinculação'!F22</f>
        <v>25</v>
      </c>
      <c r="M91" s="75">
        <f t="shared" si="68"/>
        <v>4200</v>
      </c>
      <c r="N91" s="113"/>
      <c r="O91" s="85"/>
      <c r="P91" s="89">
        <f t="shared" si="69"/>
        <v>2100</v>
      </c>
      <c r="Q91" s="111"/>
      <c r="R91" s="85"/>
      <c r="S91" s="85"/>
      <c r="T91" s="89"/>
      <c r="U91" s="85"/>
      <c r="V91" s="89">
        <f t="shared" si="70"/>
        <v>2100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25</v>
      </c>
      <c r="L92" s="94">
        <f>'Planilha para vinculação'!F26</f>
        <v>5.8</v>
      </c>
      <c r="M92" s="75">
        <f t="shared" si="68"/>
        <v>290</v>
      </c>
      <c r="N92" s="113"/>
      <c r="O92" s="85"/>
      <c r="P92" s="89">
        <f t="shared" si="69"/>
        <v>145</v>
      </c>
      <c r="Q92" s="111"/>
      <c r="R92" s="85"/>
      <c r="S92" s="85"/>
      <c r="T92" s="89"/>
      <c r="U92" s="85"/>
      <c r="V92" s="89">
        <f t="shared" si="70"/>
        <v>145</v>
      </c>
      <c r="W92" s="85"/>
      <c r="X92" s="85"/>
      <c r="Y92" s="85"/>
      <c r="Z92" s="69">
        <f>SUM(N94:Y94)</f>
        <v>5749.4400000000005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24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8"/>
        <v>75.52</v>
      </c>
      <c r="N93" s="113"/>
      <c r="O93" s="89"/>
      <c r="P93" s="89">
        <f t="shared" si="69"/>
        <v>37.76</v>
      </c>
      <c r="Q93" s="85"/>
      <c r="R93" s="85"/>
      <c r="S93" s="89"/>
      <c r="T93" s="85"/>
      <c r="U93" s="85"/>
      <c r="V93" s="89">
        <f t="shared" si="70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 t="shared" ref="M94:Y94" si="71">SUM(M89:M93)</f>
        <v>5749.4400000000005</v>
      </c>
      <c r="N94" s="86">
        <f t="shared" si="71"/>
        <v>0</v>
      </c>
      <c r="O94" s="64">
        <f t="shared" si="71"/>
        <v>0</v>
      </c>
      <c r="P94" s="64">
        <f t="shared" si="71"/>
        <v>2874.7200000000003</v>
      </c>
      <c r="Q94" s="64">
        <f t="shared" si="71"/>
        <v>0</v>
      </c>
      <c r="R94" s="64">
        <f t="shared" si="71"/>
        <v>0</v>
      </c>
      <c r="S94" s="64">
        <f t="shared" si="71"/>
        <v>0</v>
      </c>
      <c r="T94" s="64">
        <f t="shared" si="71"/>
        <v>0</v>
      </c>
      <c r="U94" s="64">
        <f t="shared" si="71"/>
        <v>0</v>
      </c>
      <c r="V94" s="64">
        <f t="shared" si="71"/>
        <v>2874.7200000000003</v>
      </c>
      <c r="W94" s="64">
        <f t="shared" si="71"/>
        <v>0</v>
      </c>
      <c r="X94" s="64">
        <f t="shared" si="71"/>
        <v>0</v>
      </c>
      <c r="Y94" s="64">
        <f t="shared" si="71"/>
        <v>0</v>
      </c>
      <c r="Z94" s="69"/>
    </row>
    <row r="95" spans="1:27" ht="12.75" customHeight="1" x14ac:dyDescent="0.25">
      <c r="A95" s="18"/>
      <c r="B95" s="18"/>
      <c r="C95" s="18"/>
      <c r="D95" s="307" t="s">
        <v>72</v>
      </c>
      <c r="E95" s="116" t="s">
        <v>512</v>
      </c>
      <c r="F95" s="104" t="s">
        <v>7</v>
      </c>
      <c r="G95" s="104">
        <v>2</v>
      </c>
      <c r="H95" s="24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2">L95*K95*J95</f>
        <v>455.28</v>
      </c>
      <c r="N95" s="118"/>
      <c r="O95" s="119"/>
      <c r="P95" s="89"/>
      <c r="Q95" s="89"/>
      <c r="R95" s="89">
        <f t="shared" ref="R95:R98" si="73">M95/2</f>
        <v>227.64</v>
      </c>
      <c r="S95" s="94"/>
      <c r="T95" s="120"/>
      <c r="U95" s="94"/>
      <c r="V95" s="94"/>
      <c r="W95" s="89">
        <f t="shared" ref="W95:W98" si="74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309"/>
      <c r="E96" s="121" t="s">
        <v>110</v>
      </c>
      <c r="F96" s="122" t="s">
        <v>11</v>
      </c>
      <c r="G96" s="104">
        <v>9</v>
      </c>
      <c r="H96" s="24" t="s">
        <v>114</v>
      </c>
      <c r="I96" s="73" t="s">
        <v>111</v>
      </c>
      <c r="J96" s="73">
        <v>3</v>
      </c>
      <c r="K96" s="93">
        <v>24</v>
      </c>
      <c r="L96" s="94">
        <f>'Planilha para vinculação'!F21</f>
        <v>10.119999999999999</v>
      </c>
      <c r="M96" s="117">
        <f t="shared" si="72"/>
        <v>728.64</v>
      </c>
      <c r="N96" s="123"/>
      <c r="O96" s="124"/>
      <c r="P96" s="125"/>
      <c r="Q96" s="125"/>
      <c r="R96" s="89">
        <f t="shared" si="73"/>
        <v>364.32</v>
      </c>
      <c r="S96" s="122"/>
      <c r="T96" s="104"/>
      <c r="U96" s="122"/>
      <c r="V96" s="122"/>
      <c r="W96" s="89">
        <f t="shared" si="74"/>
        <v>364.32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309"/>
      <c r="E97" s="126" t="s">
        <v>112</v>
      </c>
      <c r="F97" s="122" t="s">
        <v>11</v>
      </c>
      <c r="G97" s="104">
        <v>10</v>
      </c>
      <c r="H97" s="24" t="s">
        <v>114</v>
      </c>
      <c r="I97" s="73" t="s">
        <v>111</v>
      </c>
      <c r="J97" s="73">
        <v>3</v>
      </c>
      <c r="K97" s="93">
        <v>56</v>
      </c>
      <c r="L97" s="94">
        <f>'Planilha para vinculação'!F22</f>
        <v>25</v>
      </c>
      <c r="M97" s="117">
        <f t="shared" si="72"/>
        <v>4200</v>
      </c>
      <c r="N97" s="123"/>
      <c r="O97" s="124"/>
      <c r="P97" s="85"/>
      <c r="Q97" s="85"/>
      <c r="R97" s="89">
        <f t="shared" si="73"/>
        <v>2100</v>
      </c>
      <c r="S97" s="127"/>
      <c r="T97" s="104"/>
      <c r="U97" s="127"/>
      <c r="V97" s="127"/>
      <c r="W97" s="89">
        <f t="shared" si="74"/>
        <v>2100</v>
      </c>
      <c r="X97" s="85"/>
      <c r="Y97" s="85"/>
      <c r="Z97" s="69">
        <f>SUM(N99:Y99)</f>
        <v>5673.92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308"/>
      <c r="E98" s="98" t="s">
        <v>330</v>
      </c>
      <c r="F98" s="104" t="s">
        <v>14</v>
      </c>
      <c r="G98" s="104">
        <v>14</v>
      </c>
      <c r="H98" s="104" t="s">
        <v>114</v>
      </c>
      <c r="I98" s="73" t="s">
        <v>138</v>
      </c>
      <c r="J98" s="73">
        <v>2</v>
      </c>
      <c r="K98" s="73">
        <v>25</v>
      </c>
      <c r="L98" s="94">
        <f>'Planilha para vinculação'!F26</f>
        <v>5.8</v>
      </c>
      <c r="M98" s="117">
        <f t="shared" si="72"/>
        <v>290</v>
      </c>
      <c r="N98" s="123"/>
      <c r="O98" s="124"/>
      <c r="P98" s="85"/>
      <c r="Q98" s="85"/>
      <c r="R98" s="89">
        <f t="shared" si="73"/>
        <v>145</v>
      </c>
      <c r="S98" s="127"/>
      <c r="T98" s="104"/>
      <c r="U98" s="127"/>
      <c r="V98" s="127"/>
      <c r="W98" s="89">
        <f t="shared" si="74"/>
        <v>145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33" t="s">
        <v>120</v>
      </c>
      <c r="E99" s="281"/>
      <c r="F99" s="281"/>
      <c r="G99" s="281"/>
      <c r="H99" s="281"/>
      <c r="I99" s="281"/>
      <c r="J99" s="281"/>
      <c r="K99" s="281"/>
      <c r="L99" s="282"/>
      <c r="M99" s="153">
        <f t="shared" ref="M99:Y99" si="75">SUM(M95:M98)</f>
        <v>5673.92</v>
      </c>
      <c r="N99" s="153">
        <f t="shared" si="75"/>
        <v>0</v>
      </c>
      <c r="O99" s="154">
        <f t="shared" si="75"/>
        <v>0</v>
      </c>
      <c r="P99" s="155">
        <f t="shared" si="75"/>
        <v>0</v>
      </c>
      <c r="Q99" s="155">
        <f t="shared" si="75"/>
        <v>0</v>
      </c>
      <c r="R99" s="155">
        <f t="shared" si="75"/>
        <v>2836.96</v>
      </c>
      <c r="S99" s="155">
        <f t="shared" si="75"/>
        <v>0</v>
      </c>
      <c r="T99" s="155">
        <f t="shared" si="75"/>
        <v>0</v>
      </c>
      <c r="U99" s="154">
        <f t="shared" si="75"/>
        <v>0</v>
      </c>
      <c r="V99" s="154">
        <f t="shared" si="75"/>
        <v>0</v>
      </c>
      <c r="W99" s="155">
        <f t="shared" si="75"/>
        <v>2836.96</v>
      </c>
      <c r="X99" s="156">
        <f t="shared" si="75"/>
        <v>0</v>
      </c>
      <c r="Y99" s="156">
        <f t="shared" si="75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24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6">TRUNC(L100*K100*J100,2)</f>
        <v>455.28</v>
      </c>
      <c r="N100" s="89">
        <f t="shared" ref="N100:N110" si="77">M100/2</f>
        <v>227.64</v>
      </c>
      <c r="O100" s="89"/>
      <c r="P100" s="89"/>
      <c r="Q100" s="111"/>
      <c r="R100" s="89"/>
      <c r="S100" s="89"/>
      <c r="T100" s="89">
        <f t="shared" ref="T100:T110" si="78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24" t="s">
        <v>114</v>
      </c>
      <c r="I101" s="73" t="s">
        <v>111</v>
      </c>
      <c r="J101" s="73">
        <v>3</v>
      </c>
      <c r="K101" s="93">
        <v>24</v>
      </c>
      <c r="L101" s="94">
        <f>'Planilha para vinculação'!F21</f>
        <v>10.119999999999999</v>
      </c>
      <c r="M101" s="75">
        <f t="shared" si="76"/>
        <v>728.64</v>
      </c>
      <c r="N101" s="89">
        <f t="shared" si="77"/>
        <v>364.32</v>
      </c>
      <c r="O101" s="77"/>
      <c r="P101" s="77"/>
      <c r="Q101" s="111"/>
      <c r="R101" s="77"/>
      <c r="S101" s="77"/>
      <c r="T101" s="89">
        <f t="shared" si="78"/>
        <v>364.32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24" t="s">
        <v>114</v>
      </c>
      <c r="I102" s="73" t="s">
        <v>111</v>
      </c>
      <c r="J102" s="73">
        <v>3</v>
      </c>
      <c r="K102" s="93">
        <v>56</v>
      </c>
      <c r="L102" s="94">
        <f>'Planilha para vinculação'!F22</f>
        <v>25</v>
      </c>
      <c r="M102" s="75">
        <f t="shared" si="76"/>
        <v>4200</v>
      </c>
      <c r="N102" s="89">
        <f t="shared" si="77"/>
        <v>2100</v>
      </c>
      <c r="O102" s="77"/>
      <c r="P102" s="77"/>
      <c r="Q102" s="111"/>
      <c r="R102" s="77"/>
      <c r="S102" s="77"/>
      <c r="T102" s="89">
        <f t="shared" si="78"/>
        <v>2100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2</v>
      </c>
      <c r="K103" s="73">
        <v>297</v>
      </c>
      <c r="L103" s="94">
        <f>'Planilha para vinculação'!F28</f>
        <v>1.1399999999999999</v>
      </c>
      <c r="M103" s="75">
        <f t="shared" si="76"/>
        <v>677.16</v>
      </c>
      <c r="N103" s="89">
        <f t="shared" si="77"/>
        <v>338.58</v>
      </c>
      <c r="O103" s="77"/>
      <c r="P103" s="77"/>
      <c r="Q103" s="111"/>
      <c r="R103" s="77"/>
      <c r="S103" s="77"/>
      <c r="T103" s="89">
        <f t="shared" si="78"/>
        <v>338.58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6"/>
        <v>235.2</v>
      </c>
      <c r="N104" s="89">
        <f t="shared" si="77"/>
        <v>117.6</v>
      </c>
      <c r="O104" s="77"/>
      <c r="P104" s="77"/>
      <c r="Q104" s="111"/>
      <c r="R104" s="77"/>
      <c r="S104" s="77"/>
      <c r="T104" s="89">
        <f t="shared" si="78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6"/>
        <v>838.4</v>
      </c>
      <c r="N105" s="89">
        <f t="shared" si="77"/>
        <v>419.2</v>
      </c>
      <c r="O105" s="77"/>
      <c r="P105" s="77"/>
      <c r="Q105" s="111"/>
      <c r="R105" s="77"/>
      <c r="S105" s="77"/>
      <c r="T105" s="89">
        <f t="shared" si="78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6"/>
        <v>120</v>
      </c>
      <c r="N106" s="89">
        <f t="shared" si="77"/>
        <v>60</v>
      </c>
      <c r="O106" s="77"/>
      <c r="P106" s="77"/>
      <c r="Q106" s="111"/>
      <c r="R106" s="77"/>
      <c r="S106" s="77"/>
      <c r="T106" s="89">
        <f t="shared" si="78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6"/>
        <v>160</v>
      </c>
      <c r="N107" s="89">
        <f t="shared" si="77"/>
        <v>80</v>
      </c>
      <c r="O107" s="85"/>
      <c r="P107" s="85"/>
      <c r="Q107" s="111"/>
      <c r="R107" s="85"/>
      <c r="S107" s="85"/>
      <c r="T107" s="89">
        <f t="shared" si="78"/>
        <v>80</v>
      </c>
      <c r="U107" s="111"/>
      <c r="V107" s="111"/>
      <c r="W107" s="77"/>
      <c r="X107" s="111"/>
      <c r="Y107" s="77"/>
      <c r="Z107" s="69"/>
    </row>
    <row r="108" spans="1:27" ht="72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6"/>
        <v>75.52</v>
      </c>
      <c r="N108" s="89">
        <f t="shared" si="77"/>
        <v>37.76</v>
      </c>
      <c r="O108" s="85"/>
      <c r="P108" s="85"/>
      <c r="Q108" s="111"/>
      <c r="R108" s="85"/>
      <c r="S108" s="85"/>
      <c r="T108" s="89">
        <f t="shared" si="78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328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24</v>
      </c>
      <c r="L109" s="94">
        <f>'Planilha para vinculação'!F35</f>
        <v>0.61</v>
      </c>
      <c r="M109" s="75">
        <f t="shared" si="76"/>
        <v>29.28</v>
      </c>
      <c r="N109" s="89">
        <f t="shared" si="77"/>
        <v>14.64</v>
      </c>
      <c r="O109" s="85"/>
      <c r="P109" s="85"/>
      <c r="Q109" s="111"/>
      <c r="R109" s="85"/>
      <c r="S109" s="85"/>
      <c r="T109" s="89">
        <f t="shared" si="78"/>
        <v>14.64</v>
      </c>
      <c r="U109" s="111"/>
      <c r="V109" s="111"/>
      <c r="W109" s="77"/>
      <c r="X109" s="111"/>
      <c r="Y109" s="77"/>
      <c r="Z109" s="69">
        <f>SUM(N111:Y111)</f>
        <v>7809.48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24" t="s">
        <v>114</v>
      </c>
      <c r="I110" s="73" t="s">
        <v>119</v>
      </c>
      <c r="J110" s="73">
        <v>2</v>
      </c>
      <c r="K110" s="73">
        <v>25</v>
      </c>
      <c r="L110" s="94">
        <f>'Planilha para vinculação'!F26</f>
        <v>5.8</v>
      </c>
      <c r="M110" s="75">
        <f t="shared" si="76"/>
        <v>290</v>
      </c>
      <c r="N110" s="89">
        <f t="shared" si="77"/>
        <v>145</v>
      </c>
      <c r="O110" s="85"/>
      <c r="P110" s="115"/>
      <c r="Q110" s="111"/>
      <c r="R110" s="85"/>
      <c r="S110" s="85"/>
      <c r="T110" s="89">
        <f t="shared" si="78"/>
        <v>145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7809.48</v>
      </c>
      <c r="N111" s="86">
        <f>SUM(N100:N110)</f>
        <v>3904.74</v>
      </c>
      <c r="O111" s="64">
        <f t="shared" ref="O111:S111" si="79">SUM(O100:O109)</f>
        <v>0</v>
      </c>
      <c r="P111" s="64">
        <f t="shared" si="79"/>
        <v>0</v>
      </c>
      <c r="Q111" s="64">
        <f t="shared" si="79"/>
        <v>0</v>
      </c>
      <c r="R111" s="64">
        <f t="shared" si="79"/>
        <v>0</v>
      </c>
      <c r="S111" s="64">
        <f t="shared" si="79"/>
        <v>0</v>
      </c>
      <c r="T111" s="64">
        <f>SUM(T100:T110)</f>
        <v>3904.74</v>
      </c>
      <c r="U111" s="64">
        <f t="shared" ref="U111:Y111" si="80">SUM(U100:U109)</f>
        <v>0</v>
      </c>
      <c r="V111" s="64">
        <f t="shared" si="80"/>
        <v>0</v>
      </c>
      <c r="W111" s="64">
        <f t="shared" si="80"/>
        <v>0</v>
      </c>
      <c r="X111" s="64">
        <f t="shared" si="80"/>
        <v>0</v>
      </c>
      <c r="Y111" s="64">
        <f t="shared" si="80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24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1">TRUNC(L112*K112*J112,2)</f>
        <v>455.28</v>
      </c>
      <c r="N112" s="108"/>
      <c r="O112" s="89">
        <f t="shared" ref="O112:O122" si="82">M112/2</f>
        <v>227.64</v>
      </c>
      <c r="P112" s="89"/>
      <c r="Q112" s="89"/>
      <c r="R112" s="89"/>
      <c r="S112" s="89"/>
      <c r="T112" s="89"/>
      <c r="U112" s="89"/>
      <c r="V112" s="89">
        <f t="shared" ref="V112:V122" si="83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24" t="s">
        <v>114</v>
      </c>
      <c r="I113" s="73" t="s">
        <v>111</v>
      </c>
      <c r="J113" s="73">
        <v>3</v>
      </c>
      <c r="K113" s="93">
        <v>24</v>
      </c>
      <c r="L113" s="94">
        <f>'Planilha para vinculação'!F21</f>
        <v>10.119999999999999</v>
      </c>
      <c r="M113" s="75">
        <f t="shared" si="81"/>
        <v>728.64</v>
      </c>
      <c r="N113" s="76"/>
      <c r="O113" s="89">
        <f t="shared" si="82"/>
        <v>364.32</v>
      </c>
      <c r="P113" s="77"/>
      <c r="Q113" s="77"/>
      <c r="R113" s="77"/>
      <c r="S113" s="89"/>
      <c r="T113" s="77"/>
      <c r="U113" s="77"/>
      <c r="V113" s="89">
        <f t="shared" si="83"/>
        <v>364.32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24" t="s">
        <v>114</v>
      </c>
      <c r="I114" s="73" t="s">
        <v>111</v>
      </c>
      <c r="J114" s="73">
        <v>3</v>
      </c>
      <c r="K114" s="93">
        <v>56</v>
      </c>
      <c r="L114" s="94">
        <f>'Planilha para vinculação'!F22</f>
        <v>25</v>
      </c>
      <c r="M114" s="75">
        <f t="shared" si="81"/>
        <v>4200</v>
      </c>
      <c r="N114" s="76"/>
      <c r="O114" s="89">
        <f t="shared" si="82"/>
        <v>2100</v>
      </c>
      <c r="P114" s="77"/>
      <c r="Q114" s="77"/>
      <c r="R114" s="77"/>
      <c r="S114" s="89"/>
      <c r="T114" s="77"/>
      <c r="U114" s="77"/>
      <c r="V114" s="89">
        <f t="shared" si="83"/>
        <v>2100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297</v>
      </c>
      <c r="L115" s="94">
        <f>'Planilha para vinculação'!F28</f>
        <v>1.1399999999999999</v>
      </c>
      <c r="M115" s="75">
        <f t="shared" si="81"/>
        <v>677.16</v>
      </c>
      <c r="N115" s="76"/>
      <c r="O115" s="89">
        <f t="shared" si="82"/>
        <v>338.58</v>
      </c>
      <c r="P115" s="77"/>
      <c r="Q115" s="77"/>
      <c r="R115" s="77"/>
      <c r="S115" s="89"/>
      <c r="T115" s="77"/>
      <c r="U115" s="77"/>
      <c r="V115" s="89">
        <f t="shared" si="83"/>
        <v>338.58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1"/>
        <v>838.4</v>
      </c>
      <c r="N116" s="76"/>
      <c r="O116" s="89">
        <f t="shared" si="82"/>
        <v>419.2</v>
      </c>
      <c r="P116" s="77"/>
      <c r="Q116" s="77"/>
      <c r="R116" s="77"/>
      <c r="S116" s="89"/>
      <c r="T116" s="77"/>
      <c r="U116" s="77"/>
      <c r="V116" s="89">
        <f t="shared" si="83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1"/>
        <v>235.2</v>
      </c>
      <c r="N117" s="76"/>
      <c r="O117" s="89">
        <f t="shared" si="82"/>
        <v>117.6</v>
      </c>
      <c r="P117" s="77"/>
      <c r="Q117" s="77"/>
      <c r="R117" s="77"/>
      <c r="S117" s="89"/>
      <c r="T117" s="77"/>
      <c r="U117" s="77"/>
      <c r="V117" s="89">
        <f t="shared" si="83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1"/>
        <v>120</v>
      </c>
      <c r="N118" s="76"/>
      <c r="O118" s="89">
        <f t="shared" si="82"/>
        <v>60</v>
      </c>
      <c r="P118" s="77"/>
      <c r="Q118" s="77"/>
      <c r="R118" s="77"/>
      <c r="S118" s="89"/>
      <c r="T118" s="77"/>
      <c r="U118" s="77"/>
      <c r="V118" s="89">
        <f t="shared" si="83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1"/>
        <v>160</v>
      </c>
      <c r="N119" s="113"/>
      <c r="O119" s="89">
        <f t="shared" si="82"/>
        <v>80</v>
      </c>
      <c r="P119" s="85"/>
      <c r="Q119" s="85"/>
      <c r="R119" s="85"/>
      <c r="S119" s="89"/>
      <c r="T119" s="85"/>
      <c r="U119" s="85"/>
      <c r="V119" s="89">
        <f t="shared" si="83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1"/>
        <v>75.52</v>
      </c>
      <c r="N120" s="113"/>
      <c r="O120" s="89">
        <f t="shared" si="82"/>
        <v>37.76</v>
      </c>
      <c r="P120" s="85"/>
      <c r="Q120" s="85"/>
      <c r="R120" s="85"/>
      <c r="S120" s="89"/>
      <c r="T120" s="85"/>
      <c r="U120" s="85"/>
      <c r="V120" s="89">
        <f t="shared" si="83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24</v>
      </c>
      <c r="L121" s="94">
        <f>'Planilha para vinculação'!F35</f>
        <v>0.61</v>
      </c>
      <c r="M121" s="75">
        <f t="shared" si="81"/>
        <v>29.28</v>
      </c>
      <c r="N121" s="113"/>
      <c r="O121" s="89">
        <f t="shared" si="82"/>
        <v>14.64</v>
      </c>
      <c r="P121" s="85"/>
      <c r="Q121" s="85"/>
      <c r="R121" s="85"/>
      <c r="S121" s="89"/>
      <c r="T121" s="85"/>
      <c r="U121" s="85"/>
      <c r="V121" s="89">
        <f t="shared" si="83"/>
        <v>14.64</v>
      </c>
      <c r="W121" s="77"/>
      <c r="X121" s="77"/>
      <c r="Y121" s="77"/>
      <c r="Z121" s="69">
        <f>SUM(N123:Y123)</f>
        <v>7809.48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24" t="s">
        <v>114</v>
      </c>
      <c r="I122" s="73" t="s">
        <v>119</v>
      </c>
      <c r="J122" s="73">
        <v>2</v>
      </c>
      <c r="K122" s="73">
        <v>25</v>
      </c>
      <c r="L122" s="94">
        <f>'Planilha para vinculação'!F26</f>
        <v>5.8</v>
      </c>
      <c r="M122" s="75">
        <f t="shared" si="81"/>
        <v>290</v>
      </c>
      <c r="N122" s="113"/>
      <c r="O122" s="89">
        <f t="shared" si="82"/>
        <v>145</v>
      </c>
      <c r="P122" s="115"/>
      <c r="Q122" s="111"/>
      <c r="R122" s="85"/>
      <c r="S122" s="85"/>
      <c r="T122" s="89"/>
      <c r="U122" s="85"/>
      <c r="V122" s="89">
        <f t="shared" si="83"/>
        <v>145</v>
      </c>
      <c r="W122" s="85"/>
      <c r="X122" s="85"/>
      <c r="Y122" s="85"/>
      <c r="Z122" s="69">
        <f>SUM(N124:Y124)</f>
        <v>39078.44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7809.48</v>
      </c>
      <c r="N123" s="86">
        <f t="shared" ref="N123:U123" si="84">SUM(N112:N121)</f>
        <v>0</v>
      </c>
      <c r="O123" s="64">
        <f>SUM(O112:O122)</f>
        <v>3904.74</v>
      </c>
      <c r="P123" s="64">
        <f t="shared" si="84"/>
        <v>0</v>
      </c>
      <c r="Q123" s="64">
        <f t="shared" si="84"/>
        <v>0</v>
      </c>
      <c r="R123" s="64">
        <f t="shared" si="84"/>
        <v>0</v>
      </c>
      <c r="S123" s="64">
        <f t="shared" si="84"/>
        <v>0</v>
      </c>
      <c r="T123" s="64">
        <f t="shared" si="84"/>
        <v>0</v>
      </c>
      <c r="U123" s="64">
        <f t="shared" si="84"/>
        <v>0</v>
      </c>
      <c r="V123" s="64">
        <f>SUM(V112:V122)</f>
        <v>3904.74</v>
      </c>
      <c r="W123" s="64">
        <f t="shared" ref="W123:Y123" si="85">SUM(W112:W121)</f>
        <v>0</v>
      </c>
      <c r="X123" s="64">
        <f t="shared" si="85"/>
        <v>0</v>
      </c>
      <c r="Y123" s="64">
        <f t="shared" si="85"/>
        <v>0</v>
      </c>
      <c r="Z123" s="69"/>
    </row>
    <row r="124" spans="1:27" ht="42.75" customHeight="1" x14ac:dyDescent="0.25">
      <c r="A124" s="107"/>
      <c r="B124" s="107"/>
      <c r="C124" s="107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 t="shared" ref="M124:Y124" si="86">M123+M94+M111+M99+M88</f>
        <v>39078.44</v>
      </c>
      <c r="N124" s="106">
        <f t="shared" si="86"/>
        <v>3904.74</v>
      </c>
      <c r="O124" s="106">
        <f t="shared" si="86"/>
        <v>9922.7999999999993</v>
      </c>
      <c r="P124" s="106">
        <f t="shared" si="86"/>
        <v>2874.7200000000003</v>
      </c>
      <c r="Q124" s="106">
        <f t="shared" si="86"/>
        <v>0</v>
      </c>
      <c r="R124" s="106">
        <f t="shared" si="86"/>
        <v>2836.96</v>
      </c>
      <c r="S124" s="106">
        <f t="shared" si="86"/>
        <v>0</v>
      </c>
      <c r="T124" s="106">
        <f t="shared" si="86"/>
        <v>3904.74</v>
      </c>
      <c r="U124" s="106">
        <f t="shared" si="86"/>
        <v>6018.06</v>
      </c>
      <c r="V124" s="106">
        <f t="shared" si="86"/>
        <v>6779.46</v>
      </c>
      <c r="W124" s="106">
        <f t="shared" si="86"/>
        <v>2836.96</v>
      </c>
      <c r="X124" s="106">
        <f t="shared" si="86"/>
        <v>0</v>
      </c>
      <c r="Y124" s="106">
        <f t="shared" si="86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23" t="s">
        <v>141</v>
      </c>
      <c r="E126" s="70" t="s">
        <v>110</v>
      </c>
      <c r="F126" s="132" t="s">
        <v>11</v>
      </c>
      <c r="G126" s="24">
        <v>9</v>
      </c>
      <c r="H126" s="24" t="s">
        <v>114</v>
      </c>
      <c r="I126" s="72" t="s">
        <v>111</v>
      </c>
      <c r="J126" s="72">
        <v>3</v>
      </c>
      <c r="K126" s="93">
        <v>15</v>
      </c>
      <c r="L126" s="94">
        <f>'Planilha para vinculação'!F21</f>
        <v>10.119999999999999</v>
      </c>
      <c r="M126" s="133">
        <f t="shared" ref="M126:M135" si="87">TRUNC(J126*K126*L126,2)</f>
        <v>455.4</v>
      </c>
      <c r="N126" s="134"/>
      <c r="O126" s="135"/>
      <c r="P126" s="77">
        <f t="shared" ref="P126:P135" si="88">M126</f>
        <v>455.4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24"/>
      <c r="E127" s="78" t="s">
        <v>112</v>
      </c>
      <c r="F127" s="132" t="s">
        <v>11</v>
      </c>
      <c r="G127" s="24">
        <v>10</v>
      </c>
      <c r="H127" s="24" t="s">
        <v>114</v>
      </c>
      <c r="I127" s="72" t="s">
        <v>111</v>
      </c>
      <c r="J127" s="72">
        <v>3</v>
      </c>
      <c r="K127" s="93">
        <v>30</v>
      </c>
      <c r="L127" s="94">
        <f>'Planilha para vinculação'!F22</f>
        <v>25</v>
      </c>
      <c r="M127" s="133">
        <f t="shared" si="87"/>
        <v>2250</v>
      </c>
      <c r="N127" s="123"/>
      <c r="O127" s="135"/>
      <c r="P127" s="77">
        <f t="shared" si="88"/>
        <v>2250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24"/>
      <c r="E128" s="6" t="s">
        <v>513</v>
      </c>
      <c r="F128" s="24" t="s">
        <v>7</v>
      </c>
      <c r="G128" s="24">
        <v>3</v>
      </c>
      <c r="H128" s="24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7"/>
        <v>130.26</v>
      </c>
      <c r="N128" s="123"/>
      <c r="O128" s="135"/>
      <c r="P128" s="77">
        <f t="shared" si="88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25</v>
      </c>
      <c r="L129" s="94">
        <f>'Planilha para vinculação'!F26</f>
        <v>5.8</v>
      </c>
      <c r="M129" s="133">
        <f t="shared" si="87"/>
        <v>145</v>
      </c>
      <c r="N129" s="123"/>
      <c r="O129" s="135"/>
      <c r="P129" s="77">
        <f t="shared" si="88"/>
        <v>145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297</v>
      </c>
      <c r="L130" s="94">
        <f>'Planilha para vinculação'!F31</f>
        <v>1.2250000000000001</v>
      </c>
      <c r="M130" s="133">
        <f t="shared" si="87"/>
        <v>363.82</v>
      </c>
      <c r="N130" s="123"/>
      <c r="O130" s="135"/>
      <c r="P130" s="77">
        <f t="shared" si="88"/>
        <v>363.82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7"/>
        <v>60</v>
      </c>
      <c r="N131" s="123"/>
      <c r="O131" s="135"/>
      <c r="P131" s="77">
        <f t="shared" si="88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7"/>
        <v>160</v>
      </c>
      <c r="N132" s="123"/>
      <c r="O132" s="135"/>
      <c r="P132" s="77">
        <f t="shared" si="88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40</v>
      </c>
      <c r="L133" s="138">
        <f>'Planilha para vinculação'!F35</f>
        <v>0.61</v>
      </c>
      <c r="M133" s="133">
        <f t="shared" si="87"/>
        <v>24.4</v>
      </c>
      <c r="N133" s="123"/>
      <c r="O133" s="135"/>
      <c r="P133" s="77">
        <f t="shared" si="88"/>
        <v>24.4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7"/>
        <v>838.4</v>
      </c>
      <c r="N134" s="123"/>
      <c r="O134" s="135"/>
      <c r="P134" s="77">
        <f t="shared" si="88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4662.4799999999996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25"/>
      <c r="E135" s="70" t="s">
        <v>132</v>
      </c>
      <c r="F135" s="24" t="s">
        <v>14</v>
      </c>
      <c r="G135" s="24">
        <v>26</v>
      </c>
      <c r="H135" s="24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7"/>
        <v>235.2</v>
      </c>
      <c r="N135" s="123"/>
      <c r="O135" s="135"/>
      <c r="P135" s="77">
        <f t="shared" si="88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8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89">SUM(M126:M135)</f>
        <v>4662.4799999999996</v>
      </c>
      <c r="N136" s="139">
        <f t="shared" si="89"/>
        <v>0</v>
      </c>
      <c r="O136" s="139">
        <f t="shared" si="89"/>
        <v>0</v>
      </c>
      <c r="P136" s="139">
        <f t="shared" si="89"/>
        <v>4662.4799999999996</v>
      </c>
      <c r="Q136" s="139">
        <f t="shared" si="89"/>
        <v>0</v>
      </c>
      <c r="R136" s="139">
        <f t="shared" si="89"/>
        <v>0</v>
      </c>
      <c r="S136" s="139">
        <f t="shared" si="89"/>
        <v>0</v>
      </c>
      <c r="T136" s="139">
        <f t="shared" si="89"/>
        <v>0</v>
      </c>
      <c r="U136" s="139">
        <f t="shared" si="89"/>
        <v>0</v>
      </c>
      <c r="V136" s="139">
        <f t="shared" si="89"/>
        <v>0</v>
      </c>
      <c r="W136" s="139">
        <f t="shared" si="89"/>
        <v>0</v>
      </c>
      <c r="X136" s="139">
        <f t="shared" si="89"/>
        <v>0</v>
      </c>
      <c r="Y136" s="139">
        <f t="shared" si="89"/>
        <v>0</v>
      </c>
      <c r="Z136" s="69"/>
    </row>
    <row r="137" spans="1:27" ht="40.5" customHeight="1" x14ac:dyDescent="0.3">
      <c r="A137" s="107"/>
      <c r="B137" s="107"/>
      <c r="C137" s="107"/>
      <c r="D137" s="307" t="s">
        <v>78</v>
      </c>
      <c r="E137" s="70" t="s">
        <v>110</v>
      </c>
      <c r="F137" s="91" t="s">
        <v>11</v>
      </c>
      <c r="G137" s="24">
        <v>9</v>
      </c>
      <c r="H137" s="24" t="s">
        <v>114</v>
      </c>
      <c r="I137" s="92" t="s">
        <v>111</v>
      </c>
      <c r="J137" s="92">
        <v>3</v>
      </c>
      <c r="K137" s="93">
        <v>15</v>
      </c>
      <c r="L137" s="94">
        <f>'Planilha para vinculação'!F21</f>
        <v>10.119999999999999</v>
      </c>
      <c r="M137" s="75">
        <f t="shared" ref="M137:M139" si="90">TRUNC(J137*K137*L137,2)</f>
        <v>455.4</v>
      </c>
      <c r="N137" s="109"/>
      <c r="O137" s="110"/>
      <c r="P137" s="110"/>
      <c r="Q137" s="140"/>
      <c r="R137" s="141">
        <f t="shared" ref="R137:R140" si="91">M137</f>
        <v>455.4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24" t="s">
        <v>114</v>
      </c>
      <c r="I138" s="92" t="s">
        <v>111</v>
      </c>
      <c r="J138" s="92">
        <v>3</v>
      </c>
      <c r="K138" s="93">
        <v>30</v>
      </c>
      <c r="L138" s="94">
        <f>'Planilha para vinculação'!F22</f>
        <v>25</v>
      </c>
      <c r="M138" s="75">
        <f t="shared" si="90"/>
        <v>2250</v>
      </c>
      <c r="N138" s="113"/>
      <c r="O138" s="85"/>
      <c r="P138" s="85"/>
      <c r="Q138" s="140"/>
      <c r="R138" s="141">
        <f t="shared" si="91"/>
        <v>2250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297</v>
      </c>
      <c r="L139" s="94">
        <f>'Planilha para vinculação'!F28</f>
        <v>1.1399999999999999</v>
      </c>
      <c r="M139" s="75">
        <f t="shared" si="90"/>
        <v>338.58</v>
      </c>
      <c r="N139" s="113"/>
      <c r="O139" s="85"/>
      <c r="P139" s="85"/>
      <c r="Q139" s="140"/>
      <c r="R139" s="141">
        <f t="shared" si="91"/>
        <v>338.58</v>
      </c>
      <c r="S139" s="111"/>
      <c r="T139" s="85"/>
      <c r="U139" s="85"/>
      <c r="V139" s="142"/>
      <c r="W139" s="77"/>
      <c r="X139" s="77"/>
      <c r="Y139" s="77"/>
      <c r="Z139" s="69">
        <f>SUM(N141:Y141)</f>
        <v>3188.98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24" t="s">
        <v>114</v>
      </c>
      <c r="I140" s="73" t="s">
        <v>119</v>
      </c>
      <c r="J140" s="73">
        <v>1</v>
      </c>
      <c r="K140" s="92">
        <v>25</v>
      </c>
      <c r="L140" s="94">
        <f>'Planilha para vinculação'!F26</f>
        <v>5.8</v>
      </c>
      <c r="M140" s="75">
        <f>TRUNC(L140*K140*J140,2)</f>
        <v>145</v>
      </c>
      <c r="N140" s="113"/>
      <c r="O140" s="85"/>
      <c r="P140" s="115"/>
      <c r="Q140" s="111"/>
      <c r="R140" s="141">
        <f t="shared" si="91"/>
        <v>145</v>
      </c>
      <c r="S140" s="85"/>
      <c r="T140" s="89"/>
      <c r="U140" s="85"/>
      <c r="V140" s="111"/>
      <c r="W140" s="85"/>
      <c r="X140" s="85"/>
      <c r="Y140" s="85"/>
      <c r="Z140" s="69">
        <f>SUM(N142:Y142)</f>
        <v>7851.4599999999991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2">SUM(M137:M140)</f>
        <v>3188.98</v>
      </c>
      <c r="N141" s="86">
        <f t="shared" si="92"/>
        <v>0</v>
      </c>
      <c r="O141" s="64">
        <f t="shared" si="92"/>
        <v>0</v>
      </c>
      <c r="P141" s="64">
        <f t="shared" si="92"/>
        <v>0</v>
      </c>
      <c r="Q141" s="64">
        <f t="shared" si="92"/>
        <v>0</v>
      </c>
      <c r="R141" s="64">
        <f t="shared" si="92"/>
        <v>3188.98</v>
      </c>
      <c r="S141" s="64">
        <f t="shared" si="92"/>
        <v>0</v>
      </c>
      <c r="T141" s="64">
        <f t="shared" si="92"/>
        <v>0</v>
      </c>
      <c r="U141" s="64">
        <f t="shared" si="92"/>
        <v>0</v>
      </c>
      <c r="V141" s="64">
        <f t="shared" si="92"/>
        <v>0</v>
      </c>
      <c r="W141" s="64">
        <f t="shared" si="92"/>
        <v>0</v>
      </c>
      <c r="X141" s="64">
        <f t="shared" si="92"/>
        <v>0</v>
      </c>
      <c r="Y141" s="64">
        <f t="shared" si="92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 t="shared" ref="M142:Y142" si="93">M141+M136</f>
        <v>7851.4599999999991</v>
      </c>
      <c r="N142" s="106">
        <f t="shared" si="93"/>
        <v>0</v>
      </c>
      <c r="O142" s="106">
        <f t="shared" si="93"/>
        <v>0</v>
      </c>
      <c r="P142" s="106">
        <f t="shared" si="93"/>
        <v>4662.4799999999996</v>
      </c>
      <c r="Q142" s="106">
        <f t="shared" si="93"/>
        <v>0</v>
      </c>
      <c r="R142" s="106">
        <f t="shared" si="93"/>
        <v>3188.98</v>
      </c>
      <c r="S142" s="106">
        <f t="shared" si="93"/>
        <v>0</v>
      </c>
      <c r="T142" s="106">
        <f t="shared" si="93"/>
        <v>0</v>
      </c>
      <c r="U142" s="106">
        <f t="shared" si="93"/>
        <v>0</v>
      </c>
      <c r="V142" s="106">
        <f t="shared" si="93"/>
        <v>0</v>
      </c>
      <c r="W142" s="106">
        <f t="shared" si="93"/>
        <v>0</v>
      </c>
      <c r="X142" s="106">
        <f t="shared" si="93"/>
        <v>0</v>
      </c>
      <c r="Y142" s="106">
        <f t="shared" si="93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4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148</v>
      </c>
      <c r="L145" s="87">
        <f>Verba_Diagnóstico!$G$15</f>
        <v>5</v>
      </c>
      <c r="M145" s="75">
        <f t="shared" si="94"/>
        <v>740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740</v>
      </c>
      <c r="Z145" s="69">
        <f>SUM(N148:Y148)</f>
        <v>11367.91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337"/>
      <c r="E146" s="70" t="s">
        <v>110</v>
      </c>
      <c r="F146" s="91" t="s">
        <v>11</v>
      </c>
      <c r="G146" s="24">
        <v>9</v>
      </c>
      <c r="H146" s="24" t="s">
        <v>114</v>
      </c>
      <c r="I146" s="92" t="s">
        <v>111</v>
      </c>
      <c r="J146" s="92">
        <v>3</v>
      </c>
      <c r="K146" s="93">
        <v>100</v>
      </c>
      <c r="L146" s="94">
        <f>'Planilha para vinculação'!F21</f>
        <v>10.119999999999999</v>
      </c>
      <c r="M146" s="75">
        <f t="shared" ref="M146:M147" si="95">TRUNC(L146*K146*J146,2)</f>
        <v>3036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6">M146</f>
        <v>3036</v>
      </c>
      <c r="Z146" s="69"/>
    </row>
    <row r="147" spans="1:27" ht="15.75" customHeight="1" x14ac:dyDescent="0.25">
      <c r="A147" s="18"/>
      <c r="B147" s="18"/>
      <c r="C147" s="18"/>
      <c r="D147" s="338"/>
      <c r="E147" s="92" t="s">
        <v>121</v>
      </c>
      <c r="F147" s="91" t="s">
        <v>11</v>
      </c>
      <c r="G147" s="24">
        <v>9</v>
      </c>
      <c r="H147" s="24" t="s">
        <v>114</v>
      </c>
      <c r="I147" s="92" t="s">
        <v>111</v>
      </c>
      <c r="J147" s="92">
        <v>3</v>
      </c>
      <c r="K147" s="93">
        <v>100</v>
      </c>
      <c r="L147" s="94">
        <f>'Planilha para vinculação'!F22</f>
        <v>25</v>
      </c>
      <c r="M147" s="75">
        <f t="shared" si="95"/>
        <v>7500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6"/>
        <v>7500</v>
      </c>
      <c r="Z147" s="69">
        <f>SUM(N149:Y150)</f>
        <v>494660.59526315785</v>
      </c>
      <c r="AA147" s="165">
        <f>M149-Z147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11367.91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11367.91</v>
      </c>
      <c r="Z148" s="69"/>
      <c r="AA148" s="165"/>
    </row>
    <row r="149" spans="1:27" ht="42" customHeight="1" x14ac:dyDescent="0.25">
      <c r="A149" s="18"/>
      <c r="B149" s="18"/>
      <c r="C149" s="18"/>
      <c r="D149" s="334" t="s">
        <v>145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494660.59526315785</v>
      </c>
      <c r="N149" s="310">
        <f>SUM(N148,N142,N124,N76,N151)</f>
        <v>49859.35460526315</v>
      </c>
      <c r="O149" s="310">
        <f>SUM(O148,O142,O124,O76,O151)</f>
        <v>47420.233605263158</v>
      </c>
      <c r="P149" s="310">
        <f>SUM(P148,P142,P124,P76,P151)</f>
        <v>48568.803605263158</v>
      </c>
      <c r="Q149" s="310">
        <f>SUM(Q148,Q142,Q124,Q76,Q151)</f>
        <v>33210.003605263155</v>
      </c>
      <c r="R149" s="310">
        <f>SUM(R148,R142,R124,R76,R151)</f>
        <v>43146.74360526316</v>
      </c>
      <c r="S149" s="310">
        <f>SUM(S148,S142,S124,S76,S151)</f>
        <v>33210.003605263155</v>
      </c>
      <c r="T149" s="310">
        <f>SUM(T148,T142,T124,T76,T151)</f>
        <v>41025.543605263163</v>
      </c>
      <c r="U149" s="310">
        <f>SUM(U148,U142,U124,U76,U151)</f>
        <v>39228.06360526316</v>
      </c>
      <c r="V149" s="310">
        <f>SUM(V148,V142,V124,V76,V151)</f>
        <v>43900.263605263164</v>
      </c>
      <c r="W149" s="310">
        <f>SUM(W148,W142,W124,W76,W151)</f>
        <v>36046.963605263154</v>
      </c>
      <c r="X149" s="310">
        <f>SUM(X148,X142,X124,X76,X151)</f>
        <v>37120.803605263158</v>
      </c>
      <c r="Y149" s="310">
        <f>SUM(Y148,Y142,Y124,Y76,Y151)</f>
        <v>41923.814605263156</v>
      </c>
      <c r="Z149" s="69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6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48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69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51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51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69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69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52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6" ht="15.75" customHeight="1" x14ac:dyDescent="0.25"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6" ht="15.75" customHeight="1" x14ac:dyDescent="0.25"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6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8"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W149:W150"/>
    <mergeCell ref="D78:D87"/>
    <mergeCell ref="D89:D93"/>
    <mergeCell ref="D95:D98"/>
    <mergeCell ref="D100:D110"/>
    <mergeCell ref="D112:D122"/>
    <mergeCell ref="D126:D135"/>
    <mergeCell ref="D137:D140"/>
    <mergeCell ref="D62:D70"/>
    <mergeCell ref="D71:L71"/>
    <mergeCell ref="D72:D74"/>
    <mergeCell ref="D75:L75"/>
    <mergeCell ref="O149:O150"/>
    <mergeCell ref="P149:P150"/>
    <mergeCell ref="T149:T150"/>
    <mergeCell ref="U149:U150"/>
    <mergeCell ref="V149:V150"/>
    <mergeCell ref="Q149:Q150"/>
    <mergeCell ref="R149:R150"/>
    <mergeCell ref="S149:S150"/>
    <mergeCell ref="D76:L76"/>
    <mergeCell ref="D77:Y77"/>
    <mergeCell ref="D88:L88"/>
    <mergeCell ref="D94:L94"/>
    <mergeCell ref="D99:L99"/>
    <mergeCell ref="D151:L151"/>
    <mergeCell ref="D111:L111"/>
    <mergeCell ref="D123:L123"/>
    <mergeCell ref="D124:L124"/>
    <mergeCell ref="D125:Y125"/>
    <mergeCell ref="D136:L136"/>
    <mergeCell ref="X149:X150"/>
    <mergeCell ref="D141:L141"/>
    <mergeCell ref="D142:L142"/>
    <mergeCell ref="D143:Y143"/>
    <mergeCell ref="D148:L148"/>
    <mergeCell ref="D149:L150"/>
    <mergeCell ref="M149:M150"/>
    <mergeCell ref="N149:N150"/>
    <mergeCell ref="Y149:Y150"/>
  </mergeCells>
  <conditionalFormatting sqref="E22">
    <cfRule type="cellIs" dxfId="79" priority="1" operator="equal">
      <formula>MIN($C$18:$T$18)</formula>
    </cfRule>
    <cfRule type="cellIs" dxfId="78" priority="2" operator="equal">
      <formula>MIN($C$17:$T$17)</formula>
    </cfRule>
  </conditionalFormatting>
  <conditionalFormatting sqref="E133">
    <cfRule type="cellIs" dxfId="77" priority="5" operator="equal">
      <formula>MIN($D$19:$AC$19)</formula>
    </cfRule>
    <cfRule type="cellIs" dxfId="76" priority="6" operator="equal">
      <formula>MIN($D$18:$AC$18)</formula>
    </cfRule>
  </conditionalFormatting>
  <conditionalFormatting sqref="E38:F38">
    <cfRule type="cellIs" dxfId="75" priority="15" operator="equal">
      <formula>MIN($D$19:$AC$19)</formula>
    </cfRule>
    <cfRule type="cellIs" dxfId="74" priority="16" operator="equal">
      <formula>MIN($D$18:$AC$18)</formula>
    </cfRule>
  </conditionalFormatting>
  <conditionalFormatting sqref="E43:F43">
    <cfRule type="cellIs" dxfId="73" priority="21" operator="equal">
      <formula>MIN($D$15:$Y$15)</formula>
    </cfRule>
    <cfRule type="cellIs" dxfId="72" priority="22" operator="equal">
      <formula>MIN($D$14:$Y$14)</formula>
    </cfRule>
  </conditionalFormatting>
  <conditionalFormatting sqref="E48:F48">
    <cfRule type="cellIs" dxfId="71" priority="13" operator="equal">
      <formula>MIN($D$19:$AC$19)</formula>
    </cfRule>
    <cfRule type="cellIs" dxfId="70" priority="14" operator="equal">
      <formula>MIN($D$18:$AC$18)</formula>
    </cfRule>
  </conditionalFormatting>
  <conditionalFormatting sqref="E53:F53 E86:F86 E93:F93 E108:F108 E120:F120">
    <cfRule type="cellIs" dxfId="69" priority="25" operator="equal">
      <formula>MIN($D$15:$Y$15)</formula>
    </cfRule>
    <cfRule type="cellIs" dxfId="68" priority="26" operator="equal">
      <formula>MIN($D$14:$Y$14)</formula>
    </cfRule>
  </conditionalFormatting>
  <conditionalFormatting sqref="E68:F68">
    <cfRule type="cellIs" dxfId="67" priority="11" operator="equal">
      <formula>MIN($D$19:$AC$19)</formula>
    </cfRule>
    <cfRule type="cellIs" dxfId="66" priority="12" operator="equal">
      <formula>MIN($D$18:$AC$18)</formula>
    </cfRule>
  </conditionalFormatting>
  <conditionalFormatting sqref="E109:F109">
    <cfRule type="cellIs" dxfId="65" priority="9" operator="equal">
      <formula>MIN($D$19:$AC$19)</formula>
    </cfRule>
    <cfRule type="cellIs" dxfId="64" priority="10" operator="equal">
      <formula>MIN($D$18:$AC$18)</formula>
    </cfRule>
  </conditionalFormatting>
  <conditionalFormatting sqref="E121:F121">
    <cfRule type="cellIs" dxfId="63" priority="7" operator="equal">
      <formula>MIN($D$19:$AC$19)</formula>
    </cfRule>
    <cfRule type="cellIs" dxfId="62" priority="8" operator="equal">
      <formula>MIN($D$18:$AC$18)</formula>
    </cfRule>
  </conditionalFormatting>
  <conditionalFormatting sqref="F133">
    <cfRule type="cellIs" dxfId="61" priority="27" operator="equal">
      <formula>MIN($C$11:$AB$11)</formula>
    </cfRule>
    <cfRule type="cellIs" dxfId="60" priority="28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A1000"/>
  <sheetViews>
    <sheetView showGridLines="0" topLeftCell="F124" zoomScale="50" zoomScaleNormal="50" workbookViewId="0">
      <selection activeCell="D148" sqref="D148:L148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188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189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5" t="s">
        <v>114</v>
      </c>
      <c r="I18" s="72" t="s">
        <v>111</v>
      </c>
      <c r="J18" s="73">
        <v>5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38860.800000000003</v>
      </c>
      <c r="N18" s="76">
        <f>M18/12</f>
        <v>3238.4</v>
      </c>
      <c r="O18" s="77">
        <f t="shared" ref="O18:Y18" si="1">$M$18/12</f>
        <v>3238.4</v>
      </c>
      <c r="P18" s="77">
        <f t="shared" si="1"/>
        <v>3238.4</v>
      </c>
      <c r="Q18" s="77">
        <f t="shared" si="1"/>
        <v>3238.4</v>
      </c>
      <c r="R18" s="77">
        <f t="shared" si="1"/>
        <v>3238.4</v>
      </c>
      <c r="S18" s="77">
        <f t="shared" si="1"/>
        <v>3238.4</v>
      </c>
      <c r="T18" s="77">
        <f t="shared" si="1"/>
        <v>3238.4</v>
      </c>
      <c r="U18" s="77">
        <f t="shared" si="1"/>
        <v>3238.4</v>
      </c>
      <c r="V18" s="77">
        <f t="shared" si="1"/>
        <v>3238.4</v>
      </c>
      <c r="W18" s="77">
        <f t="shared" si="1"/>
        <v>3238.4</v>
      </c>
      <c r="X18" s="77">
        <f t="shared" si="1"/>
        <v>3238.4</v>
      </c>
      <c r="Y18" s="77">
        <f t="shared" si="1"/>
        <v>3238.4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5" t="s">
        <v>114</v>
      </c>
      <c r="I19" s="72" t="s">
        <v>111</v>
      </c>
      <c r="J19" s="73">
        <v>5</v>
      </c>
      <c r="K19" s="73">
        <v>768</v>
      </c>
      <c r="L19" s="74">
        <f>'Planilha para vinculação'!F22</f>
        <v>25</v>
      </c>
      <c r="M19" s="75">
        <f t="shared" si="0"/>
        <v>96000</v>
      </c>
      <c r="N19" s="76">
        <f t="shared" ref="N19:Y19" si="2">$M$19/12</f>
        <v>8000</v>
      </c>
      <c r="O19" s="77">
        <f t="shared" si="2"/>
        <v>8000</v>
      </c>
      <c r="P19" s="77">
        <f t="shared" si="2"/>
        <v>8000</v>
      </c>
      <c r="Q19" s="77">
        <f t="shared" si="2"/>
        <v>8000</v>
      </c>
      <c r="R19" s="77">
        <f t="shared" si="2"/>
        <v>8000</v>
      </c>
      <c r="S19" s="77">
        <f t="shared" si="2"/>
        <v>8000</v>
      </c>
      <c r="T19" s="77">
        <f t="shared" si="2"/>
        <v>8000</v>
      </c>
      <c r="U19" s="77">
        <f t="shared" si="2"/>
        <v>8000</v>
      </c>
      <c r="V19" s="77">
        <f t="shared" si="2"/>
        <v>8000</v>
      </c>
      <c r="W19" s="77">
        <f t="shared" si="2"/>
        <v>8000</v>
      </c>
      <c r="X19" s="77">
        <f t="shared" si="2"/>
        <v>8000</v>
      </c>
      <c r="Y19" s="77">
        <f t="shared" si="2"/>
        <v>8000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4</v>
      </c>
      <c r="K21" s="73">
        <v>1</v>
      </c>
      <c r="L21" s="74">
        <f>'Quadro de Preços Frete'!K28</f>
        <v>1800</v>
      </c>
      <c r="M21" s="75">
        <f t="shared" si="0"/>
        <v>7200</v>
      </c>
      <c r="N21" s="76">
        <f>$M$21/2</f>
        <v>3600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3600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2</v>
      </c>
      <c r="K22" s="73">
        <v>12</v>
      </c>
      <c r="L22" s="74">
        <f>'Planilha para vinculação'!F71</f>
        <v>1200</v>
      </c>
      <c r="M22" s="75">
        <f t="shared" ref="M22" si="4">TRUNC(J22*K22*L22,2)</f>
        <v>28800</v>
      </c>
      <c r="N22" s="76">
        <f t="shared" ref="N22:Y22" si="5">$M$22/12</f>
        <v>2400</v>
      </c>
      <c r="O22" s="76">
        <f t="shared" si="5"/>
        <v>2400</v>
      </c>
      <c r="P22" s="76">
        <f t="shared" si="5"/>
        <v>2400</v>
      </c>
      <c r="Q22" s="76">
        <f t="shared" si="5"/>
        <v>2400</v>
      </c>
      <c r="R22" s="76">
        <f t="shared" si="5"/>
        <v>2400</v>
      </c>
      <c r="S22" s="76">
        <f t="shared" si="5"/>
        <v>2400</v>
      </c>
      <c r="T22" s="76">
        <f t="shared" si="5"/>
        <v>2400</v>
      </c>
      <c r="U22" s="76">
        <f t="shared" si="5"/>
        <v>2400</v>
      </c>
      <c r="V22" s="76">
        <f t="shared" si="5"/>
        <v>2400</v>
      </c>
      <c r="W22" s="76">
        <f t="shared" si="5"/>
        <v>2400</v>
      </c>
      <c r="X22" s="76">
        <f t="shared" si="5"/>
        <v>2400</v>
      </c>
      <c r="Y22" s="76">
        <f t="shared" si="5"/>
        <v>2400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6">$M$23/12</f>
        <v>482.88749999999999</v>
      </c>
      <c r="O23" s="77">
        <f t="shared" si="6"/>
        <v>482.88749999999999</v>
      </c>
      <c r="P23" s="77">
        <f t="shared" si="6"/>
        <v>482.88749999999999</v>
      </c>
      <c r="Q23" s="77">
        <f t="shared" si="6"/>
        <v>482.88749999999999</v>
      </c>
      <c r="R23" s="77">
        <f t="shared" si="6"/>
        <v>482.88749999999999</v>
      </c>
      <c r="S23" s="77">
        <f t="shared" si="6"/>
        <v>482.88749999999999</v>
      </c>
      <c r="T23" s="77">
        <f t="shared" si="6"/>
        <v>482.88749999999999</v>
      </c>
      <c r="U23" s="77">
        <f t="shared" si="6"/>
        <v>482.88749999999999</v>
      </c>
      <c r="V23" s="77">
        <f t="shared" si="6"/>
        <v>482.88749999999999</v>
      </c>
      <c r="W23" s="77">
        <f t="shared" si="6"/>
        <v>482.88749999999999</v>
      </c>
      <c r="X23" s="77">
        <f t="shared" si="6"/>
        <v>482.88749999999999</v>
      </c>
      <c r="Y23" s="77">
        <f t="shared" si="6"/>
        <v>482.88749999999999</v>
      </c>
      <c r="Z23" s="69"/>
    </row>
    <row r="24" spans="1:27" ht="93.7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7">$M$24/12</f>
        <v>1117.49</v>
      </c>
      <c r="O24" s="76">
        <f t="shared" si="7"/>
        <v>1117.49</v>
      </c>
      <c r="P24" s="76">
        <f t="shared" si="7"/>
        <v>1117.49</v>
      </c>
      <c r="Q24" s="76">
        <f t="shared" si="7"/>
        <v>1117.49</v>
      </c>
      <c r="R24" s="76">
        <f t="shared" si="7"/>
        <v>1117.49</v>
      </c>
      <c r="S24" s="76">
        <f t="shared" si="7"/>
        <v>1117.49</v>
      </c>
      <c r="T24" s="76">
        <f t="shared" si="7"/>
        <v>1117.49</v>
      </c>
      <c r="U24" s="76">
        <f t="shared" si="7"/>
        <v>1117.49</v>
      </c>
      <c r="V24" s="76">
        <f t="shared" si="7"/>
        <v>1117.49</v>
      </c>
      <c r="W24" s="76">
        <f t="shared" si="7"/>
        <v>1117.49</v>
      </c>
      <c r="X24" s="76">
        <f t="shared" si="7"/>
        <v>1117.49</v>
      </c>
      <c r="Y24" s="76">
        <f t="shared" si="7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191264.12999999998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8">SUM(M18:M25)</f>
        <v>191264.12999999998</v>
      </c>
      <c r="N26" s="86">
        <f t="shared" si="8"/>
        <v>19048.677500000002</v>
      </c>
      <c r="O26" s="64">
        <f t="shared" si="8"/>
        <v>15328.6775</v>
      </c>
      <c r="P26" s="64">
        <f t="shared" si="8"/>
        <v>15328.6775</v>
      </c>
      <c r="Q26" s="64">
        <f t="shared" si="8"/>
        <v>15328.6775</v>
      </c>
      <c r="R26" s="64">
        <f t="shared" si="8"/>
        <v>15328.6775</v>
      </c>
      <c r="S26" s="64">
        <f t="shared" si="8"/>
        <v>15328.6775</v>
      </c>
      <c r="T26" s="64">
        <f t="shared" si="8"/>
        <v>15328.6775</v>
      </c>
      <c r="U26" s="64">
        <f t="shared" si="8"/>
        <v>15328.6775</v>
      </c>
      <c r="V26" s="64">
        <f t="shared" si="8"/>
        <v>15328.6775</v>
      </c>
      <c r="W26" s="64">
        <f t="shared" si="8"/>
        <v>15328.6775</v>
      </c>
      <c r="X26" s="64">
        <f t="shared" si="8"/>
        <v>15328.6775</v>
      </c>
      <c r="Y26" s="64">
        <f t="shared" si="8"/>
        <v>18928.677500000002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9">TRUNC(L27*K27*J27,2)</f>
        <v>91.91</v>
      </c>
      <c r="N27" s="88">
        <f t="shared" ref="N27:N28" si="10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750</v>
      </c>
      <c r="L28" s="87">
        <f>Verba_Diagnóstico!$G$15</f>
        <v>5</v>
      </c>
      <c r="M28" s="75">
        <f t="shared" si="9"/>
        <v>3750</v>
      </c>
      <c r="N28" s="88">
        <f t="shared" si="10"/>
        <v>3750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337"/>
      <c r="E29" s="70" t="s">
        <v>110</v>
      </c>
      <c r="F29" s="91" t="s">
        <v>11</v>
      </c>
      <c r="G29" s="24">
        <v>9</v>
      </c>
      <c r="H29" s="5" t="s">
        <v>114</v>
      </c>
      <c r="I29" s="92" t="s">
        <v>111</v>
      </c>
      <c r="J29" s="92">
        <v>5</v>
      </c>
      <c r="K29" s="93">
        <v>100</v>
      </c>
      <c r="L29" s="94">
        <f>'Planilha para vinculação'!F21</f>
        <v>10.119999999999999</v>
      </c>
      <c r="M29" s="75">
        <f t="shared" ref="M29:M30" si="11">TRUNC(L29*K29*J29,2)</f>
        <v>5060</v>
      </c>
      <c r="N29" s="88">
        <f t="shared" ref="N29:N31" si="12">M29</f>
        <v>5060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f>SUM(N31:Y31)</f>
        <v>21401.91</v>
      </c>
      <c r="AA29" t="b">
        <f>IF(Z29=M31,TRUE,FALSE)</f>
        <v>1</v>
      </c>
    </row>
    <row r="30" spans="1:27" ht="47.25" customHeight="1" x14ac:dyDescent="0.25">
      <c r="A30" s="18"/>
      <c r="B30" s="18"/>
      <c r="C30" s="18"/>
      <c r="D30" s="338"/>
      <c r="E30" s="92" t="s">
        <v>121</v>
      </c>
      <c r="F30" s="91" t="s">
        <v>11</v>
      </c>
      <c r="G30" s="24">
        <v>9</v>
      </c>
      <c r="H30" s="5" t="s">
        <v>114</v>
      </c>
      <c r="I30" s="92" t="s">
        <v>111</v>
      </c>
      <c r="J30" s="92">
        <v>5</v>
      </c>
      <c r="K30" s="93">
        <v>100</v>
      </c>
      <c r="L30" s="94">
        <f>'Planilha para vinculação'!F22</f>
        <v>25</v>
      </c>
      <c r="M30" s="75">
        <f t="shared" si="11"/>
        <v>12500</v>
      </c>
      <c r="N30" s="88">
        <f t="shared" si="12"/>
        <v>12500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SUM(M27:M30)</f>
        <v>21401.91</v>
      </c>
      <c r="N31" s="88">
        <f t="shared" si="12"/>
        <v>21401.91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v>0</v>
      </c>
      <c r="Z31" s="69"/>
    </row>
    <row r="32" spans="1:27" ht="15.75" customHeight="1" x14ac:dyDescent="0.25">
      <c r="A32" s="18"/>
      <c r="B32" s="18"/>
      <c r="C32" s="18"/>
      <c r="D32" s="307" t="s">
        <v>123</v>
      </c>
      <c r="E32" s="70" t="s">
        <v>110</v>
      </c>
      <c r="F32" s="91" t="s">
        <v>11</v>
      </c>
      <c r="G32" s="24">
        <v>9</v>
      </c>
      <c r="H32" s="5" t="s">
        <v>114</v>
      </c>
      <c r="I32" s="92" t="s">
        <v>111</v>
      </c>
      <c r="J32" s="92">
        <v>5</v>
      </c>
      <c r="K32" s="93">
        <v>240</v>
      </c>
      <c r="L32" s="94">
        <f>'Planilha para vinculação'!F21</f>
        <v>10.119999999999999</v>
      </c>
      <c r="M32" s="95">
        <f t="shared" ref="M32:M34" si="13">TRUNC(J32*K32*L32,2)</f>
        <v>12144</v>
      </c>
      <c r="N32" s="76">
        <f t="shared" ref="N32:Y32" si="14">$M$32/12</f>
        <v>1012</v>
      </c>
      <c r="O32" s="77">
        <f t="shared" si="14"/>
        <v>1012</v>
      </c>
      <c r="P32" s="77">
        <f t="shared" si="14"/>
        <v>1012</v>
      </c>
      <c r="Q32" s="77">
        <f t="shared" si="14"/>
        <v>1012</v>
      </c>
      <c r="R32" s="77">
        <f t="shared" si="14"/>
        <v>1012</v>
      </c>
      <c r="S32" s="77">
        <f t="shared" si="14"/>
        <v>1012</v>
      </c>
      <c r="T32" s="77">
        <f t="shared" si="14"/>
        <v>1012</v>
      </c>
      <c r="U32" s="77">
        <f t="shared" si="14"/>
        <v>1012</v>
      </c>
      <c r="V32" s="77">
        <f t="shared" si="14"/>
        <v>1012</v>
      </c>
      <c r="W32" s="77">
        <f t="shared" si="14"/>
        <v>1012</v>
      </c>
      <c r="X32" s="77">
        <f t="shared" si="14"/>
        <v>1012</v>
      </c>
      <c r="Y32" s="77">
        <f t="shared" si="14"/>
        <v>1012</v>
      </c>
      <c r="Z32" s="69"/>
    </row>
    <row r="33" spans="1:27" ht="15.75" customHeight="1" x14ac:dyDescent="0.25">
      <c r="A33" s="18"/>
      <c r="B33" s="18"/>
      <c r="C33" s="18"/>
      <c r="D33" s="309"/>
      <c r="E33" s="72" t="s">
        <v>112</v>
      </c>
      <c r="F33" s="91" t="s">
        <v>11</v>
      </c>
      <c r="G33" s="24">
        <v>10</v>
      </c>
      <c r="H33" s="5" t="s">
        <v>114</v>
      </c>
      <c r="I33" s="92" t="s">
        <v>111</v>
      </c>
      <c r="J33" s="92">
        <v>5</v>
      </c>
      <c r="K33" s="93">
        <v>240</v>
      </c>
      <c r="L33" s="94">
        <f>'Planilha para vinculação'!F22</f>
        <v>25</v>
      </c>
      <c r="M33" s="95">
        <f t="shared" si="13"/>
        <v>30000</v>
      </c>
      <c r="N33" s="76">
        <f t="shared" ref="N33:Y33" si="15">$M$33/12</f>
        <v>2500</v>
      </c>
      <c r="O33" s="77">
        <f t="shared" si="15"/>
        <v>2500</v>
      </c>
      <c r="P33" s="77">
        <f t="shared" si="15"/>
        <v>2500</v>
      </c>
      <c r="Q33" s="77">
        <f t="shared" si="15"/>
        <v>2500</v>
      </c>
      <c r="R33" s="77">
        <f t="shared" si="15"/>
        <v>2500</v>
      </c>
      <c r="S33" s="77">
        <f t="shared" si="15"/>
        <v>2500</v>
      </c>
      <c r="T33" s="77">
        <f t="shared" si="15"/>
        <v>2500</v>
      </c>
      <c r="U33" s="77">
        <f t="shared" si="15"/>
        <v>2500</v>
      </c>
      <c r="V33" s="77">
        <f t="shared" si="15"/>
        <v>2500</v>
      </c>
      <c r="W33" s="77">
        <f t="shared" si="15"/>
        <v>2500</v>
      </c>
      <c r="X33" s="77">
        <f t="shared" si="15"/>
        <v>2500</v>
      </c>
      <c r="Y33" s="77">
        <f t="shared" si="15"/>
        <v>2500</v>
      </c>
      <c r="Z33" s="69">
        <f>SUM(N35:Y35)</f>
        <v>43246.92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308"/>
      <c r="E34" s="92" t="s">
        <v>124</v>
      </c>
      <c r="F34" s="81" t="s">
        <v>14</v>
      </c>
      <c r="G34" s="5" t="s">
        <v>116</v>
      </c>
      <c r="H34" s="7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3"/>
        <v>1102.92</v>
      </c>
      <c r="N34" s="76">
        <f t="shared" ref="N34:Y34" si="16">$M$34/12</f>
        <v>91.910000000000011</v>
      </c>
      <c r="O34" s="77">
        <f t="shared" si="16"/>
        <v>91.910000000000011</v>
      </c>
      <c r="P34" s="77">
        <f t="shared" si="16"/>
        <v>91.910000000000011</v>
      </c>
      <c r="Q34" s="77">
        <f t="shared" si="16"/>
        <v>91.910000000000011</v>
      </c>
      <c r="R34" s="77">
        <f t="shared" si="16"/>
        <v>91.910000000000011</v>
      </c>
      <c r="S34" s="77">
        <f t="shared" si="16"/>
        <v>91.910000000000011</v>
      </c>
      <c r="T34" s="77">
        <f t="shared" si="16"/>
        <v>91.910000000000011</v>
      </c>
      <c r="U34" s="77">
        <f t="shared" si="16"/>
        <v>91.910000000000011</v>
      </c>
      <c r="V34" s="77">
        <f t="shared" si="16"/>
        <v>91.910000000000011</v>
      </c>
      <c r="W34" s="77">
        <f t="shared" si="16"/>
        <v>91.910000000000011</v>
      </c>
      <c r="X34" s="77">
        <f t="shared" si="16"/>
        <v>91.910000000000011</v>
      </c>
      <c r="Y34" s="77">
        <f t="shared" si="16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7">SUM(M32:M34)</f>
        <v>43246.92</v>
      </c>
      <c r="N35" s="86">
        <f t="shared" si="17"/>
        <v>3603.91</v>
      </c>
      <c r="O35" s="64">
        <f t="shared" si="17"/>
        <v>3603.91</v>
      </c>
      <c r="P35" s="64">
        <f t="shared" si="17"/>
        <v>3603.91</v>
      </c>
      <c r="Q35" s="64">
        <f t="shared" si="17"/>
        <v>3603.91</v>
      </c>
      <c r="R35" s="64">
        <f t="shared" si="17"/>
        <v>3603.91</v>
      </c>
      <c r="S35" s="64">
        <f t="shared" si="17"/>
        <v>3603.91</v>
      </c>
      <c r="T35" s="64">
        <f t="shared" si="17"/>
        <v>3603.91</v>
      </c>
      <c r="U35" s="64">
        <f t="shared" si="17"/>
        <v>3603.91</v>
      </c>
      <c r="V35" s="64">
        <f t="shared" si="17"/>
        <v>3603.91</v>
      </c>
      <c r="W35" s="64">
        <f t="shared" si="17"/>
        <v>3603.91</v>
      </c>
      <c r="X35" s="64">
        <f t="shared" si="17"/>
        <v>3603.91</v>
      </c>
      <c r="Y35" s="64">
        <f t="shared" si="17"/>
        <v>3603.91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5" t="s">
        <v>114</v>
      </c>
      <c r="I36" s="92" t="s">
        <v>111</v>
      </c>
      <c r="J36" s="73">
        <v>5</v>
      </c>
      <c r="K36" s="93">
        <v>17</v>
      </c>
      <c r="L36" s="94">
        <f>'Planilha para vinculação'!F21</f>
        <v>10.119999999999999</v>
      </c>
      <c r="M36" s="75">
        <f t="shared" ref="M36:M44" si="18">TRUNC(J36*K36*L36,2)</f>
        <v>860.2</v>
      </c>
      <c r="N36" s="96"/>
      <c r="O36" s="76">
        <f t="shared" ref="O36:O44" si="19">M36</f>
        <v>860.2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5" t="s">
        <v>114</v>
      </c>
      <c r="I37" s="92" t="s">
        <v>111</v>
      </c>
      <c r="J37" s="73">
        <v>5</v>
      </c>
      <c r="K37" s="93">
        <v>30</v>
      </c>
      <c r="L37" s="94">
        <f>'Planilha para vinculação'!F22</f>
        <v>25</v>
      </c>
      <c r="M37" s="75">
        <f t="shared" si="18"/>
        <v>3750</v>
      </c>
      <c r="N37" s="96"/>
      <c r="O37" s="76">
        <f t="shared" si="19"/>
        <v>3750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450</v>
      </c>
      <c r="L38" s="74">
        <f>'Planilha para vinculação'!F35</f>
        <v>0.61</v>
      </c>
      <c r="M38" s="75">
        <f t="shared" si="18"/>
        <v>274.5</v>
      </c>
      <c r="N38" s="96"/>
      <c r="O38" s="76">
        <f t="shared" si="19"/>
        <v>274.5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30</v>
      </c>
      <c r="L39" s="94">
        <f>'Planilha para vinculação'!F26</f>
        <v>5.8</v>
      </c>
      <c r="M39" s="75">
        <f t="shared" si="18"/>
        <v>174</v>
      </c>
      <c r="N39" s="96"/>
      <c r="O39" s="76">
        <f t="shared" si="19"/>
        <v>174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1500</v>
      </c>
      <c r="L40" s="94">
        <f>'Planilha para vinculação'!F31</f>
        <v>1.2250000000000001</v>
      </c>
      <c r="M40" s="75">
        <f t="shared" si="18"/>
        <v>1837.5</v>
      </c>
      <c r="N40" s="96"/>
      <c r="O40" s="76">
        <f t="shared" si="19"/>
        <v>1837.5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8"/>
        <v>60</v>
      </c>
      <c r="N41" s="96"/>
      <c r="O41" s="76">
        <f t="shared" si="19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450</v>
      </c>
      <c r="L42" s="94">
        <f>'Planilha para vinculação'!F39</f>
        <v>4</v>
      </c>
      <c r="M42" s="75">
        <f t="shared" si="18"/>
        <v>1800</v>
      </c>
      <c r="N42" s="96"/>
      <c r="O42" s="76">
        <f t="shared" si="19"/>
        <v>1800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8"/>
        <v>18.88</v>
      </c>
      <c r="N43" s="96"/>
      <c r="O43" s="76">
        <f t="shared" si="19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11421.08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7" t="s">
        <v>114</v>
      </c>
      <c r="I44" s="72" t="s">
        <v>129</v>
      </c>
      <c r="J44" s="92">
        <v>1</v>
      </c>
      <c r="K44" s="92">
        <v>450</v>
      </c>
      <c r="L44" s="94">
        <f>'Kit lanche'!E15</f>
        <v>5.88</v>
      </c>
      <c r="M44" s="75">
        <f t="shared" si="18"/>
        <v>2646</v>
      </c>
      <c r="N44" s="96"/>
      <c r="O44" s="76">
        <f t="shared" si="19"/>
        <v>2646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 t="shared" ref="M45:P45" si="20">SUM(M36:M44)</f>
        <v>11421.08</v>
      </c>
      <c r="N45" s="99">
        <f t="shared" si="20"/>
        <v>0</v>
      </c>
      <c r="O45" s="100">
        <f t="shared" si="20"/>
        <v>11421.08</v>
      </c>
      <c r="P45" s="100">
        <f t="shared" si="20"/>
        <v>0</v>
      </c>
      <c r="Q45" s="100"/>
      <c r="R45" s="100">
        <f t="shared" ref="R45:Y45" si="21">SUM(R36:R44)</f>
        <v>0</v>
      </c>
      <c r="S45" s="100">
        <f t="shared" si="21"/>
        <v>0</v>
      </c>
      <c r="T45" s="100">
        <f t="shared" si="21"/>
        <v>0</v>
      </c>
      <c r="U45" s="100">
        <f t="shared" si="21"/>
        <v>0</v>
      </c>
      <c r="V45" s="100">
        <f t="shared" si="21"/>
        <v>0</v>
      </c>
      <c r="W45" s="100">
        <f t="shared" si="21"/>
        <v>0</v>
      </c>
      <c r="X45" s="100">
        <f t="shared" si="21"/>
        <v>0</v>
      </c>
      <c r="Y45" s="100">
        <f t="shared" si="21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5" t="s">
        <v>114</v>
      </c>
      <c r="I46" s="92" t="s">
        <v>111</v>
      </c>
      <c r="J46" s="73">
        <v>5</v>
      </c>
      <c r="K46" s="93">
        <v>204</v>
      </c>
      <c r="L46" s="94">
        <f>'Planilha para vinculação'!F21</f>
        <v>10.119999999999999</v>
      </c>
      <c r="M46" s="75">
        <f t="shared" ref="M46:M54" si="22">TRUNC(J46*K46*L46,2)</f>
        <v>10322.4</v>
      </c>
      <c r="N46" s="76">
        <f t="shared" ref="N46:N54" si="23">M46/12</f>
        <v>860.19999999999993</v>
      </c>
      <c r="O46" s="76">
        <f t="shared" ref="O46:O54" si="24">M46/12</f>
        <v>860.19999999999993</v>
      </c>
      <c r="P46" s="76">
        <f t="shared" ref="P46:P54" si="25">M46/12</f>
        <v>860.19999999999993</v>
      </c>
      <c r="Q46" s="76">
        <f t="shared" ref="Q46:Q55" si="26">M46/12</f>
        <v>860.19999999999993</v>
      </c>
      <c r="R46" s="76">
        <f t="shared" ref="R46:R54" si="27">M46/12</f>
        <v>860.19999999999993</v>
      </c>
      <c r="S46" s="76">
        <f t="shared" ref="S46:S54" si="28">M46/12</f>
        <v>860.19999999999993</v>
      </c>
      <c r="T46" s="76">
        <f t="shared" ref="T46:T54" si="29">M46/12</f>
        <v>860.19999999999993</v>
      </c>
      <c r="U46" s="76">
        <f t="shared" ref="U46:U54" si="30">M46/12</f>
        <v>860.19999999999993</v>
      </c>
      <c r="V46" s="76">
        <f t="shared" ref="V46:V54" si="31">M46/12</f>
        <v>860.19999999999993</v>
      </c>
      <c r="W46" s="76">
        <f t="shared" ref="W46:W54" si="32">M46/12</f>
        <v>860.19999999999993</v>
      </c>
      <c r="X46" s="76">
        <f t="shared" ref="X46:X54" si="33">M46/12</f>
        <v>860.19999999999993</v>
      </c>
      <c r="Y46" s="76">
        <f t="shared" ref="Y46:Y54" si="34">M46/12</f>
        <v>860.19999999999993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5" t="s">
        <v>114</v>
      </c>
      <c r="I47" s="92" t="s">
        <v>111</v>
      </c>
      <c r="J47" s="73">
        <v>5</v>
      </c>
      <c r="K47" s="93">
        <v>360</v>
      </c>
      <c r="L47" s="94">
        <f>'Planilha para vinculação'!F22</f>
        <v>25</v>
      </c>
      <c r="M47" s="75">
        <f t="shared" si="22"/>
        <v>45000</v>
      </c>
      <c r="N47" s="76">
        <f t="shared" si="23"/>
        <v>3750</v>
      </c>
      <c r="O47" s="76">
        <f t="shared" si="24"/>
        <v>3750</v>
      </c>
      <c r="P47" s="76">
        <f t="shared" si="25"/>
        <v>3750</v>
      </c>
      <c r="Q47" s="76">
        <f t="shared" si="26"/>
        <v>3750</v>
      </c>
      <c r="R47" s="76">
        <f t="shared" si="27"/>
        <v>3750</v>
      </c>
      <c r="S47" s="76">
        <f t="shared" si="28"/>
        <v>3750</v>
      </c>
      <c r="T47" s="76">
        <f t="shared" si="29"/>
        <v>3750</v>
      </c>
      <c r="U47" s="76">
        <f t="shared" si="30"/>
        <v>3750</v>
      </c>
      <c r="V47" s="76">
        <f t="shared" si="31"/>
        <v>3750</v>
      </c>
      <c r="W47" s="76">
        <f t="shared" si="32"/>
        <v>3750</v>
      </c>
      <c r="X47" s="76">
        <f t="shared" si="33"/>
        <v>3750</v>
      </c>
      <c r="Y47" s="76">
        <f t="shared" si="34"/>
        <v>3750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450</v>
      </c>
      <c r="L48" s="74">
        <f>'Planilha para vinculação'!F35</f>
        <v>0.61</v>
      </c>
      <c r="M48" s="75">
        <f t="shared" si="22"/>
        <v>3294</v>
      </c>
      <c r="N48" s="76">
        <f t="shared" si="23"/>
        <v>274.5</v>
      </c>
      <c r="O48" s="76">
        <f t="shared" si="24"/>
        <v>274.5</v>
      </c>
      <c r="P48" s="76">
        <f t="shared" si="25"/>
        <v>274.5</v>
      </c>
      <c r="Q48" s="76">
        <f t="shared" si="26"/>
        <v>274.5</v>
      </c>
      <c r="R48" s="76">
        <f t="shared" si="27"/>
        <v>274.5</v>
      </c>
      <c r="S48" s="76">
        <f t="shared" si="28"/>
        <v>274.5</v>
      </c>
      <c r="T48" s="76">
        <f t="shared" si="29"/>
        <v>274.5</v>
      </c>
      <c r="U48" s="76">
        <f t="shared" si="30"/>
        <v>274.5</v>
      </c>
      <c r="V48" s="76">
        <f t="shared" si="31"/>
        <v>274.5</v>
      </c>
      <c r="W48" s="76">
        <f t="shared" si="32"/>
        <v>274.5</v>
      </c>
      <c r="X48" s="76">
        <f t="shared" si="33"/>
        <v>274.5</v>
      </c>
      <c r="Y48" s="76">
        <f t="shared" si="34"/>
        <v>274.5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30</v>
      </c>
      <c r="L49" s="94">
        <f>'Planilha para vinculação'!F26</f>
        <v>5.8</v>
      </c>
      <c r="M49" s="75">
        <f t="shared" si="22"/>
        <v>2088</v>
      </c>
      <c r="N49" s="76">
        <f t="shared" si="23"/>
        <v>174</v>
      </c>
      <c r="O49" s="76">
        <f t="shared" si="24"/>
        <v>174</v>
      </c>
      <c r="P49" s="76">
        <f t="shared" si="25"/>
        <v>174</v>
      </c>
      <c r="Q49" s="76">
        <f t="shared" si="26"/>
        <v>174</v>
      </c>
      <c r="R49" s="76">
        <f t="shared" si="27"/>
        <v>174</v>
      </c>
      <c r="S49" s="76">
        <f t="shared" si="28"/>
        <v>174</v>
      </c>
      <c r="T49" s="76">
        <f t="shared" si="29"/>
        <v>174</v>
      </c>
      <c r="U49" s="76">
        <f t="shared" si="30"/>
        <v>174</v>
      </c>
      <c r="V49" s="76">
        <f t="shared" si="31"/>
        <v>174</v>
      </c>
      <c r="W49" s="76">
        <f t="shared" si="32"/>
        <v>174</v>
      </c>
      <c r="X49" s="76">
        <f t="shared" si="33"/>
        <v>174</v>
      </c>
      <c r="Y49" s="76">
        <f t="shared" si="34"/>
        <v>174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1500</v>
      </c>
      <c r="L50" s="94">
        <f>'Planilha para vinculação'!F31</f>
        <v>1.2250000000000001</v>
      </c>
      <c r="M50" s="75">
        <f t="shared" si="22"/>
        <v>22050</v>
      </c>
      <c r="N50" s="76">
        <f t="shared" si="23"/>
        <v>1837.5</v>
      </c>
      <c r="O50" s="76">
        <f t="shared" si="24"/>
        <v>1837.5</v>
      </c>
      <c r="P50" s="76">
        <f t="shared" si="25"/>
        <v>1837.5</v>
      </c>
      <c r="Q50" s="76">
        <f t="shared" si="26"/>
        <v>1837.5</v>
      </c>
      <c r="R50" s="76">
        <f t="shared" si="27"/>
        <v>1837.5</v>
      </c>
      <c r="S50" s="76">
        <f t="shared" si="28"/>
        <v>1837.5</v>
      </c>
      <c r="T50" s="76">
        <f t="shared" si="29"/>
        <v>1837.5</v>
      </c>
      <c r="U50" s="76">
        <f t="shared" si="30"/>
        <v>1837.5</v>
      </c>
      <c r="V50" s="76">
        <f t="shared" si="31"/>
        <v>1837.5</v>
      </c>
      <c r="W50" s="76">
        <f t="shared" si="32"/>
        <v>1837.5</v>
      </c>
      <c r="X50" s="76">
        <f t="shared" si="33"/>
        <v>1837.5</v>
      </c>
      <c r="Y50" s="76">
        <f t="shared" si="34"/>
        <v>1837.5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2"/>
        <v>720</v>
      </c>
      <c r="N51" s="76">
        <f t="shared" si="23"/>
        <v>60</v>
      </c>
      <c r="O51" s="76">
        <f t="shared" si="24"/>
        <v>60</v>
      </c>
      <c r="P51" s="76">
        <f t="shared" si="25"/>
        <v>60</v>
      </c>
      <c r="Q51" s="76">
        <f t="shared" si="26"/>
        <v>60</v>
      </c>
      <c r="R51" s="76">
        <f t="shared" si="27"/>
        <v>60</v>
      </c>
      <c r="S51" s="76">
        <f t="shared" si="28"/>
        <v>60</v>
      </c>
      <c r="T51" s="76">
        <f t="shared" si="29"/>
        <v>60</v>
      </c>
      <c r="U51" s="76">
        <f t="shared" si="30"/>
        <v>60</v>
      </c>
      <c r="V51" s="76">
        <f t="shared" si="31"/>
        <v>60</v>
      </c>
      <c r="W51" s="76">
        <f t="shared" si="32"/>
        <v>60</v>
      </c>
      <c r="X51" s="76">
        <f t="shared" si="33"/>
        <v>60</v>
      </c>
      <c r="Y51" s="76">
        <f t="shared" si="34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450</v>
      </c>
      <c r="L52" s="94">
        <f>'Planilha para vinculação'!F39</f>
        <v>4</v>
      </c>
      <c r="M52" s="75">
        <f t="shared" si="22"/>
        <v>21600</v>
      </c>
      <c r="N52" s="76">
        <f t="shared" si="23"/>
        <v>1800</v>
      </c>
      <c r="O52" s="76">
        <f t="shared" si="24"/>
        <v>1800</v>
      </c>
      <c r="P52" s="76">
        <f t="shared" si="25"/>
        <v>1800</v>
      </c>
      <c r="Q52" s="76">
        <f t="shared" si="26"/>
        <v>1800</v>
      </c>
      <c r="R52" s="76">
        <f t="shared" si="27"/>
        <v>1800</v>
      </c>
      <c r="S52" s="76">
        <f t="shared" si="28"/>
        <v>1800</v>
      </c>
      <c r="T52" s="76">
        <f t="shared" si="29"/>
        <v>1800</v>
      </c>
      <c r="U52" s="76">
        <f t="shared" si="30"/>
        <v>1800</v>
      </c>
      <c r="V52" s="76">
        <f t="shared" si="31"/>
        <v>1800</v>
      </c>
      <c r="W52" s="76">
        <f t="shared" si="32"/>
        <v>1800</v>
      </c>
      <c r="X52" s="76">
        <f t="shared" si="33"/>
        <v>1800</v>
      </c>
      <c r="Y52" s="76">
        <f t="shared" si="34"/>
        <v>1800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2"/>
        <v>226.56</v>
      </c>
      <c r="N53" s="76">
        <f t="shared" si="23"/>
        <v>18.88</v>
      </c>
      <c r="O53" s="76">
        <f t="shared" si="24"/>
        <v>18.88</v>
      </c>
      <c r="P53" s="76">
        <f t="shared" si="25"/>
        <v>18.88</v>
      </c>
      <c r="Q53" s="76">
        <f t="shared" si="26"/>
        <v>18.88</v>
      </c>
      <c r="R53" s="76">
        <f t="shared" si="27"/>
        <v>18.88</v>
      </c>
      <c r="S53" s="76">
        <f t="shared" si="28"/>
        <v>18.88</v>
      </c>
      <c r="T53" s="76">
        <f t="shared" si="29"/>
        <v>18.88</v>
      </c>
      <c r="U53" s="76">
        <f t="shared" si="30"/>
        <v>18.88</v>
      </c>
      <c r="V53" s="76">
        <f t="shared" si="31"/>
        <v>18.88</v>
      </c>
      <c r="W53" s="76">
        <f t="shared" si="32"/>
        <v>18.88</v>
      </c>
      <c r="X53" s="76">
        <f t="shared" si="33"/>
        <v>18.88</v>
      </c>
      <c r="Y53" s="76">
        <f t="shared" si="34"/>
        <v>18.88</v>
      </c>
      <c r="Z53" s="69">
        <f>SUM(N55:Y55)</f>
        <v>137052.96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7" t="s">
        <v>114</v>
      </c>
      <c r="I54" s="72" t="s">
        <v>129</v>
      </c>
      <c r="J54" s="92">
        <v>12</v>
      </c>
      <c r="K54" s="92">
        <v>450</v>
      </c>
      <c r="L54" s="94">
        <f>'Kit lanche'!E15</f>
        <v>5.88</v>
      </c>
      <c r="M54" s="75">
        <f t="shared" si="22"/>
        <v>31752</v>
      </c>
      <c r="N54" s="76">
        <f t="shared" si="23"/>
        <v>2646</v>
      </c>
      <c r="O54" s="76">
        <f t="shared" si="24"/>
        <v>2646</v>
      </c>
      <c r="P54" s="76">
        <f t="shared" si="25"/>
        <v>2646</v>
      </c>
      <c r="Q54" s="76">
        <f t="shared" si="26"/>
        <v>2646</v>
      </c>
      <c r="R54" s="76">
        <f t="shared" si="27"/>
        <v>2646</v>
      </c>
      <c r="S54" s="76">
        <f t="shared" si="28"/>
        <v>2646</v>
      </c>
      <c r="T54" s="76">
        <f t="shared" si="29"/>
        <v>2646</v>
      </c>
      <c r="U54" s="76">
        <f t="shared" si="30"/>
        <v>2646</v>
      </c>
      <c r="V54" s="76">
        <f t="shared" si="31"/>
        <v>2646</v>
      </c>
      <c r="W54" s="76">
        <f t="shared" si="32"/>
        <v>2646</v>
      </c>
      <c r="X54" s="76">
        <f t="shared" si="33"/>
        <v>2646</v>
      </c>
      <c r="Y54" s="76">
        <f t="shared" si="34"/>
        <v>2646</v>
      </c>
      <c r="Z54" s="69"/>
    </row>
    <row r="55" spans="1:27" ht="32.2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5">SUM(M46:M54)</f>
        <v>137052.96</v>
      </c>
      <c r="N55" s="99">
        <f t="shared" si="35"/>
        <v>11421.08</v>
      </c>
      <c r="O55" s="100">
        <f t="shared" si="35"/>
        <v>11421.08</v>
      </c>
      <c r="P55" s="100">
        <f t="shared" si="35"/>
        <v>11421.08</v>
      </c>
      <c r="Q55" s="76">
        <f t="shared" si="26"/>
        <v>11421.08</v>
      </c>
      <c r="R55" s="100">
        <f t="shared" ref="R55:Y55" si="36">SUM(R46:R54)</f>
        <v>11421.08</v>
      </c>
      <c r="S55" s="100">
        <f t="shared" si="36"/>
        <v>11421.08</v>
      </c>
      <c r="T55" s="100">
        <f t="shared" si="36"/>
        <v>11421.08</v>
      </c>
      <c r="U55" s="100">
        <f t="shared" si="36"/>
        <v>11421.08</v>
      </c>
      <c r="V55" s="100">
        <f t="shared" si="36"/>
        <v>11421.08</v>
      </c>
      <c r="W55" s="100">
        <f t="shared" si="36"/>
        <v>11421.08</v>
      </c>
      <c r="X55" s="100">
        <f t="shared" si="36"/>
        <v>11421.08</v>
      </c>
      <c r="Y55" s="100">
        <f t="shared" si="36"/>
        <v>11421.08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5" t="s">
        <v>114</v>
      </c>
      <c r="I56" s="72" t="s">
        <v>111</v>
      </c>
      <c r="J56" s="92">
        <v>5</v>
      </c>
      <c r="K56" s="93">
        <v>180</v>
      </c>
      <c r="L56" s="94">
        <f>'Planilha para vinculação'!F21</f>
        <v>10.119999999999999</v>
      </c>
      <c r="M56" s="75">
        <f t="shared" ref="M56:M57" si="37">TRUNC(J56*K56*L56,2)</f>
        <v>9108</v>
      </c>
      <c r="N56" s="76">
        <f t="shared" ref="N56:N57" si="38">M56/6</f>
        <v>1518</v>
      </c>
      <c r="O56" s="76"/>
      <c r="P56" s="76">
        <f t="shared" ref="P56:P57" si="39">M56/6</f>
        <v>1518</v>
      </c>
      <c r="Q56" s="76"/>
      <c r="R56" s="76">
        <f t="shared" ref="R56:R57" si="40">M56/6</f>
        <v>1518</v>
      </c>
      <c r="S56" s="76"/>
      <c r="T56" s="76">
        <f t="shared" ref="T56:T57" si="41">M56/6</f>
        <v>1518</v>
      </c>
      <c r="U56" s="76"/>
      <c r="V56" s="76">
        <f t="shared" ref="V56:V57" si="42">M56/6</f>
        <v>1518</v>
      </c>
      <c r="W56" s="76"/>
      <c r="X56" s="76">
        <f t="shared" ref="X56:X57" si="43">M56/6</f>
        <v>1518</v>
      </c>
      <c r="Y56" s="76"/>
      <c r="Z56" s="69">
        <f>SUM(N58:Y58)</f>
        <v>39108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5" t="s">
        <v>114</v>
      </c>
      <c r="I57" s="72" t="s">
        <v>111</v>
      </c>
      <c r="J57" s="92">
        <v>5</v>
      </c>
      <c r="K57" s="93">
        <v>240</v>
      </c>
      <c r="L57" s="94">
        <f>'Planilha para vinculação'!F22</f>
        <v>25</v>
      </c>
      <c r="M57" s="75">
        <f t="shared" si="37"/>
        <v>30000</v>
      </c>
      <c r="N57" s="76">
        <f t="shared" si="38"/>
        <v>5000</v>
      </c>
      <c r="O57" s="76"/>
      <c r="P57" s="76">
        <f t="shared" si="39"/>
        <v>5000</v>
      </c>
      <c r="Q57" s="76"/>
      <c r="R57" s="76">
        <f t="shared" si="40"/>
        <v>5000</v>
      </c>
      <c r="S57" s="76"/>
      <c r="T57" s="76">
        <f t="shared" si="41"/>
        <v>5000</v>
      </c>
      <c r="U57" s="76"/>
      <c r="V57" s="76">
        <f t="shared" si="42"/>
        <v>5000</v>
      </c>
      <c r="W57" s="76"/>
      <c r="X57" s="76">
        <f t="shared" si="43"/>
        <v>5000</v>
      </c>
      <c r="Y57" s="76"/>
      <c r="Z57" s="69"/>
    </row>
    <row r="58" spans="1:27" ht="27.7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4">SUM(M56:M57)</f>
        <v>39108</v>
      </c>
      <c r="N58" s="86">
        <f t="shared" si="44"/>
        <v>6518</v>
      </c>
      <c r="O58" s="64">
        <f t="shared" si="44"/>
        <v>0</v>
      </c>
      <c r="P58" s="64">
        <f t="shared" si="44"/>
        <v>6518</v>
      </c>
      <c r="Q58" s="64">
        <f t="shared" si="44"/>
        <v>0</v>
      </c>
      <c r="R58" s="64">
        <f t="shared" si="44"/>
        <v>6518</v>
      </c>
      <c r="S58" s="64">
        <f t="shared" si="44"/>
        <v>0</v>
      </c>
      <c r="T58" s="64">
        <f t="shared" si="44"/>
        <v>6518</v>
      </c>
      <c r="U58" s="64">
        <f t="shared" si="44"/>
        <v>0</v>
      </c>
      <c r="V58" s="64">
        <f t="shared" si="44"/>
        <v>6518</v>
      </c>
      <c r="W58" s="64">
        <f t="shared" si="44"/>
        <v>0</v>
      </c>
      <c r="X58" s="64">
        <f t="shared" si="44"/>
        <v>6518</v>
      </c>
      <c r="Y58" s="64">
        <f t="shared" si="44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5" t="s">
        <v>114</v>
      </c>
      <c r="I59" s="92" t="s">
        <v>111</v>
      </c>
      <c r="J59" s="73">
        <v>5</v>
      </c>
      <c r="K59" s="93">
        <v>30</v>
      </c>
      <c r="L59" s="94">
        <f>'Planilha para vinculação'!F21</f>
        <v>10.119999999999999</v>
      </c>
      <c r="M59" s="75">
        <f t="shared" ref="M59:M60" si="45">TRUNC(J59*K59*L59,2)</f>
        <v>1518</v>
      </c>
      <c r="N59" s="89"/>
      <c r="O59" s="77"/>
      <c r="P59" s="89">
        <f t="shared" ref="P59:P60" si="46">M59</f>
        <v>1518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6518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5" t="s">
        <v>114</v>
      </c>
      <c r="I60" s="73" t="s">
        <v>111</v>
      </c>
      <c r="J60" s="73">
        <v>5</v>
      </c>
      <c r="K60" s="93">
        <v>40</v>
      </c>
      <c r="L60" s="94">
        <f>'Planilha para vinculação'!F22</f>
        <v>25</v>
      </c>
      <c r="M60" s="75">
        <f t="shared" si="45"/>
        <v>5000</v>
      </c>
      <c r="N60" s="89"/>
      <c r="O60" s="77"/>
      <c r="P60" s="89">
        <f t="shared" si="46"/>
        <v>5000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7">SUM(M59:M60)</f>
        <v>6518</v>
      </c>
      <c r="N61" s="86">
        <f t="shared" si="47"/>
        <v>0</v>
      </c>
      <c r="O61" s="64">
        <f t="shared" si="47"/>
        <v>0</v>
      </c>
      <c r="P61" s="64">
        <f t="shared" si="47"/>
        <v>6518</v>
      </c>
      <c r="Q61" s="64">
        <f t="shared" si="47"/>
        <v>0</v>
      </c>
      <c r="R61" s="64">
        <f t="shared" si="47"/>
        <v>0</v>
      </c>
      <c r="S61" s="64">
        <f t="shared" si="47"/>
        <v>0</v>
      </c>
      <c r="T61" s="64">
        <f t="shared" si="47"/>
        <v>0</v>
      </c>
      <c r="U61" s="64">
        <f t="shared" si="47"/>
        <v>0</v>
      </c>
      <c r="V61" s="64">
        <f t="shared" si="47"/>
        <v>0</v>
      </c>
      <c r="W61" s="64">
        <f t="shared" si="47"/>
        <v>0</v>
      </c>
      <c r="X61" s="64">
        <f t="shared" si="47"/>
        <v>0</v>
      </c>
      <c r="Y61" s="64">
        <f t="shared" si="47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5" t="s">
        <v>114</v>
      </c>
      <c r="I62" s="72" t="s">
        <v>111</v>
      </c>
      <c r="J62" s="92">
        <v>5</v>
      </c>
      <c r="K62" s="93">
        <v>204</v>
      </c>
      <c r="L62" s="94">
        <f>'Planilha para vinculação'!F21</f>
        <v>10.119999999999999</v>
      </c>
      <c r="M62" s="75">
        <f t="shared" ref="M62:M70" si="48">TRUNC(J62*K62*L62,2)</f>
        <v>10322.4</v>
      </c>
      <c r="N62" s="77"/>
      <c r="O62" s="77">
        <f t="shared" ref="O62:O71" si="49">M62/10</f>
        <v>1032.24</v>
      </c>
      <c r="P62" s="77">
        <f t="shared" ref="P62:P71" si="50">M62/10</f>
        <v>1032.24</v>
      </c>
      <c r="Q62" s="77">
        <f t="shared" ref="Q62:Q71" si="51">M62/10</f>
        <v>1032.24</v>
      </c>
      <c r="R62" s="77">
        <f t="shared" ref="R62:R71" si="52">M62/10</f>
        <v>1032.24</v>
      </c>
      <c r="S62" s="77">
        <f t="shared" ref="S62:S71" si="53">M62/10</f>
        <v>1032.24</v>
      </c>
      <c r="T62" s="77">
        <f t="shared" ref="T62:T71" si="54">M62/10</f>
        <v>1032.24</v>
      </c>
      <c r="U62" s="77">
        <f t="shared" ref="U62:U71" si="55">M62/10</f>
        <v>1032.24</v>
      </c>
      <c r="V62" s="77">
        <f t="shared" ref="V62:V71" si="56">M62/10</f>
        <v>1032.24</v>
      </c>
      <c r="W62" s="77">
        <f t="shared" ref="W62:W71" si="57">M62/10</f>
        <v>1032.24</v>
      </c>
      <c r="X62" s="77">
        <f t="shared" ref="X62:X71" si="58">M62/10</f>
        <v>1032.24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24" t="s">
        <v>114</v>
      </c>
      <c r="I63" s="72" t="s">
        <v>111</v>
      </c>
      <c r="J63" s="92">
        <v>5</v>
      </c>
      <c r="K63" s="93">
        <v>360</v>
      </c>
      <c r="L63" s="94">
        <f>'Planilha para vinculação'!F22</f>
        <v>25</v>
      </c>
      <c r="M63" s="75">
        <f t="shared" si="48"/>
        <v>45000</v>
      </c>
      <c r="N63" s="77"/>
      <c r="O63" s="77">
        <f t="shared" si="49"/>
        <v>4500</v>
      </c>
      <c r="P63" s="77">
        <f t="shared" si="50"/>
        <v>4500</v>
      </c>
      <c r="Q63" s="77">
        <f t="shared" si="51"/>
        <v>4500</v>
      </c>
      <c r="R63" s="77">
        <f t="shared" si="52"/>
        <v>4500</v>
      </c>
      <c r="S63" s="77">
        <f t="shared" si="53"/>
        <v>4500</v>
      </c>
      <c r="T63" s="77">
        <f t="shared" si="54"/>
        <v>4500</v>
      </c>
      <c r="U63" s="77">
        <f t="shared" si="55"/>
        <v>4500</v>
      </c>
      <c r="V63" s="77">
        <f t="shared" si="56"/>
        <v>4500</v>
      </c>
      <c r="W63" s="77">
        <f t="shared" si="57"/>
        <v>4500</v>
      </c>
      <c r="X63" s="77">
        <f t="shared" si="58"/>
        <v>4500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24" t="s">
        <v>131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8"/>
        <v>1610.4</v>
      </c>
      <c r="N64" s="77"/>
      <c r="O64" s="77">
        <f t="shared" si="49"/>
        <v>161.04000000000002</v>
      </c>
      <c r="P64" s="77">
        <f t="shared" si="50"/>
        <v>161.04000000000002</v>
      </c>
      <c r="Q64" s="77">
        <f t="shared" si="51"/>
        <v>161.04000000000002</v>
      </c>
      <c r="R64" s="77">
        <f t="shared" si="52"/>
        <v>161.04000000000002</v>
      </c>
      <c r="S64" s="77">
        <f t="shared" si="53"/>
        <v>161.04000000000002</v>
      </c>
      <c r="T64" s="77">
        <f t="shared" si="54"/>
        <v>161.04000000000002</v>
      </c>
      <c r="U64" s="77">
        <f t="shared" si="55"/>
        <v>161.04000000000002</v>
      </c>
      <c r="V64" s="77">
        <f t="shared" si="56"/>
        <v>161.04000000000002</v>
      </c>
      <c r="W64" s="77">
        <f t="shared" si="57"/>
        <v>161.04000000000002</v>
      </c>
      <c r="X64" s="77">
        <f t="shared" si="58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8"/>
        <v>1176</v>
      </c>
      <c r="N65" s="77"/>
      <c r="O65" s="77">
        <f t="shared" si="49"/>
        <v>117.6</v>
      </c>
      <c r="P65" s="77">
        <f t="shared" si="50"/>
        <v>117.6</v>
      </c>
      <c r="Q65" s="77">
        <f t="shared" si="51"/>
        <v>117.6</v>
      </c>
      <c r="R65" s="77">
        <f t="shared" si="52"/>
        <v>117.6</v>
      </c>
      <c r="S65" s="77">
        <f t="shared" si="53"/>
        <v>117.6</v>
      </c>
      <c r="T65" s="77">
        <f t="shared" si="54"/>
        <v>117.6</v>
      </c>
      <c r="U65" s="77">
        <f t="shared" si="55"/>
        <v>117.6</v>
      </c>
      <c r="V65" s="77">
        <f t="shared" si="56"/>
        <v>117.6</v>
      </c>
      <c r="W65" s="77">
        <f t="shared" si="57"/>
        <v>117.6</v>
      </c>
      <c r="X65" s="77">
        <f t="shared" si="58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8"/>
        <v>600</v>
      </c>
      <c r="N66" s="77"/>
      <c r="O66" s="77">
        <f t="shared" si="49"/>
        <v>60</v>
      </c>
      <c r="P66" s="77">
        <f t="shared" si="50"/>
        <v>60</v>
      </c>
      <c r="Q66" s="77">
        <f t="shared" si="51"/>
        <v>60</v>
      </c>
      <c r="R66" s="77">
        <f t="shared" si="52"/>
        <v>60</v>
      </c>
      <c r="S66" s="77">
        <f t="shared" si="53"/>
        <v>60</v>
      </c>
      <c r="T66" s="77">
        <f t="shared" si="54"/>
        <v>60</v>
      </c>
      <c r="U66" s="77">
        <f t="shared" si="55"/>
        <v>60</v>
      </c>
      <c r="V66" s="77">
        <f t="shared" si="56"/>
        <v>60</v>
      </c>
      <c r="W66" s="77">
        <f t="shared" si="57"/>
        <v>60</v>
      </c>
      <c r="X66" s="77">
        <f t="shared" si="58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8"/>
        <v>800</v>
      </c>
      <c r="N67" s="77"/>
      <c r="O67" s="77">
        <f t="shared" si="49"/>
        <v>80</v>
      </c>
      <c r="P67" s="77">
        <f t="shared" si="50"/>
        <v>80</v>
      </c>
      <c r="Q67" s="77">
        <f t="shared" si="51"/>
        <v>80</v>
      </c>
      <c r="R67" s="77">
        <f t="shared" si="52"/>
        <v>80</v>
      </c>
      <c r="S67" s="77">
        <f t="shared" si="53"/>
        <v>80</v>
      </c>
      <c r="T67" s="77">
        <f t="shared" si="54"/>
        <v>80</v>
      </c>
      <c r="U67" s="77">
        <f t="shared" si="55"/>
        <v>80</v>
      </c>
      <c r="V67" s="77">
        <f t="shared" si="56"/>
        <v>80</v>
      </c>
      <c r="W67" s="77">
        <f t="shared" si="57"/>
        <v>80</v>
      </c>
      <c r="X67" s="77">
        <f t="shared" si="58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24</v>
      </c>
      <c r="L68" s="94">
        <f>'Planilha para vinculação'!F35</f>
        <v>0.61</v>
      </c>
      <c r="M68" s="75">
        <f t="shared" si="48"/>
        <v>146.4</v>
      </c>
      <c r="N68" s="77"/>
      <c r="O68" s="77">
        <f t="shared" si="49"/>
        <v>14.64</v>
      </c>
      <c r="P68" s="77">
        <f t="shared" si="50"/>
        <v>14.64</v>
      </c>
      <c r="Q68" s="77">
        <f t="shared" si="51"/>
        <v>14.64</v>
      </c>
      <c r="R68" s="77">
        <f t="shared" si="52"/>
        <v>14.64</v>
      </c>
      <c r="S68" s="77">
        <f t="shared" si="53"/>
        <v>14.64</v>
      </c>
      <c r="T68" s="77">
        <f t="shared" si="54"/>
        <v>14.64</v>
      </c>
      <c r="U68" s="77">
        <f t="shared" si="55"/>
        <v>14.64</v>
      </c>
      <c r="V68" s="77">
        <f t="shared" si="56"/>
        <v>14.64</v>
      </c>
      <c r="W68" s="77">
        <f t="shared" si="57"/>
        <v>14.64</v>
      </c>
      <c r="X68" s="77">
        <f t="shared" si="58"/>
        <v>14.64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30</v>
      </c>
      <c r="L69" s="94">
        <f>'Planilha para vinculação'!F26</f>
        <v>5.8</v>
      </c>
      <c r="M69" s="75">
        <f t="shared" si="48"/>
        <v>1740</v>
      </c>
      <c r="N69" s="77"/>
      <c r="O69" s="77">
        <f t="shared" si="49"/>
        <v>174</v>
      </c>
      <c r="P69" s="77">
        <f t="shared" si="50"/>
        <v>174</v>
      </c>
      <c r="Q69" s="77">
        <f t="shared" si="51"/>
        <v>174</v>
      </c>
      <c r="R69" s="77">
        <f t="shared" si="52"/>
        <v>174</v>
      </c>
      <c r="S69" s="77">
        <f t="shared" si="53"/>
        <v>174</v>
      </c>
      <c r="T69" s="77">
        <f t="shared" si="54"/>
        <v>174</v>
      </c>
      <c r="U69" s="77">
        <f t="shared" si="55"/>
        <v>174</v>
      </c>
      <c r="V69" s="77">
        <f t="shared" si="56"/>
        <v>174</v>
      </c>
      <c r="W69" s="77">
        <f t="shared" si="57"/>
        <v>174</v>
      </c>
      <c r="X69" s="77">
        <f t="shared" si="58"/>
        <v>174</v>
      </c>
      <c r="Y69" s="77"/>
      <c r="Z69" s="69">
        <f>SUM(N71:Y71)</f>
        <v>79770.200000000026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1500</v>
      </c>
      <c r="L70" s="94">
        <f>'Planilha para vinculação'!F31</f>
        <v>1.2250000000000001</v>
      </c>
      <c r="M70" s="75">
        <f t="shared" si="48"/>
        <v>18375</v>
      </c>
      <c r="N70" s="77"/>
      <c r="O70" s="77">
        <f t="shared" si="49"/>
        <v>1837.5</v>
      </c>
      <c r="P70" s="77">
        <f t="shared" si="50"/>
        <v>1837.5</v>
      </c>
      <c r="Q70" s="77">
        <f t="shared" si="51"/>
        <v>1837.5</v>
      </c>
      <c r="R70" s="77">
        <f t="shared" si="52"/>
        <v>1837.5</v>
      </c>
      <c r="S70" s="77">
        <f t="shared" si="53"/>
        <v>1837.5</v>
      </c>
      <c r="T70" s="77">
        <f t="shared" si="54"/>
        <v>1837.5</v>
      </c>
      <c r="U70" s="77">
        <f t="shared" si="55"/>
        <v>1837.5</v>
      </c>
      <c r="V70" s="77">
        <f t="shared" si="56"/>
        <v>1837.5</v>
      </c>
      <c r="W70" s="77">
        <f t="shared" si="57"/>
        <v>1837.5</v>
      </c>
      <c r="X70" s="77">
        <f t="shared" si="58"/>
        <v>1837.5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79770.200000000012</v>
      </c>
      <c r="N71" s="86"/>
      <c r="O71" s="64">
        <f t="shared" si="49"/>
        <v>7977.0200000000013</v>
      </c>
      <c r="P71" s="64">
        <f t="shared" si="50"/>
        <v>7977.0200000000013</v>
      </c>
      <c r="Q71" s="64">
        <f t="shared" si="51"/>
        <v>7977.0200000000013</v>
      </c>
      <c r="R71" s="64">
        <f t="shared" si="52"/>
        <v>7977.0200000000013</v>
      </c>
      <c r="S71" s="64">
        <f t="shared" si="53"/>
        <v>7977.0200000000013</v>
      </c>
      <c r="T71" s="64">
        <f t="shared" si="54"/>
        <v>7977.0200000000013</v>
      </c>
      <c r="U71" s="64">
        <f t="shared" si="55"/>
        <v>7977.0200000000013</v>
      </c>
      <c r="V71" s="64">
        <f t="shared" si="56"/>
        <v>7977.0200000000013</v>
      </c>
      <c r="W71" s="64">
        <f t="shared" si="57"/>
        <v>7977.0200000000013</v>
      </c>
      <c r="X71" s="64">
        <f t="shared" si="58"/>
        <v>7977.0200000000013</v>
      </c>
      <c r="Y71" s="64"/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24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59">TRUNC(L72*K72*J72,2)</f>
        <v>21576</v>
      </c>
      <c r="N72" s="105">
        <f>$M$72/12</f>
        <v>1798</v>
      </c>
      <c r="O72" s="105">
        <f t="shared" ref="O72:Y72" si="60">$M$72/12</f>
        <v>1798</v>
      </c>
      <c r="P72" s="105">
        <f t="shared" si="60"/>
        <v>1798</v>
      </c>
      <c r="Q72" s="105">
        <f t="shared" si="60"/>
        <v>1798</v>
      </c>
      <c r="R72" s="105">
        <f t="shared" si="60"/>
        <v>1798</v>
      </c>
      <c r="S72" s="105">
        <f t="shared" si="60"/>
        <v>1798</v>
      </c>
      <c r="T72" s="105">
        <f t="shared" si="60"/>
        <v>1798</v>
      </c>
      <c r="U72" s="105">
        <f t="shared" si="60"/>
        <v>1798</v>
      </c>
      <c r="V72" s="105">
        <f t="shared" si="60"/>
        <v>1798</v>
      </c>
      <c r="W72" s="105">
        <f t="shared" si="60"/>
        <v>1798</v>
      </c>
      <c r="X72" s="105">
        <f t="shared" si="60"/>
        <v>1798</v>
      </c>
      <c r="Y72" s="105">
        <f t="shared" si="60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24" t="s">
        <v>114</v>
      </c>
      <c r="I73" s="73" t="s">
        <v>111</v>
      </c>
      <c r="J73" s="73">
        <v>5</v>
      </c>
      <c r="K73" s="93">
        <v>240</v>
      </c>
      <c r="L73" s="94">
        <f>'Planilha para vinculação'!F21</f>
        <v>10.119999999999999</v>
      </c>
      <c r="M73" s="75">
        <f t="shared" si="59"/>
        <v>12144</v>
      </c>
      <c r="N73" s="76">
        <f t="shared" ref="N73:Y73" si="61">$M$73/12</f>
        <v>1012</v>
      </c>
      <c r="O73" s="77">
        <f t="shared" si="61"/>
        <v>1012</v>
      </c>
      <c r="P73" s="77">
        <f t="shared" si="61"/>
        <v>1012</v>
      </c>
      <c r="Q73" s="77">
        <f t="shared" si="61"/>
        <v>1012</v>
      </c>
      <c r="R73" s="77">
        <f t="shared" si="61"/>
        <v>1012</v>
      </c>
      <c r="S73" s="77">
        <f t="shared" si="61"/>
        <v>1012</v>
      </c>
      <c r="T73" s="77">
        <f t="shared" si="61"/>
        <v>1012</v>
      </c>
      <c r="U73" s="77">
        <f t="shared" si="61"/>
        <v>1012</v>
      </c>
      <c r="V73" s="77">
        <f t="shared" si="61"/>
        <v>1012</v>
      </c>
      <c r="W73" s="77">
        <f t="shared" si="61"/>
        <v>1012</v>
      </c>
      <c r="X73" s="77">
        <f t="shared" si="61"/>
        <v>1012</v>
      </c>
      <c r="Y73" s="77">
        <f t="shared" si="61"/>
        <v>1012</v>
      </c>
      <c r="Z73" s="69">
        <f>SUM(N75:Y75)</f>
        <v>63720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24" t="s">
        <v>114</v>
      </c>
      <c r="I74" s="73" t="s">
        <v>111</v>
      </c>
      <c r="J74" s="73">
        <v>5</v>
      </c>
      <c r="K74" s="93">
        <v>240</v>
      </c>
      <c r="L74" s="94">
        <f>'Planilha para vinculação'!F22</f>
        <v>25</v>
      </c>
      <c r="M74" s="75">
        <f t="shared" si="59"/>
        <v>30000</v>
      </c>
      <c r="N74" s="76">
        <f t="shared" ref="N74:Y74" si="62">$M$74/12</f>
        <v>2500</v>
      </c>
      <c r="O74" s="77">
        <f t="shared" si="62"/>
        <v>2500</v>
      </c>
      <c r="P74" s="77">
        <f t="shared" si="62"/>
        <v>2500</v>
      </c>
      <c r="Q74" s="77">
        <f t="shared" si="62"/>
        <v>2500</v>
      </c>
      <c r="R74" s="77">
        <f t="shared" si="62"/>
        <v>2500</v>
      </c>
      <c r="S74" s="77">
        <f t="shared" si="62"/>
        <v>2500</v>
      </c>
      <c r="T74" s="77">
        <f t="shared" si="62"/>
        <v>2500</v>
      </c>
      <c r="U74" s="77">
        <f t="shared" si="62"/>
        <v>2500</v>
      </c>
      <c r="V74" s="77">
        <f t="shared" si="62"/>
        <v>2500</v>
      </c>
      <c r="W74" s="77">
        <f t="shared" si="62"/>
        <v>2500</v>
      </c>
      <c r="X74" s="77">
        <f t="shared" si="62"/>
        <v>2500</v>
      </c>
      <c r="Y74" s="77">
        <f t="shared" si="62"/>
        <v>2500</v>
      </c>
      <c r="Z74" s="69">
        <f>SUM(N76:Y76)</f>
        <v>593503.20000000007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3">SUM(M72:M74)</f>
        <v>63720</v>
      </c>
      <c r="N75" s="65">
        <f t="shared" si="63"/>
        <v>5310</v>
      </c>
      <c r="O75" s="65">
        <f t="shared" si="63"/>
        <v>5310</v>
      </c>
      <c r="P75" s="65">
        <f t="shared" si="63"/>
        <v>5310</v>
      </c>
      <c r="Q75" s="65">
        <f t="shared" si="63"/>
        <v>5310</v>
      </c>
      <c r="R75" s="65">
        <f t="shared" si="63"/>
        <v>5310</v>
      </c>
      <c r="S75" s="65">
        <f t="shared" si="63"/>
        <v>5310</v>
      </c>
      <c r="T75" s="65">
        <f t="shared" si="63"/>
        <v>5310</v>
      </c>
      <c r="U75" s="65">
        <f t="shared" si="63"/>
        <v>5310</v>
      </c>
      <c r="V75" s="65">
        <f t="shared" si="63"/>
        <v>5310</v>
      </c>
      <c r="W75" s="65">
        <f t="shared" si="63"/>
        <v>5310</v>
      </c>
      <c r="X75" s="65">
        <f t="shared" si="63"/>
        <v>5310</v>
      </c>
      <c r="Y75" s="65">
        <f t="shared" si="63"/>
        <v>5310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593503.19999999995</v>
      </c>
      <c r="N76" s="106">
        <f>SUM(N26,N35,N55,N58,N61,N71,N75,N31,N45)</f>
        <v>67303.577499999999</v>
      </c>
      <c r="O76" s="106">
        <f>SUM(O26,O35,O55,O58,O61,O71,O75,O31,O45)</f>
        <v>55061.767500000009</v>
      </c>
      <c r="P76" s="106">
        <f>SUM(P26,P35,P55,P58,P61,P71,P75,P31,P45)</f>
        <v>56676.687500000007</v>
      </c>
      <c r="Q76" s="106">
        <f>SUM(Q26,Q35,Q55,Q58,Q61,Q71,Q75,Q31,Q45)</f>
        <v>43640.687500000007</v>
      </c>
      <c r="R76" s="106">
        <f>SUM(R26,R35,R55,R58,R61,R71,R75,R31,R45)</f>
        <v>50158.687500000007</v>
      </c>
      <c r="S76" s="106">
        <f>SUM(S26,S35,S55,S58,S61,S71,S75,S31,S45)</f>
        <v>43640.687500000007</v>
      </c>
      <c r="T76" s="106">
        <f>SUM(T26,T35,T55,T58,T61,T71,T75,T31,T45)</f>
        <v>50158.687500000007</v>
      </c>
      <c r="U76" s="106">
        <f>SUM(U26,U35,U55,U58,U61,U71,U75,U31,U45)</f>
        <v>43640.687500000007</v>
      </c>
      <c r="V76" s="106">
        <f>SUM(V26,V35,V55,V58,V61,V71,V75,V31,V45)</f>
        <v>50158.687500000007</v>
      </c>
      <c r="W76" s="106">
        <f>SUM(W26,W35,W55,W58,W61,W71,W75,W31,W45)</f>
        <v>43640.687500000007</v>
      </c>
      <c r="X76" s="106">
        <f>SUM(X26,X35,X55,X58,X61,X71,X75,X31,X45)</f>
        <v>50158.687500000007</v>
      </c>
      <c r="Y76" s="106">
        <f>SUM(Y26,Y35,Y55,Y58,Y61,Y71,Y75,Y31,Y45)</f>
        <v>39263.667500000003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24" t="s">
        <v>114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4">TRUNC(L78*K78*J78,2)</f>
        <v>455.28</v>
      </c>
      <c r="N78" s="108"/>
      <c r="O78" s="89">
        <f t="shared" ref="O78:O87" si="65">M78/2</f>
        <v>227.64</v>
      </c>
      <c r="P78" s="89"/>
      <c r="Q78" s="89"/>
      <c r="R78" s="102"/>
      <c r="S78" s="89"/>
      <c r="T78" s="89"/>
      <c r="U78" s="89">
        <f t="shared" ref="U78:U87" si="66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24" t="s">
        <v>114</v>
      </c>
      <c r="I79" s="92" t="s">
        <v>111</v>
      </c>
      <c r="J79" s="92">
        <v>5</v>
      </c>
      <c r="K79" s="93">
        <v>24</v>
      </c>
      <c r="L79" s="94">
        <f>'Planilha para vinculação'!F21</f>
        <v>10.119999999999999</v>
      </c>
      <c r="M79" s="75">
        <f t="shared" si="64"/>
        <v>1214.4000000000001</v>
      </c>
      <c r="N79" s="109"/>
      <c r="O79" s="89">
        <f t="shared" si="65"/>
        <v>607.20000000000005</v>
      </c>
      <c r="P79" s="110"/>
      <c r="Q79" s="110"/>
      <c r="R79" s="111"/>
      <c r="S79" s="77"/>
      <c r="T79" s="77"/>
      <c r="U79" s="89">
        <f t="shared" si="66"/>
        <v>607.20000000000005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24" t="s">
        <v>114</v>
      </c>
      <c r="I80" s="92" t="s">
        <v>111</v>
      </c>
      <c r="J80" s="92">
        <v>5</v>
      </c>
      <c r="K80" s="93">
        <v>56</v>
      </c>
      <c r="L80" s="94">
        <f>'Planilha para vinculação'!F22</f>
        <v>25</v>
      </c>
      <c r="M80" s="75">
        <f t="shared" si="64"/>
        <v>7000</v>
      </c>
      <c r="N80" s="113"/>
      <c r="O80" s="89">
        <f t="shared" si="65"/>
        <v>3500</v>
      </c>
      <c r="P80" s="85"/>
      <c r="Q80" s="77"/>
      <c r="R80" s="111"/>
      <c r="S80" s="77"/>
      <c r="T80" s="77"/>
      <c r="U80" s="89">
        <f t="shared" si="66"/>
        <v>3500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1500</v>
      </c>
      <c r="L81" s="94">
        <f>'Planilha para vinculação'!F28</f>
        <v>1.1399999999999999</v>
      </c>
      <c r="M81" s="75">
        <f t="shared" si="64"/>
        <v>3420</v>
      </c>
      <c r="N81" s="113"/>
      <c r="O81" s="89">
        <f t="shared" si="65"/>
        <v>1710</v>
      </c>
      <c r="P81" s="85"/>
      <c r="Q81" s="77"/>
      <c r="R81" s="111"/>
      <c r="S81" s="77"/>
      <c r="T81" s="77"/>
      <c r="U81" s="89">
        <f t="shared" si="66"/>
        <v>1710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450</v>
      </c>
      <c r="L82" s="94">
        <f>'Kit lanche'!E15</f>
        <v>5.88</v>
      </c>
      <c r="M82" s="75">
        <f t="shared" si="64"/>
        <v>5292</v>
      </c>
      <c r="N82" s="113"/>
      <c r="O82" s="89">
        <f t="shared" si="65"/>
        <v>2646</v>
      </c>
      <c r="P82" s="85"/>
      <c r="Q82" s="85"/>
      <c r="R82" s="111"/>
      <c r="S82" s="77"/>
      <c r="T82" s="77"/>
      <c r="U82" s="89">
        <f t="shared" si="66"/>
        <v>2646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4"/>
        <v>120</v>
      </c>
      <c r="N83" s="113"/>
      <c r="O83" s="89">
        <f t="shared" si="65"/>
        <v>60</v>
      </c>
      <c r="P83" s="85"/>
      <c r="Q83" s="77"/>
      <c r="R83" s="111"/>
      <c r="S83" s="77"/>
      <c r="T83" s="77"/>
      <c r="U83" s="89">
        <f t="shared" si="66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450</v>
      </c>
      <c r="L84" s="94">
        <f>'Planilha para vinculação'!F39</f>
        <v>4</v>
      </c>
      <c r="M84" s="75">
        <f t="shared" si="64"/>
        <v>3600</v>
      </c>
      <c r="N84" s="113"/>
      <c r="O84" s="89">
        <f t="shared" si="65"/>
        <v>1800</v>
      </c>
      <c r="P84" s="85"/>
      <c r="Q84" s="77"/>
      <c r="R84" s="111"/>
      <c r="S84" s="77"/>
      <c r="T84" s="77"/>
      <c r="U84" s="89">
        <f t="shared" si="66"/>
        <v>1800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450</v>
      </c>
      <c r="L85" s="94">
        <f>'Verba_Kit Pedagogico'!H20</f>
        <v>20.96</v>
      </c>
      <c r="M85" s="75">
        <f t="shared" si="64"/>
        <v>18864</v>
      </c>
      <c r="N85" s="113"/>
      <c r="O85" s="89">
        <f t="shared" si="65"/>
        <v>9432</v>
      </c>
      <c r="P85" s="85"/>
      <c r="Q85" s="85"/>
      <c r="R85" s="111"/>
      <c r="S85" s="77"/>
      <c r="T85" s="77"/>
      <c r="U85" s="89">
        <f t="shared" si="66"/>
        <v>9432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4"/>
        <v>75.52</v>
      </c>
      <c r="N86" s="113"/>
      <c r="O86" s="89">
        <f t="shared" si="65"/>
        <v>37.76</v>
      </c>
      <c r="P86" s="85"/>
      <c r="Q86" s="85"/>
      <c r="R86" s="111"/>
      <c r="S86" s="77"/>
      <c r="T86" s="77"/>
      <c r="U86" s="89">
        <f t="shared" si="66"/>
        <v>37.76</v>
      </c>
      <c r="V86" s="77"/>
      <c r="W86" s="77"/>
      <c r="X86" s="77"/>
      <c r="Y86" s="77"/>
      <c r="Z86" s="69">
        <f>SUM(N88:Y88)</f>
        <v>40389.199999999997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30</v>
      </c>
      <c r="L87" s="94">
        <f>'Planilha para vinculação'!F26</f>
        <v>5.8</v>
      </c>
      <c r="M87" s="75">
        <f t="shared" si="64"/>
        <v>348</v>
      </c>
      <c r="N87" s="113"/>
      <c r="O87" s="89">
        <f t="shared" si="65"/>
        <v>174</v>
      </c>
      <c r="P87" s="115"/>
      <c r="Q87" s="111"/>
      <c r="R87" s="85"/>
      <c r="S87" s="85"/>
      <c r="T87" s="89"/>
      <c r="U87" s="89">
        <f t="shared" si="66"/>
        <v>174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40389.199999999997</v>
      </c>
      <c r="N88" s="86">
        <f>SUM(N78:N86)</f>
        <v>0</v>
      </c>
      <c r="O88" s="64">
        <f>SUM(O78:O87)</f>
        <v>20194.599999999999</v>
      </c>
      <c r="P88" s="64">
        <f t="shared" ref="P88:Y88" si="67">SUM(P78:P86)</f>
        <v>0</v>
      </c>
      <c r="Q88" s="64">
        <f t="shared" si="67"/>
        <v>0</v>
      </c>
      <c r="R88" s="64">
        <f t="shared" si="67"/>
        <v>0</v>
      </c>
      <c r="S88" s="64">
        <f t="shared" si="67"/>
        <v>0</v>
      </c>
      <c r="T88" s="64">
        <f t="shared" si="67"/>
        <v>0</v>
      </c>
      <c r="U88" s="64">
        <f>SUM(U78:U87)</f>
        <v>20194.599999999999</v>
      </c>
      <c r="V88" s="64">
        <f t="shared" si="67"/>
        <v>0</v>
      </c>
      <c r="W88" s="64">
        <f t="shared" si="67"/>
        <v>0</v>
      </c>
      <c r="X88" s="64">
        <f t="shared" si="67"/>
        <v>0</v>
      </c>
      <c r="Y88" s="64">
        <f t="shared" si="67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24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8">TRUNC(L89*K89*J89,2)</f>
        <v>455.28</v>
      </c>
      <c r="N89" s="108"/>
      <c r="O89" s="89"/>
      <c r="P89" s="89">
        <f t="shared" ref="P89:P93" si="69">M89/2</f>
        <v>227.64</v>
      </c>
      <c r="Q89" s="102"/>
      <c r="R89" s="89"/>
      <c r="S89" s="89"/>
      <c r="T89" s="89"/>
      <c r="U89" s="89"/>
      <c r="V89" s="89">
        <f t="shared" ref="V89:V93" si="70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24" t="s">
        <v>114</v>
      </c>
      <c r="I90" s="73" t="s">
        <v>111</v>
      </c>
      <c r="J90" s="73">
        <v>5</v>
      </c>
      <c r="K90" s="93">
        <v>24</v>
      </c>
      <c r="L90" s="94">
        <f>'Planilha para vinculação'!F21</f>
        <v>10.119999999999999</v>
      </c>
      <c r="M90" s="75">
        <f t="shared" si="68"/>
        <v>1214.4000000000001</v>
      </c>
      <c r="N90" s="109"/>
      <c r="O90" s="110"/>
      <c r="P90" s="89">
        <f t="shared" si="69"/>
        <v>607.20000000000005</v>
      </c>
      <c r="Q90" s="111"/>
      <c r="R90" s="110"/>
      <c r="S90" s="110"/>
      <c r="T90" s="89"/>
      <c r="U90" s="110"/>
      <c r="V90" s="89">
        <f t="shared" si="70"/>
        <v>607.20000000000005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24" t="s">
        <v>114</v>
      </c>
      <c r="I91" s="73" t="s">
        <v>111</v>
      </c>
      <c r="J91" s="73">
        <v>5</v>
      </c>
      <c r="K91" s="93">
        <v>56</v>
      </c>
      <c r="L91" s="94">
        <f>'Planilha para vinculação'!F22</f>
        <v>25</v>
      </c>
      <c r="M91" s="75">
        <f t="shared" si="68"/>
        <v>7000</v>
      </c>
      <c r="N91" s="113"/>
      <c r="O91" s="85"/>
      <c r="P91" s="89">
        <f t="shared" si="69"/>
        <v>3500</v>
      </c>
      <c r="Q91" s="111"/>
      <c r="R91" s="85"/>
      <c r="S91" s="85"/>
      <c r="T91" s="89"/>
      <c r="U91" s="85"/>
      <c r="V91" s="89">
        <f t="shared" si="70"/>
        <v>3500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30</v>
      </c>
      <c r="L92" s="94">
        <f>'Planilha para vinculação'!F26</f>
        <v>5.8</v>
      </c>
      <c r="M92" s="75">
        <f t="shared" si="68"/>
        <v>348</v>
      </c>
      <c r="N92" s="113"/>
      <c r="O92" s="85"/>
      <c r="P92" s="89">
        <f t="shared" si="69"/>
        <v>174</v>
      </c>
      <c r="Q92" s="111"/>
      <c r="R92" s="85"/>
      <c r="S92" s="85"/>
      <c r="T92" s="89"/>
      <c r="U92" s="85"/>
      <c r="V92" s="89">
        <f t="shared" si="70"/>
        <v>174</v>
      </c>
      <c r="W92" s="85"/>
      <c r="X92" s="85"/>
      <c r="Y92" s="85"/>
      <c r="Z92" s="69">
        <f>SUM(N94:Y94)</f>
        <v>9093.2000000000007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24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8"/>
        <v>75.52</v>
      </c>
      <c r="N93" s="113"/>
      <c r="O93" s="89"/>
      <c r="P93" s="89">
        <f t="shared" si="69"/>
        <v>37.76</v>
      </c>
      <c r="Q93" s="85"/>
      <c r="R93" s="85"/>
      <c r="S93" s="89"/>
      <c r="T93" s="85"/>
      <c r="U93" s="85"/>
      <c r="V93" s="89">
        <f t="shared" si="70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 t="shared" ref="M94:Y94" si="71">SUM(M89:M93)</f>
        <v>9093.2000000000007</v>
      </c>
      <c r="N94" s="86">
        <f t="shared" si="71"/>
        <v>0</v>
      </c>
      <c r="O94" s="64">
        <f t="shared" si="71"/>
        <v>0</v>
      </c>
      <c r="P94" s="64">
        <f t="shared" si="71"/>
        <v>4546.6000000000004</v>
      </c>
      <c r="Q94" s="64">
        <f t="shared" si="71"/>
        <v>0</v>
      </c>
      <c r="R94" s="64">
        <f t="shared" si="71"/>
        <v>0</v>
      </c>
      <c r="S94" s="64">
        <f t="shared" si="71"/>
        <v>0</v>
      </c>
      <c r="T94" s="64">
        <f t="shared" si="71"/>
        <v>0</v>
      </c>
      <c r="U94" s="64">
        <f t="shared" si="71"/>
        <v>0</v>
      </c>
      <c r="V94" s="64">
        <f t="shared" si="71"/>
        <v>4546.6000000000004</v>
      </c>
      <c r="W94" s="64">
        <f t="shared" si="71"/>
        <v>0</v>
      </c>
      <c r="X94" s="64">
        <f t="shared" si="71"/>
        <v>0</v>
      </c>
      <c r="Y94" s="64">
        <f t="shared" si="71"/>
        <v>0</v>
      </c>
      <c r="Z94" s="69"/>
    </row>
    <row r="95" spans="1:27" ht="12.75" customHeight="1" x14ac:dyDescent="0.25">
      <c r="A95" s="18"/>
      <c r="B95" s="18"/>
      <c r="C95" s="18"/>
      <c r="D95" s="307" t="s">
        <v>72</v>
      </c>
      <c r="E95" s="116" t="s">
        <v>512</v>
      </c>
      <c r="F95" s="104" t="s">
        <v>7</v>
      </c>
      <c r="G95" s="104">
        <v>2</v>
      </c>
      <c r="H95" s="24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2">L95*K95*J95</f>
        <v>455.28</v>
      </c>
      <c r="N95" s="118"/>
      <c r="O95" s="119"/>
      <c r="P95" s="89"/>
      <c r="Q95" s="89"/>
      <c r="R95" s="89">
        <f t="shared" ref="R95:R98" si="73">M95/2</f>
        <v>227.64</v>
      </c>
      <c r="S95" s="94"/>
      <c r="T95" s="120"/>
      <c r="U95" s="94"/>
      <c r="V95" s="94"/>
      <c r="W95" s="89">
        <f t="shared" ref="W95:W98" si="74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309"/>
      <c r="E96" s="121" t="s">
        <v>110</v>
      </c>
      <c r="F96" s="122" t="s">
        <v>11</v>
      </c>
      <c r="G96" s="104">
        <v>9</v>
      </c>
      <c r="H96" s="24" t="s">
        <v>114</v>
      </c>
      <c r="I96" s="73" t="s">
        <v>111</v>
      </c>
      <c r="J96" s="73">
        <v>5</v>
      </c>
      <c r="K96" s="93">
        <v>24</v>
      </c>
      <c r="L96" s="94">
        <f>'Planilha para vinculação'!F21</f>
        <v>10.119999999999999</v>
      </c>
      <c r="M96" s="117">
        <f t="shared" si="72"/>
        <v>1214.4000000000001</v>
      </c>
      <c r="N96" s="123"/>
      <c r="O96" s="124"/>
      <c r="P96" s="125"/>
      <c r="Q96" s="125"/>
      <c r="R96" s="89">
        <f t="shared" si="73"/>
        <v>607.20000000000005</v>
      </c>
      <c r="S96" s="122"/>
      <c r="T96" s="104"/>
      <c r="U96" s="122"/>
      <c r="V96" s="122"/>
      <c r="W96" s="89">
        <f t="shared" si="74"/>
        <v>607.20000000000005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309"/>
      <c r="E97" s="126" t="s">
        <v>112</v>
      </c>
      <c r="F97" s="122" t="s">
        <v>11</v>
      </c>
      <c r="G97" s="104">
        <v>10</v>
      </c>
      <c r="H97" s="24" t="s">
        <v>114</v>
      </c>
      <c r="I97" s="73" t="s">
        <v>111</v>
      </c>
      <c r="J97" s="73">
        <v>5</v>
      </c>
      <c r="K97" s="93">
        <v>56</v>
      </c>
      <c r="L97" s="94">
        <f>'Planilha para vinculação'!F22</f>
        <v>25</v>
      </c>
      <c r="M97" s="117">
        <f t="shared" si="72"/>
        <v>7000</v>
      </c>
      <c r="N97" s="123"/>
      <c r="O97" s="124"/>
      <c r="P97" s="85"/>
      <c r="Q97" s="85"/>
      <c r="R97" s="89">
        <f t="shared" si="73"/>
        <v>3500</v>
      </c>
      <c r="S97" s="127"/>
      <c r="T97" s="104"/>
      <c r="U97" s="127"/>
      <c r="V97" s="127"/>
      <c r="W97" s="89">
        <f t="shared" si="74"/>
        <v>3500</v>
      </c>
      <c r="X97" s="85"/>
      <c r="Y97" s="85"/>
      <c r="Z97" s="69">
        <f>SUM(N99:Y99)</f>
        <v>9017.68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308"/>
      <c r="E98" s="98" t="s">
        <v>330</v>
      </c>
      <c r="F98" s="104" t="s">
        <v>14</v>
      </c>
      <c r="G98" s="104">
        <v>14</v>
      </c>
      <c r="H98" s="104" t="s">
        <v>114</v>
      </c>
      <c r="I98" s="73" t="s">
        <v>138</v>
      </c>
      <c r="J98" s="73">
        <v>2</v>
      </c>
      <c r="K98" s="73">
        <v>30</v>
      </c>
      <c r="L98" s="94">
        <f>'Planilha para vinculação'!F26</f>
        <v>5.8</v>
      </c>
      <c r="M98" s="117">
        <f t="shared" si="72"/>
        <v>348</v>
      </c>
      <c r="N98" s="123"/>
      <c r="O98" s="124"/>
      <c r="P98" s="85"/>
      <c r="Q98" s="85"/>
      <c r="R98" s="89">
        <f t="shared" si="73"/>
        <v>174</v>
      </c>
      <c r="S98" s="127"/>
      <c r="T98" s="104"/>
      <c r="U98" s="127"/>
      <c r="V98" s="127"/>
      <c r="W98" s="89">
        <f t="shared" si="74"/>
        <v>174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33" t="s">
        <v>120</v>
      </c>
      <c r="E99" s="281"/>
      <c r="F99" s="281"/>
      <c r="G99" s="281"/>
      <c r="H99" s="281"/>
      <c r="I99" s="281"/>
      <c r="J99" s="281"/>
      <c r="K99" s="281"/>
      <c r="L99" s="282"/>
      <c r="M99" s="153">
        <f t="shared" ref="M99:Y99" si="75">SUM(M95:M98)</f>
        <v>9017.68</v>
      </c>
      <c r="N99" s="153">
        <f t="shared" si="75"/>
        <v>0</v>
      </c>
      <c r="O99" s="154">
        <f t="shared" si="75"/>
        <v>0</v>
      </c>
      <c r="P99" s="155">
        <f t="shared" si="75"/>
        <v>0</v>
      </c>
      <c r="Q99" s="155">
        <f t="shared" si="75"/>
        <v>0</v>
      </c>
      <c r="R99" s="155">
        <f t="shared" si="75"/>
        <v>4508.84</v>
      </c>
      <c r="S99" s="155">
        <f t="shared" si="75"/>
        <v>0</v>
      </c>
      <c r="T99" s="155">
        <f t="shared" si="75"/>
        <v>0</v>
      </c>
      <c r="U99" s="154">
        <f t="shared" si="75"/>
        <v>0</v>
      </c>
      <c r="V99" s="154">
        <f t="shared" si="75"/>
        <v>0</v>
      </c>
      <c r="W99" s="155">
        <f t="shared" si="75"/>
        <v>4508.84</v>
      </c>
      <c r="X99" s="156">
        <f t="shared" si="75"/>
        <v>0</v>
      </c>
      <c r="Y99" s="156">
        <f t="shared" si="75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24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6">TRUNC(L100*K100*J100,2)</f>
        <v>455.28</v>
      </c>
      <c r="N100" s="89">
        <f t="shared" ref="N100:N110" si="77">M100/2</f>
        <v>227.64</v>
      </c>
      <c r="O100" s="89"/>
      <c r="P100" s="89"/>
      <c r="Q100" s="111"/>
      <c r="R100" s="89"/>
      <c r="S100" s="89"/>
      <c r="T100" s="89">
        <f t="shared" ref="T100:T110" si="78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24" t="s">
        <v>114</v>
      </c>
      <c r="I101" s="73" t="s">
        <v>111</v>
      </c>
      <c r="J101" s="73">
        <v>5</v>
      </c>
      <c r="K101" s="93">
        <v>24</v>
      </c>
      <c r="L101" s="94">
        <f>'Planilha para vinculação'!F21</f>
        <v>10.119999999999999</v>
      </c>
      <c r="M101" s="75">
        <f t="shared" si="76"/>
        <v>1214.4000000000001</v>
      </c>
      <c r="N101" s="89">
        <f t="shared" si="77"/>
        <v>607.20000000000005</v>
      </c>
      <c r="O101" s="77"/>
      <c r="P101" s="77"/>
      <c r="Q101" s="111"/>
      <c r="R101" s="77"/>
      <c r="S101" s="77"/>
      <c r="T101" s="89">
        <f t="shared" si="78"/>
        <v>607.20000000000005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24" t="s">
        <v>114</v>
      </c>
      <c r="I102" s="73" t="s">
        <v>111</v>
      </c>
      <c r="J102" s="73">
        <v>5</v>
      </c>
      <c r="K102" s="93">
        <v>56</v>
      </c>
      <c r="L102" s="94">
        <f>'Planilha para vinculação'!F22</f>
        <v>25</v>
      </c>
      <c r="M102" s="75">
        <f t="shared" si="76"/>
        <v>7000</v>
      </c>
      <c r="N102" s="89">
        <f t="shared" si="77"/>
        <v>3500</v>
      </c>
      <c r="O102" s="77"/>
      <c r="P102" s="77"/>
      <c r="Q102" s="111"/>
      <c r="R102" s="77"/>
      <c r="S102" s="77"/>
      <c r="T102" s="89">
        <f t="shared" si="78"/>
        <v>3500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2</v>
      </c>
      <c r="K103" s="73">
        <v>1500</v>
      </c>
      <c r="L103" s="94">
        <f>'Planilha para vinculação'!F28</f>
        <v>1.1399999999999999</v>
      </c>
      <c r="M103" s="75">
        <f t="shared" si="76"/>
        <v>3420</v>
      </c>
      <c r="N103" s="89">
        <f t="shared" si="77"/>
        <v>1710</v>
      </c>
      <c r="O103" s="77"/>
      <c r="P103" s="77"/>
      <c r="Q103" s="111"/>
      <c r="R103" s="77"/>
      <c r="S103" s="77"/>
      <c r="T103" s="89">
        <f t="shared" si="78"/>
        <v>1710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6"/>
        <v>235.2</v>
      </c>
      <c r="N104" s="89">
        <f t="shared" si="77"/>
        <v>117.6</v>
      </c>
      <c r="O104" s="77"/>
      <c r="P104" s="77"/>
      <c r="Q104" s="111"/>
      <c r="R104" s="77"/>
      <c r="S104" s="77"/>
      <c r="T104" s="89">
        <f t="shared" si="78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6"/>
        <v>838.4</v>
      </c>
      <c r="N105" s="89">
        <f t="shared" si="77"/>
        <v>419.2</v>
      </c>
      <c r="O105" s="77"/>
      <c r="P105" s="77"/>
      <c r="Q105" s="111"/>
      <c r="R105" s="77"/>
      <c r="S105" s="77"/>
      <c r="T105" s="89">
        <f t="shared" si="78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6"/>
        <v>120</v>
      </c>
      <c r="N106" s="89">
        <f t="shared" si="77"/>
        <v>60</v>
      </c>
      <c r="O106" s="77"/>
      <c r="P106" s="77"/>
      <c r="Q106" s="111"/>
      <c r="R106" s="77"/>
      <c r="S106" s="77"/>
      <c r="T106" s="89">
        <f t="shared" si="78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6"/>
        <v>160</v>
      </c>
      <c r="N107" s="89">
        <f t="shared" si="77"/>
        <v>80</v>
      </c>
      <c r="O107" s="85"/>
      <c r="P107" s="85"/>
      <c r="Q107" s="111"/>
      <c r="R107" s="85"/>
      <c r="S107" s="85"/>
      <c r="T107" s="89">
        <f t="shared" si="78"/>
        <v>80</v>
      </c>
      <c r="U107" s="111"/>
      <c r="V107" s="111"/>
      <c r="W107" s="77"/>
      <c r="X107" s="111"/>
      <c r="Y107" s="77"/>
      <c r="Z107" s="69"/>
    </row>
    <row r="108" spans="1:27" ht="72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6"/>
        <v>75.52</v>
      </c>
      <c r="N108" s="89">
        <f t="shared" si="77"/>
        <v>37.76</v>
      </c>
      <c r="O108" s="85"/>
      <c r="P108" s="85"/>
      <c r="Q108" s="111"/>
      <c r="R108" s="85"/>
      <c r="S108" s="85"/>
      <c r="T108" s="89">
        <f t="shared" si="78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328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24</v>
      </c>
      <c r="L109" s="94">
        <f>'Planilha para vinculação'!F35</f>
        <v>0.61</v>
      </c>
      <c r="M109" s="75">
        <f t="shared" si="76"/>
        <v>29.28</v>
      </c>
      <c r="N109" s="89">
        <f t="shared" si="77"/>
        <v>14.64</v>
      </c>
      <c r="O109" s="85"/>
      <c r="P109" s="85"/>
      <c r="Q109" s="111"/>
      <c r="R109" s="85"/>
      <c r="S109" s="85"/>
      <c r="T109" s="89">
        <f t="shared" si="78"/>
        <v>14.64</v>
      </c>
      <c r="U109" s="111"/>
      <c r="V109" s="111"/>
      <c r="W109" s="77"/>
      <c r="X109" s="111"/>
      <c r="Y109" s="77"/>
      <c r="Z109" s="69">
        <f>SUM(N111:Y111)</f>
        <v>13896.080000000002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24" t="s">
        <v>114</v>
      </c>
      <c r="I110" s="73" t="s">
        <v>119</v>
      </c>
      <c r="J110" s="73">
        <v>2</v>
      </c>
      <c r="K110" s="73">
        <v>30</v>
      </c>
      <c r="L110" s="94">
        <f>'Planilha para vinculação'!F26</f>
        <v>5.8</v>
      </c>
      <c r="M110" s="75">
        <f t="shared" si="76"/>
        <v>348</v>
      </c>
      <c r="N110" s="89">
        <f t="shared" si="77"/>
        <v>174</v>
      </c>
      <c r="O110" s="85"/>
      <c r="P110" s="115"/>
      <c r="Q110" s="111"/>
      <c r="R110" s="85"/>
      <c r="S110" s="85"/>
      <c r="T110" s="89">
        <f t="shared" si="78"/>
        <v>174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13896.080000000002</v>
      </c>
      <c r="N111" s="86">
        <f>SUM(N100:N110)</f>
        <v>6948.0400000000009</v>
      </c>
      <c r="O111" s="64">
        <f t="shared" ref="O111:S111" si="79">SUM(O100:O109)</f>
        <v>0</v>
      </c>
      <c r="P111" s="64">
        <f t="shared" si="79"/>
        <v>0</v>
      </c>
      <c r="Q111" s="64">
        <f t="shared" si="79"/>
        <v>0</v>
      </c>
      <c r="R111" s="64">
        <f t="shared" si="79"/>
        <v>0</v>
      </c>
      <c r="S111" s="64">
        <f t="shared" si="79"/>
        <v>0</v>
      </c>
      <c r="T111" s="64">
        <f>SUM(T100:T110)</f>
        <v>6948.0400000000009</v>
      </c>
      <c r="U111" s="64">
        <f t="shared" ref="U111:Y111" si="80">SUM(U100:U109)</f>
        <v>0</v>
      </c>
      <c r="V111" s="64">
        <f t="shared" si="80"/>
        <v>0</v>
      </c>
      <c r="W111" s="64">
        <f t="shared" si="80"/>
        <v>0</v>
      </c>
      <c r="X111" s="64">
        <f t="shared" si="80"/>
        <v>0</v>
      </c>
      <c r="Y111" s="64">
        <f t="shared" si="80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24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1">TRUNC(L112*K112*J112,2)</f>
        <v>455.28</v>
      </c>
      <c r="N112" s="108"/>
      <c r="O112" s="89">
        <f t="shared" ref="O112:O122" si="82">M112/2</f>
        <v>227.64</v>
      </c>
      <c r="P112" s="89"/>
      <c r="Q112" s="89"/>
      <c r="R112" s="89"/>
      <c r="S112" s="89"/>
      <c r="T112" s="89"/>
      <c r="U112" s="89"/>
      <c r="V112" s="89">
        <f t="shared" ref="V112:V122" si="83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24" t="s">
        <v>114</v>
      </c>
      <c r="I113" s="73" t="s">
        <v>111</v>
      </c>
      <c r="J113" s="73">
        <v>5</v>
      </c>
      <c r="K113" s="93">
        <v>24</v>
      </c>
      <c r="L113" s="94">
        <f>'Planilha para vinculação'!F21</f>
        <v>10.119999999999999</v>
      </c>
      <c r="M113" s="75">
        <f t="shared" si="81"/>
        <v>1214.4000000000001</v>
      </c>
      <c r="N113" s="76"/>
      <c r="O113" s="89">
        <f t="shared" si="82"/>
        <v>607.20000000000005</v>
      </c>
      <c r="P113" s="77"/>
      <c r="Q113" s="77"/>
      <c r="R113" s="77"/>
      <c r="S113" s="89"/>
      <c r="T113" s="77"/>
      <c r="U113" s="77"/>
      <c r="V113" s="89">
        <f t="shared" si="83"/>
        <v>607.20000000000005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24" t="s">
        <v>114</v>
      </c>
      <c r="I114" s="73" t="s">
        <v>111</v>
      </c>
      <c r="J114" s="73">
        <v>5</v>
      </c>
      <c r="K114" s="93">
        <v>56</v>
      </c>
      <c r="L114" s="94">
        <f>'Planilha para vinculação'!F22</f>
        <v>25</v>
      </c>
      <c r="M114" s="75">
        <f t="shared" si="81"/>
        <v>7000</v>
      </c>
      <c r="N114" s="76"/>
      <c r="O114" s="89">
        <f t="shared" si="82"/>
        <v>3500</v>
      </c>
      <c r="P114" s="77"/>
      <c r="Q114" s="77"/>
      <c r="R114" s="77"/>
      <c r="S114" s="89"/>
      <c r="T114" s="77"/>
      <c r="U114" s="77"/>
      <c r="V114" s="89">
        <f t="shared" si="83"/>
        <v>3500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1500</v>
      </c>
      <c r="L115" s="94">
        <f>'Planilha para vinculação'!F28</f>
        <v>1.1399999999999999</v>
      </c>
      <c r="M115" s="75">
        <f t="shared" si="81"/>
        <v>3420</v>
      </c>
      <c r="N115" s="76"/>
      <c r="O115" s="89">
        <f t="shared" si="82"/>
        <v>1710</v>
      </c>
      <c r="P115" s="77"/>
      <c r="Q115" s="77"/>
      <c r="R115" s="77"/>
      <c r="S115" s="89"/>
      <c r="T115" s="77"/>
      <c r="U115" s="77"/>
      <c r="V115" s="89">
        <f t="shared" si="83"/>
        <v>1710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1"/>
        <v>838.4</v>
      </c>
      <c r="N116" s="76"/>
      <c r="O116" s="89">
        <f t="shared" si="82"/>
        <v>419.2</v>
      </c>
      <c r="P116" s="77"/>
      <c r="Q116" s="77"/>
      <c r="R116" s="77"/>
      <c r="S116" s="89"/>
      <c r="T116" s="77"/>
      <c r="U116" s="77"/>
      <c r="V116" s="89">
        <f t="shared" si="83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1"/>
        <v>235.2</v>
      </c>
      <c r="N117" s="76"/>
      <c r="O117" s="89">
        <f t="shared" si="82"/>
        <v>117.6</v>
      </c>
      <c r="P117" s="77"/>
      <c r="Q117" s="77"/>
      <c r="R117" s="77"/>
      <c r="S117" s="89"/>
      <c r="T117" s="77"/>
      <c r="U117" s="77"/>
      <c r="V117" s="89">
        <f t="shared" si="83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1"/>
        <v>120</v>
      </c>
      <c r="N118" s="76"/>
      <c r="O118" s="89">
        <f t="shared" si="82"/>
        <v>60</v>
      </c>
      <c r="P118" s="77"/>
      <c r="Q118" s="77"/>
      <c r="R118" s="77"/>
      <c r="S118" s="89"/>
      <c r="T118" s="77"/>
      <c r="U118" s="77"/>
      <c r="V118" s="89">
        <f t="shared" si="83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1"/>
        <v>160</v>
      </c>
      <c r="N119" s="113"/>
      <c r="O119" s="89">
        <f t="shared" si="82"/>
        <v>80</v>
      </c>
      <c r="P119" s="85"/>
      <c r="Q119" s="85"/>
      <c r="R119" s="85"/>
      <c r="S119" s="89"/>
      <c r="T119" s="85"/>
      <c r="U119" s="85"/>
      <c r="V119" s="89">
        <f t="shared" si="83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1"/>
        <v>75.52</v>
      </c>
      <c r="N120" s="113"/>
      <c r="O120" s="89">
        <f t="shared" si="82"/>
        <v>37.76</v>
      </c>
      <c r="P120" s="85"/>
      <c r="Q120" s="85"/>
      <c r="R120" s="85"/>
      <c r="S120" s="89"/>
      <c r="T120" s="85"/>
      <c r="U120" s="85"/>
      <c r="V120" s="89">
        <f t="shared" si="83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24</v>
      </c>
      <c r="L121" s="94">
        <f>'Planilha para vinculação'!F35</f>
        <v>0.61</v>
      </c>
      <c r="M121" s="75">
        <f t="shared" si="81"/>
        <v>29.28</v>
      </c>
      <c r="N121" s="113"/>
      <c r="O121" s="89">
        <f t="shared" si="82"/>
        <v>14.64</v>
      </c>
      <c r="P121" s="85"/>
      <c r="Q121" s="85"/>
      <c r="R121" s="85"/>
      <c r="S121" s="89"/>
      <c r="T121" s="85"/>
      <c r="U121" s="85"/>
      <c r="V121" s="89">
        <f t="shared" si="83"/>
        <v>14.64</v>
      </c>
      <c r="W121" s="77"/>
      <c r="X121" s="77"/>
      <c r="Y121" s="77"/>
      <c r="Z121" s="69">
        <f>SUM(N123:Y123)</f>
        <v>13896.080000000002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24" t="s">
        <v>114</v>
      </c>
      <c r="I122" s="73" t="s">
        <v>119</v>
      </c>
      <c r="J122" s="73">
        <v>2</v>
      </c>
      <c r="K122" s="73">
        <v>30</v>
      </c>
      <c r="L122" s="94">
        <f>'Planilha para vinculação'!F26</f>
        <v>5.8</v>
      </c>
      <c r="M122" s="75">
        <f t="shared" si="81"/>
        <v>348</v>
      </c>
      <c r="N122" s="113"/>
      <c r="O122" s="89">
        <f t="shared" si="82"/>
        <v>174</v>
      </c>
      <c r="P122" s="115"/>
      <c r="Q122" s="111"/>
      <c r="R122" s="85"/>
      <c r="S122" s="85"/>
      <c r="T122" s="89"/>
      <c r="U122" s="85"/>
      <c r="V122" s="89">
        <f t="shared" si="83"/>
        <v>174</v>
      </c>
      <c r="W122" s="85"/>
      <c r="X122" s="85"/>
      <c r="Y122" s="85"/>
      <c r="Z122" s="69">
        <f>SUM(N124:Y124)</f>
        <v>86292.239999999991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13896.080000000002</v>
      </c>
      <c r="N123" s="86">
        <f t="shared" ref="N123:U123" si="84">SUM(N112:N121)</f>
        <v>0</v>
      </c>
      <c r="O123" s="64">
        <f>SUM(O112:O122)</f>
        <v>6948.0400000000009</v>
      </c>
      <c r="P123" s="64">
        <f t="shared" si="84"/>
        <v>0</v>
      </c>
      <c r="Q123" s="64">
        <f t="shared" si="84"/>
        <v>0</v>
      </c>
      <c r="R123" s="64">
        <f t="shared" si="84"/>
        <v>0</v>
      </c>
      <c r="S123" s="64">
        <f t="shared" si="84"/>
        <v>0</v>
      </c>
      <c r="T123" s="64">
        <f t="shared" si="84"/>
        <v>0</v>
      </c>
      <c r="U123" s="64">
        <f t="shared" si="84"/>
        <v>0</v>
      </c>
      <c r="V123" s="64">
        <f>SUM(V112:V122)</f>
        <v>6948.0400000000009</v>
      </c>
      <c r="W123" s="64">
        <f t="shared" ref="W123:Y123" si="85">SUM(W112:W121)</f>
        <v>0</v>
      </c>
      <c r="X123" s="64">
        <f t="shared" si="85"/>
        <v>0</v>
      </c>
      <c r="Y123" s="64">
        <f t="shared" si="85"/>
        <v>0</v>
      </c>
      <c r="Z123" s="69"/>
    </row>
    <row r="124" spans="1:27" ht="42.75" customHeight="1" x14ac:dyDescent="0.25">
      <c r="A124" s="107"/>
      <c r="B124" s="107"/>
      <c r="C124" s="107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 t="shared" ref="M124:Y124" si="86">M123+M94+M111+M99+M88</f>
        <v>86292.239999999991</v>
      </c>
      <c r="N124" s="106">
        <f t="shared" si="86"/>
        <v>6948.0400000000009</v>
      </c>
      <c r="O124" s="106">
        <f t="shared" si="86"/>
        <v>27142.639999999999</v>
      </c>
      <c r="P124" s="106">
        <f t="shared" si="86"/>
        <v>4546.6000000000004</v>
      </c>
      <c r="Q124" s="106">
        <f t="shared" si="86"/>
        <v>0</v>
      </c>
      <c r="R124" s="106">
        <f t="shared" si="86"/>
        <v>4508.84</v>
      </c>
      <c r="S124" s="106">
        <f t="shared" si="86"/>
        <v>0</v>
      </c>
      <c r="T124" s="106">
        <f t="shared" si="86"/>
        <v>6948.0400000000009</v>
      </c>
      <c r="U124" s="106">
        <f t="shared" si="86"/>
        <v>20194.599999999999</v>
      </c>
      <c r="V124" s="106">
        <f t="shared" si="86"/>
        <v>11494.640000000001</v>
      </c>
      <c r="W124" s="106">
        <f t="shared" si="86"/>
        <v>4508.84</v>
      </c>
      <c r="X124" s="106">
        <f t="shared" si="86"/>
        <v>0</v>
      </c>
      <c r="Y124" s="106">
        <f t="shared" si="86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23" t="s">
        <v>141</v>
      </c>
      <c r="E126" s="70" t="s">
        <v>110</v>
      </c>
      <c r="F126" s="132" t="s">
        <v>11</v>
      </c>
      <c r="G126" s="24">
        <v>9</v>
      </c>
      <c r="H126" s="24" t="s">
        <v>114</v>
      </c>
      <c r="I126" s="72" t="s">
        <v>111</v>
      </c>
      <c r="J126" s="72">
        <v>5</v>
      </c>
      <c r="K126" s="93">
        <v>15</v>
      </c>
      <c r="L126" s="94">
        <f>'Planilha para vinculação'!F21</f>
        <v>10.119999999999999</v>
      </c>
      <c r="M126" s="133">
        <f t="shared" ref="M126:M135" si="87">TRUNC(J126*K126*L126,2)</f>
        <v>759</v>
      </c>
      <c r="N126" s="134"/>
      <c r="O126" s="135"/>
      <c r="P126" s="77">
        <f t="shared" ref="P126:P135" si="88">M126</f>
        <v>759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24"/>
      <c r="E127" s="78" t="s">
        <v>112</v>
      </c>
      <c r="F127" s="132" t="s">
        <v>11</v>
      </c>
      <c r="G127" s="24">
        <v>10</v>
      </c>
      <c r="H127" s="24" t="s">
        <v>114</v>
      </c>
      <c r="I127" s="72" t="s">
        <v>111</v>
      </c>
      <c r="J127" s="72">
        <v>5</v>
      </c>
      <c r="K127" s="93">
        <v>30</v>
      </c>
      <c r="L127" s="94">
        <f>'Planilha para vinculação'!F22</f>
        <v>25</v>
      </c>
      <c r="M127" s="133">
        <f t="shared" si="87"/>
        <v>3750</v>
      </c>
      <c r="N127" s="123"/>
      <c r="O127" s="135"/>
      <c r="P127" s="77">
        <f t="shared" si="88"/>
        <v>3750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24"/>
      <c r="E128" s="6" t="s">
        <v>513</v>
      </c>
      <c r="F128" s="24" t="s">
        <v>7</v>
      </c>
      <c r="G128" s="24">
        <v>3</v>
      </c>
      <c r="H128" s="24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7"/>
        <v>130.26</v>
      </c>
      <c r="N128" s="123"/>
      <c r="O128" s="135"/>
      <c r="P128" s="77">
        <f t="shared" si="88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30</v>
      </c>
      <c r="L129" s="94">
        <f>'Planilha para vinculação'!F26</f>
        <v>5.8</v>
      </c>
      <c r="M129" s="133">
        <f t="shared" si="87"/>
        <v>174</v>
      </c>
      <c r="N129" s="123"/>
      <c r="O129" s="135"/>
      <c r="P129" s="77">
        <f t="shared" si="88"/>
        <v>174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1500</v>
      </c>
      <c r="L130" s="94">
        <f>'Planilha para vinculação'!F31</f>
        <v>1.2250000000000001</v>
      </c>
      <c r="M130" s="133">
        <f t="shared" si="87"/>
        <v>1837.5</v>
      </c>
      <c r="N130" s="123"/>
      <c r="O130" s="135"/>
      <c r="P130" s="77">
        <f t="shared" si="88"/>
        <v>1837.5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7"/>
        <v>60</v>
      </c>
      <c r="N131" s="123"/>
      <c r="O131" s="135"/>
      <c r="P131" s="77">
        <f t="shared" si="88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7"/>
        <v>160</v>
      </c>
      <c r="N132" s="123"/>
      <c r="O132" s="135"/>
      <c r="P132" s="77">
        <f t="shared" si="88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40</v>
      </c>
      <c r="L133" s="138">
        <f>'Planilha para vinculação'!F35</f>
        <v>0.61</v>
      </c>
      <c r="M133" s="133">
        <f t="shared" si="87"/>
        <v>24.4</v>
      </c>
      <c r="N133" s="123"/>
      <c r="O133" s="135"/>
      <c r="P133" s="77">
        <f t="shared" si="88"/>
        <v>24.4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7"/>
        <v>838.4</v>
      </c>
      <c r="N134" s="123"/>
      <c r="O134" s="135"/>
      <c r="P134" s="77">
        <f t="shared" si="88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7968.7599999999993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25"/>
      <c r="E135" s="70" t="s">
        <v>132</v>
      </c>
      <c r="F135" s="24" t="s">
        <v>14</v>
      </c>
      <c r="G135" s="24">
        <v>26</v>
      </c>
      <c r="H135" s="24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7"/>
        <v>235.2</v>
      </c>
      <c r="N135" s="123"/>
      <c r="O135" s="135"/>
      <c r="P135" s="77">
        <f t="shared" si="88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8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89">SUM(M126:M135)</f>
        <v>7968.7599999999993</v>
      </c>
      <c r="N136" s="139">
        <f t="shared" si="89"/>
        <v>0</v>
      </c>
      <c r="O136" s="139">
        <f t="shared" si="89"/>
        <v>0</v>
      </c>
      <c r="P136" s="139">
        <f t="shared" si="89"/>
        <v>7968.7599999999993</v>
      </c>
      <c r="Q136" s="139">
        <f t="shared" si="89"/>
        <v>0</v>
      </c>
      <c r="R136" s="139">
        <f t="shared" si="89"/>
        <v>0</v>
      </c>
      <c r="S136" s="139">
        <f t="shared" si="89"/>
        <v>0</v>
      </c>
      <c r="T136" s="139">
        <f t="shared" si="89"/>
        <v>0</v>
      </c>
      <c r="U136" s="139">
        <f t="shared" si="89"/>
        <v>0</v>
      </c>
      <c r="V136" s="139">
        <f t="shared" si="89"/>
        <v>0</v>
      </c>
      <c r="W136" s="139">
        <f t="shared" si="89"/>
        <v>0</v>
      </c>
      <c r="X136" s="139">
        <f t="shared" si="89"/>
        <v>0</v>
      </c>
      <c r="Y136" s="139">
        <f t="shared" si="89"/>
        <v>0</v>
      </c>
      <c r="Z136" s="69"/>
    </row>
    <row r="137" spans="1:27" ht="40.5" customHeight="1" x14ac:dyDescent="0.3">
      <c r="A137" s="107"/>
      <c r="B137" s="107"/>
      <c r="C137" s="107"/>
      <c r="D137" s="307" t="s">
        <v>78</v>
      </c>
      <c r="E137" s="70" t="s">
        <v>110</v>
      </c>
      <c r="F137" s="91" t="s">
        <v>11</v>
      </c>
      <c r="G137" s="24">
        <v>9</v>
      </c>
      <c r="H137" s="24" t="s">
        <v>114</v>
      </c>
      <c r="I137" s="92" t="s">
        <v>111</v>
      </c>
      <c r="J137" s="92">
        <v>5</v>
      </c>
      <c r="K137" s="93">
        <v>15</v>
      </c>
      <c r="L137" s="94">
        <f>'Planilha para vinculação'!F21</f>
        <v>10.119999999999999</v>
      </c>
      <c r="M137" s="75">
        <f t="shared" ref="M137:M139" si="90">TRUNC(J137*K137*L137,2)</f>
        <v>759</v>
      </c>
      <c r="N137" s="109"/>
      <c r="O137" s="110"/>
      <c r="P137" s="110"/>
      <c r="Q137" s="140"/>
      <c r="R137" s="141">
        <f t="shared" ref="R137:R140" si="91">M137</f>
        <v>759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24" t="s">
        <v>114</v>
      </c>
      <c r="I138" s="92" t="s">
        <v>111</v>
      </c>
      <c r="J138" s="92">
        <v>5</v>
      </c>
      <c r="K138" s="93">
        <v>30</v>
      </c>
      <c r="L138" s="94">
        <f>'Planilha para vinculação'!F22</f>
        <v>25</v>
      </c>
      <c r="M138" s="75">
        <f t="shared" si="90"/>
        <v>3750</v>
      </c>
      <c r="N138" s="113"/>
      <c r="O138" s="85"/>
      <c r="P138" s="85"/>
      <c r="Q138" s="140"/>
      <c r="R138" s="141">
        <f t="shared" si="91"/>
        <v>3750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1500</v>
      </c>
      <c r="L139" s="94">
        <f>'Planilha para vinculação'!F28</f>
        <v>1.1399999999999999</v>
      </c>
      <c r="M139" s="75">
        <f t="shared" si="90"/>
        <v>1710</v>
      </c>
      <c r="N139" s="113"/>
      <c r="O139" s="85"/>
      <c r="P139" s="85"/>
      <c r="Q139" s="140"/>
      <c r="R139" s="141">
        <f t="shared" si="91"/>
        <v>1710</v>
      </c>
      <c r="S139" s="111"/>
      <c r="T139" s="85"/>
      <c r="U139" s="85"/>
      <c r="V139" s="142"/>
      <c r="W139" s="77"/>
      <c r="X139" s="77"/>
      <c r="Y139" s="77"/>
      <c r="Z139" s="69">
        <f>SUM(N141:Y141)</f>
        <v>6393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24" t="s">
        <v>114</v>
      </c>
      <c r="I140" s="73" t="s">
        <v>119</v>
      </c>
      <c r="J140" s="73">
        <v>1</v>
      </c>
      <c r="K140" s="73">
        <v>30</v>
      </c>
      <c r="L140" s="94">
        <f>'Planilha para vinculação'!F26</f>
        <v>5.8</v>
      </c>
      <c r="M140" s="75">
        <f>TRUNC(L140*K140*J140,2)</f>
        <v>174</v>
      </c>
      <c r="N140" s="113"/>
      <c r="O140" s="85"/>
      <c r="P140" s="115"/>
      <c r="Q140" s="111"/>
      <c r="R140" s="141">
        <f t="shared" si="91"/>
        <v>174</v>
      </c>
      <c r="S140" s="85"/>
      <c r="T140" s="89"/>
      <c r="U140" s="85"/>
      <c r="V140" s="111"/>
      <c r="W140" s="85"/>
      <c r="X140" s="85"/>
      <c r="Y140" s="85"/>
      <c r="Z140" s="69">
        <f>SUM(N142:Y142)</f>
        <v>14361.759999999998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2">SUM(M137:M140)</f>
        <v>6393</v>
      </c>
      <c r="N141" s="86">
        <f t="shared" si="92"/>
        <v>0</v>
      </c>
      <c r="O141" s="64">
        <f t="shared" si="92"/>
        <v>0</v>
      </c>
      <c r="P141" s="64">
        <f t="shared" si="92"/>
        <v>0</v>
      </c>
      <c r="Q141" s="64">
        <f t="shared" si="92"/>
        <v>0</v>
      </c>
      <c r="R141" s="64">
        <f t="shared" si="92"/>
        <v>6393</v>
      </c>
      <c r="S141" s="64">
        <f t="shared" si="92"/>
        <v>0</v>
      </c>
      <c r="T141" s="64">
        <f t="shared" si="92"/>
        <v>0</v>
      </c>
      <c r="U141" s="64">
        <f t="shared" si="92"/>
        <v>0</v>
      </c>
      <c r="V141" s="64">
        <f t="shared" si="92"/>
        <v>0</v>
      </c>
      <c r="W141" s="64">
        <f t="shared" si="92"/>
        <v>0</v>
      </c>
      <c r="X141" s="64">
        <f t="shared" si="92"/>
        <v>0</v>
      </c>
      <c r="Y141" s="64">
        <f t="shared" si="92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 t="shared" ref="M142:Y142" si="93">M141+M136</f>
        <v>14361.759999999998</v>
      </c>
      <c r="N142" s="106">
        <f t="shared" si="93"/>
        <v>0</v>
      </c>
      <c r="O142" s="106">
        <f t="shared" si="93"/>
        <v>0</v>
      </c>
      <c r="P142" s="106">
        <f t="shared" si="93"/>
        <v>7968.7599999999993</v>
      </c>
      <c r="Q142" s="106">
        <f t="shared" si="93"/>
        <v>0</v>
      </c>
      <c r="R142" s="106">
        <f t="shared" si="93"/>
        <v>6393</v>
      </c>
      <c r="S142" s="106">
        <f t="shared" si="93"/>
        <v>0</v>
      </c>
      <c r="T142" s="106">
        <f t="shared" si="93"/>
        <v>0</v>
      </c>
      <c r="U142" s="106">
        <f t="shared" si="93"/>
        <v>0</v>
      </c>
      <c r="V142" s="106">
        <f t="shared" si="93"/>
        <v>0</v>
      </c>
      <c r="W142" s="106">
        <f t="shared" si="93"/>
        <v>0</v>
      </c>
      <c r="X142" s="106">
        <f t="shared" si="93"/>
        <v>0</v>
      </c>
      <c r="Y142" s="106">
        <f t="shared" si="93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4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750</v>
      </c>
      <c r="L145" s="87">
        <f>Verba_Diagnóstico!$G$15</f>
        <v>5</v>
      </c>
      <c r="M145" s="75">
        <f t="shared" si="94"/>
        <v>3750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3750</v>
      </c>
      <c r="Z145" s="69">
        <f>SUM(N148:Y148)</f>
        <v>21401.91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337"/>
      <c r="E146" s="70" t="s">
        <v>110</v>
      </c>
      <c r="F146" s="91" t="s">
        <v>11</v>
      </c>
      <c r="G146" s="24">
        <v>9</v>
      </c>
      <c r="H146" s="24" t="s">
        <v>114</v>
      </c>
      <c r="I146" s="92" t="s">
        <v>111</v>
      </c>
      <c r="J146" s="92">
        <v>5</v>
      </c>
      <c r="K146" s="93">
        <v>100</v>
      </c>
      <c r="L146" s="94">
        <f>'Planilha para vinculação'!F21</f>
        <v>10.119999999999999</v>
      </c>
      <c r="M146" s="75">
        <f t="shared" ref="M146:M147" si="95">TRUNC(L146*K146*J146,2)</f>
        <v>5060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6">M146</f>
        <v>5060</v>
      </c>
      <c r="Z146" s="69"/>
    </row>
    <row r="147" spans="1:27" ht="15.75" customHeight="1" x14ac:dyDescent="0.25">
      <c r="A147" s="18"/>
      <c r="B147" s="18"/>
      <c r="C147" s="18"/>
      <c r="D147" s="338"/>
      <c r="E147" s="92" t="s">
        <v>121</v>
      </c>
      <c r="F147" s="91" t="s">
        <v>11</v>
      </c>
      <c r="G147" s="24">
        <v>9</v>
      </c>
      <c r="H147" s="24" t="s">
        <v>114</v>
      </c>
      <c r="I147" s="92" t="s">
        <v>111</v>
      </c>
      <c r="J147" s="92">
        <v>5</v>
      </c>
      <c r="K147" s="93">
        <v>100</v>
      </c>
      <c r="L147" s="94">
        <f>'Planilha para vinculação'!F22</f>
        <v>25</v>
      </c>
      <c r="M147" s="75">
        <f t="shared" si="95"/>
        <v>12500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6"/>
        <v>12500</v>
      </c>
      <c r="Z147" s="69">
        <f>SUM(N149:Y150)</f>
        <v>822729.21526315797</v>
      </c>
      <c r="AA147" s="165">
        <f>M149-Z147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21401.91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21401.91</v>
      </c>
      <c r="Z148" s="69"/>
      <c r="AA148" s="165"/>
    </row>
    <row r="149" spans="1:27" ht="42" customHeight="1" x14ac:dyDescent="0.25">
      <c r="A149" s="18"/>
      <c r="B149" s="18"/>
      <c r="C149" s="18"/>
      <c r="D149" s="334" t="s">
        <v>161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822729.21526315785</v>
      </c>
      <c r="N149" s="310">
        <f>SUM(N148,N142,N124,N76,N151)</f>
        <v>83182.459605263153</v>
      </c>
      <c r="O149" s="310">
        <f>SUM(O148,O142,O124,O76,O151)</f>
        <v>91135.249605263161</v>
      </c>
      <c r="P149" s="310">
        <f>SUM(P148,P142,P124,P76,P151)</f>
        <v>78122.889605263175</v>
      </c>
      <c r="Q149" s="310">
        <f>SUM(Q148,Q142,Q124,Q76,Q151)</f>
        <v>52571.529605263167</v>
      </c>
      <c r="R149" s="310">
        <f>SUM(R148,R142,R124,R76,R151)</f>
        <v>69991.369605263171</v>
      </c>
      <c r="S149" s="310">
        <f>SUM(S148,S142,S124,S76,S151)</f>
        <v>52571.529605263167</v>
      </c>
      <c r="T149" s="310">
        <f>SUM(T148,T142,T124,T76,T151)</f>
        <v>66037.569605263168</v>
      </c>
      <c r="U149" s="310">
        <f>SUM(U148,U142,U124,U76,U151)</f>
        <v>72766.129605263166</v>
      </c>
      <c r="V149" s="310">
        <f>SUM(V148,V142,V124,V76,V151)</f>
        <v>70584.16960526316</v>
      </c>
      <c r="W149" s="310">
        <f>SUM(W148,W142,W124,W76,W151)</f>
        <v>57080.369605263171</v>
      </c>
      <c r="X149" s="310">
        <f>SUM(X148,X142,X124,X76,X151)</f>
        <v>59089.529605263167</v>
      </c>
      <c r="Y149" s="310">
        <f>SUM(Y148,Y142,Y124,Y76,Y151)</f>
        <v>69596.41960526316</v>
      </c>
      <c r="Z149" s="69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6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48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69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51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51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69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69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52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6" ht="15.75" customHeight="1" x14ac:dyDescent="0.25"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6" ht="15.75" customHeight="1" x14ac:dyDescent="0.25"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6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9"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95:D98"/>
    <mergeCell ref="D71:L71"/>
    <mergeCell ref="D75:L75"/>
    <mergeCell ref="D76:L76"/>
    <mergeCell ref="D77:Y77"/>
    <mergeCell ref="D59:D60"/>
    <mergeCell ref="D62:D70"/>
    <mergeCell ref="D72:D74"/>
    <mergeCell ref="D78:D87"/>
    <mergeCell ref="D88:L88"/>
    <mergeCell ref="D89:D93"/>
    <mergeCell ref="D94:L94"/>
    <mergeCell ref="D99:L99"/>
    <mergeCell ref="D100:D110"/>
    <mergeCell ref="D111:L111"/>
    <mergeCell ref="D123:L123"/>
    <mergeCell ref="D124:L124"/>
    <mergeCell ref="D125:Y125"/>
    <mergeCell ref="D143:Y143"/>
    <mergeCell ref="D112:D122"/>
    <mergeCell ref="D126:D135"/>
    <mergeCell ref="D136:L136"/>
    <mergeCell ref="D137:D140"/>
    <mergeCell ref="D141:L141"/>
    <mergeCell ref="D142:L142"/>
    <mergeCell ref="R149:R150"/>
    <mergeCell ref="S149:S150"/>
    <mergeCell ref="T149:T150"/>
    <mergeCell ref="U149:U150"/>
    <mergeCell ref="D148:L148"/>
    <mergeCell ref="D149:L150"/>
    <mergeCell ref="M149:M150"/>
    <mergeCell ref="N149:N150"/>
    <mergeCell ref="V149:V150"/>
    <mergeCell ref="W149:W150"/>
    <mergeCell ref="X149:X150"/>
    <mergeCell ref="Y149:Y150"/>
    <mergeCell ref="O149:O150"/>
    <mergeCell ref="P149:P150"/>
    <mergeCell ref="Q149:Q150"/>
    <mergeCell ref="D151:L151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</mergeCells>
  <conditionalFormatting sqref="E22">
    <cfRule type="cellIs" dxfId="59" priority="1" operator="equal">
      <formula>MIN($C$18:$T$18)</formula>
    </cfRule>
    <cfRule type="cellIs" dxfId="58" priority="2" operator="equal">
      <formula>MIN($C$17:$T$17)</formula>
    </cfRule>
  </conditionalFormatting>
  <conditionalFormatting sqref="E133">
    <cfRule type="cellIs" dxfId="57" priority="5" operator="equal">
      <formula>MIN($D$19:$AC$19)</formula>
    </cfRule>
    <cfRule type="cellIs" dxfId="56" priority="6" operator="equal">
      <formula>MIN($D$18:$AC$18)</formula>
    </cfRule>
  </conditionalFormatting>
  <conditionalFormatting sqref="E38:F38">
    <cfRule type="cellIs" dxfId="55" priority="15" operator="equal">
      <formula>MIN($D$19:$AC$19)</formula>
    </cfRule>
    <cfRule type="cellIs" dxfId="54" priority="16" operator="equal">
      <formula>MIN($D$18:$AC$18)</formula>
    </cfRule>
  </conditionalFormatting>
  <conditionalFormatting sqref="E43:F43">
    <cfRule type="cellIs" dxfId="53" priority="21" operator="equal">
      <formula>MIN($D$15:$Y$15)</formula>
    </cfRule>
    <cfRule type="cellIs" dxfId="52" priority="22" operator="equal">
      <formula>MIN($D$14:$Y$14)</formula>
    </cfRule>
  </conditionalFormatting>
  <conditionalFormatting sqref="E48:F48">
    <cfRule type="cellIs" dxfId="51" priority="13" operator="equal">
      <formula>MIN($D$19:$AC$19)</formula>
    </cfRule>
    <cfRule type="cellIs" dxfId="50" priority="14" operator="equal">
      <formula>MIN($D$18:$AC$18)</formula>
    </cfRule>
  </conditionalFormatting>
  <conditionalFormatting sqref="E53:F53 E86:F86 E93:F93 E108:F108 E120:F120">
    <cfRule type="cellIs" dxfId="49" priority="25" operator="equal">
      <formula>MIN($D$15:$Y$15)</formula>
    </cfRule>
    <cfRule type="cellIs" dxfId="48" priority="26" operator="equal">
      <formula>MIN($D$14:$Y$14)</formula>
    </cfRule>
  </conditionalFormatting>
  <conditionalFormatting sqref="E68:F68">
    <cfRule type="cellIs" dxfId="47" priority="11" operator="equal">
      <formula>MIN($D$19:$AC$19)</formula>
    </cfRule>
    <cfRule type="cellIs" dxfId="46" priority="12" operator="equal">
      <formula>MIN($D$18:$AC$18)</formula>
    </cfRule>
  </conditionalFormatting>
  <conditionalFormatting sqref="E109:F109">
    <cfRule type="cellIs" dxfId="45" priority="9" operator="equal">
      <formula>MIN($D$19:$AC$19)</formula>
    </cfRule>
    <cfRule type="cellIs" dxfId="44" priority="10" operator="equal">
      <formula>MIN($D$18:$AC$18)</formula>
    </cfRule>
  </conditionalFormatting>
  <conditionalFormatting sqref="E121:F121">
    <cfRule type="cellIs" dxfId="43" priority="7" operator="equal">
      <formula>MIN($D$19:$AC$19)</formula>
    </cfRule>
    <cfRule type="cellIs" dxfId="42" priority="8" operator="equal">
      <formula>MIN($D$18:$AC$18)</formula>
    </cfRule>
  </conditionalFormatting>
  <conditionalFormatting sqref="F133">
    <cfRule type="cellIs" dxfId="41" priority="27" operator="equal">
      <formula>MIN($C$11:$AB$11)</formula>
    </cfRule>
    <cfRule type="cellIs" dxfId="40" priority="28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A1000"/>
  <sheetViews>
    <sheetView showGridLines="0" topLeftCell="F118" zoomScale="50" zoomScaleNormal="50" workbookViewId="0">
      <selection activeCell="D144" sqref="D144:Y145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190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191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5" t="s">
        <v>114</v>
      </c>
      <c r="I18" s="72" t="s">
        <v>111</v>
      </c>
      <c r="J18" s="73">
        <v>2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15544.32</v>
      </c>
      <c r="N18" s="76">
        <f>M18/12</f>
        <v>1295.3599999999999</v>
      </c>
      <c r="O18" s="77">
        <f t="shared" ref="O18:Y18" si="1">$M$18/12</f>
        <v>1295.3599999999999</v>
      </c>
      <c r="P18" s="77">
        <f t="shared" si="1"/>
        <v>1295.3599999999999</v>
      </c>
      <c r="Q18" s="77">
        <f t="shared" si="1"/>
        <v>1295.3599999999999</v>
      </c>
      <c r="R18" s="77">
        <f t="shared" si="1"/>
        <v>1295.3599999999999</v>
      </c>
      <c r="S18" s="77">
        <f t="shared" si="1"/>
        <v>1295.3599999999999</v>
      </c>
      <c r="T18" s="77">
        <f t="shared" si="1"/>
        <v>1295.3599999999999</v>
      </c>
      <c r="U18" s="77">
        <f t="shared" si="1"/>
        <v>1295.3599999999999</v>
      </c>
      <c r="V18" s="77">
        <f t="shared" si="1"/>
        <v>1295.3599999999999</v>
      </c>
      <c r="W18" s="77">
        <f t="shared" si="1"/>
        <v>1295.3599999999999</v>
      </c>
      <c r="X18" s="77">
        <f t="shared" si="1"/>
        <v>1295.3599999999999</v>
      </c>
      <c r="Y18" s="77">
        <f t="shared" si="1"/>
        <v>1295.3599999999999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5" t="s">
        <v>114</v>
      </c>
      <c r="I19" s="72" t="s">
        <v>111</v>
      </c>
      <c r="J19" s="73">
        <v>2</v>
      </c>
      <c r="K19" s="73">
        <v>768</v>
      </c>
      <c r="L19" s="74">
        <f>'Planilha para vinculação'!F22</f>
        <v>25</v>
      </c>
      <c r="M19" s="75">
        <f t="shared" si="0"/>
        <v>38400</v>
      </c>
      <c r="N19" s="76">
        <f t="shared" ref="N19:Y19" si="2">$M$19/12</f>
        <v>3200</v>
      </c>
      <c r="O19" s="77">
        <f t="shared" si="2"/>
        <v>3200</v>
      </c>
      <c r="P19" s="77">
        <f t="shared" si="2"/>
        <v>3200</v>
      </c>
      <c r="Q19" s="77">
        <f t="shared" si="2"/>
        <v>3200</v>
      </c>
      <c r="R19" s="77">
        <f t="shared" si="2"/>
        <v>3200</v>
      </c>
      <c r="S19" s="77">
        <f t="shared" si="2"/>
        <v>3200</v>
      </c>
      <c r="T19" s="77">
        <f t="shared" si="2"/>
        <v>3200</v>
      </c>
      <c r="U19" s="77">
        <f t="shared" si="2"/>
        <v>3200</v>
      </c>
      <c r="V19" s="77">
        <f t="shared" si="2"/>
        <v>3200</v>
      </c>
      <c r="W19" s="77">
        <f t="shared" si="2"/>
        <v>3200</v>
      </c>
      <c r="X19" s="77">
        <f t="shared" si="2"/>
        <v>3200</v>
      </c>
      <c r="Y19" s="77">
        <f t="shared" si="2"/>
        <v>3200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2</v>
      </c>
      <c r="K21" s="73">
        <v>1</v>
      </c>
      <c r="L21" s="74">
        <f>'Quadro de Preços Frete'!K29</f>
        <v>1600</v>
      </c>
      <c r="M21" s="75">
        <f t="shared" si="0"/>
        <v>3200</v>
      </c>
      <c r="N21" s="76">
        <f>$M$21/2</f>
        <v>1600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1600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1</v>
      </c>
      <c r="K22" s="73">
        <v>12</v>
      </c>
      <c r="L22" s="74">
        <f>'Planilha para vinculação'!F71</f>
        <v>1200</v>
      </c>
      <c r="M22" s="75">
        <f t="shared" ref="M22" si="4">TRUNC(J22*K22*L22,2)</f>
        <v>14400</v>
      </c>
      <c r="N22" s="76">
        <f t="shared" ref="N22:Y22" si="5">$M$22/12</f>
        <v>1200</v>
      </c>
      <c r="O22" s="76">
        <f t="shared" si="5"/>
        <v>1200</v>
      </c>
      <c r="P22" s="76">
        <f t="shared" si="5"/>
        <v>1200</v>
      </c>
      <c r="Q22" s="76">
        <f t="shared" si="5"/>
        <v>1200</v>
      </c>
      <c r="R22" s="76">
        <f t="shared" si="5"/>
        <v>1200</v>
      </c>
      <c r="S22" s="76">
        <f t="shared" si="5"/>
        <v>1200</v>
      </c>
      <c r="T22" s="76">
        <f t="shared" si="5"/>
        <v>1200</v>
      </c>
      <c r="U22" s="76">
        <f t="shared" si="5"/>
        <v>1200</v>
      </c>
      <c r="V22" s="76">
        <f t="shared" si="5"/>
        <v>1200</v>
      </c>
      <c r="W22" s="76">
        <f t="shared" si="5"/>
        <v>1200</v>
      </c>
      <c r="X22" s="76">
        <f t="shared" si="5"/>
        <v>1200</v>
      </c>
      <c r="Y22" s="76">
        <f t="shared" si="5"/>
        <v>1200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6">$M$23/12</f>
        <v>482.88749999999999</v>
      </c>
      <c r="O23" s="77">
        <f t="shared" si="6"/>
        <v>482.88749999999999</v>
      </c>
      <c r="P23" s="77">
        <f t="shared" si="6"/>
        <v>482.88749999999999</v>
      </c>
      <c r="Q23" s="77">
        <f t="shared" si="6"/>
        <v>482.88749999999999</v>
      </c>
      <c r="R23" s="77">
        <f t="shared" si="6"/>
        <v>482.88749999999999</v>
      </c>
      <c r="S23" s="77">
        <f t="shared" si="6"/>
        <v>482.88749999999999</v>
      </c>
      <c r="T23" s="77">
        <f t="shared" si="6"/>
        <v>482.88749999999999</v>
      </c>
      <c r="U23" s="77">
        <f t="shared" si="6"/>
        <v>482.88749999999999</v>
      </c>
      <c r="V23" s="77">
        <f t="shared" si="6"/>
        <v>482.88749999999999</v>
      </c>
      <c r="W23" s="77">
        <f t="shared" si="6"/>
        <v>482.88749999999999</v>
      </c>
      <c r="X23" s="77">
        <f t="shared" si="6"/>
        <v>482.88749999999999</v>
      </c>
      <c r="Y23" s="77">
        <f t="shared" si="6"/>
        <v>482.88749999999999</v>
      </c>
      <c r="Z23" s="69"/>
    </row>
    <row r="24" spans="1:27" ht="93.7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7">$M$24/12</f>
        <v>1117.49</v>
      </c>
      <c r="O24" s="76">
        <f t="shared" si="7"/>
        <v>1117.49</v>
      </c>
      <c r="P24" s="76">
        <f t="shared" si="7"/>
        <v>1117.49</v>
      </c>
      <c r="Q24" s="76">
        <f t="shared" si="7"/>
        <v>1117.49</v>
      </c>
      <c r="R24" s="76">
        <f t="shared" si="7"/>
        <v>1117.49</v>
      </c>
      <c r="S24" s="76">
        <f t="shared" si="7"/>
        <v>1117.49</v>
      </c>
      <c r="T24" s="76">
        <f t="shared" si="7"/>
        <v>1117.49</v>
      </c>
      <c r="U24" s="76">
        <f t="shared" si="7"/>
        <v>1117.49</v>
      </c>
      <c r="V24" s="76">
        <f t="shared" si="7"/>
        <v>1117.49</v>
      </c>
      <c r="W24" s="76">
        <f t="shared" si="7"/>
        <v>1117.49</v>
      </c>
      <c r="X24" s="76">
        <f t="shared" si="7"/>
        <v>1117.49</v>
      </c>
      <c r="Y24" s="76">
        <f t="shared" si="7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91947.64999999998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 t="shared" ref="M26:Y26" si="8">SUM(M18:M25)</f>
        <v>91947.65</v>
      </c>
      <c r="N26" s="86">
        <f t="shared" si="8"/>
        <v>9105.6374999999989</v>
      </c>
      <c r="O26" s="64">
        <f t="shared" si="8"/>
        <v>7385.6374999999989</v>
      </c>
      <c r="P26" s="64">
        <f t="shared" si="8"/>
        <v>7385.6374999999989</v>
      </c>
      <c r="Q26" s="64">
        <f t="shared" si="8"/>
        <v>7385.6374999999989</v>
      </c>
      <c r="R26" s="64">
        <f t="shared" si="8"/>
        <v>7385.6374999999989</v>
      </c>
      <c r="S26" s="64">
        <f t="shared" si="8"/>
        <v>7385.6374999999989</v>
      </c>
      <c r="T26" s="64">
        <f t="shared" si="8"/>
        <v>7385.6374999999989</v>
      </c>
      <c r="U26" s="64">
        <f t="shared" si="8"/>
        <v>7385.6374999999989</v>
      </c>
      <c r="V26" s="64">
        <f t="shared" si="8"/>
        <v>7385.6374999999989</v>
      </c>
      <c r="W26" s="64">
        <f t="shared" si="8"/>
        <v>7385.6374999999989</v>
      </c>
      <c r="X26" s="64">
        <f t="shared" si="8"/>
        <v>7385.6374999999989</v>
      </c>
      <c r="Y26" s="64">
        <f t="shared" si="8"/>
        <v>8985.6374999999989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9">TRUNC(L27*K27*J27,2)</f>
        <v>91.91</v>
      </c>
      <c r="N27" s="88">
        <f t="shared" ref="N27:N28" si="10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117</v>
      </c>
      <c r="L28" s="87">
        <f>Verba_Diagnóstico!$G$15</f>
        <v>5</v>
      </c>
      <c r="M28" s="75">
        <f t="shared" si="9"/>
        <v>585</v>
      </c>
      <c r="N28" s="88">
        <f t="shared" si="10"/>
        <v>585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337"/>
      <c r="E29" s="70" t="s">
        <v>110</v>
      </c>
      <c r="F29" s="91" t="s">
        <v>11</v>
      </c>
      <c r="G29" s="24">
        <v>9</v>
      </c>
      <c r="H29" s="5" t="s">
        <v>114</v>
      </c>
      <c r="I29" s="92" t="s">
        <v>111</v>
      </c>
      <c r="J29" s="92">
        <v>2</v>
      </c>
      <c r="K29" s="93">
        <v>100</v>
      </c>
      <c r="L29" s="94">
        <f>'Planilha para vinculação'!F21</f>
        <v>10.119999999999999</v>
      </c>
      <c r="M29" s="75">
        <f t="shared" ref="M29:M30" si="11">TRUNC(L29*K29*J29,2)</f>
        <v>2024</v>
      </c>
      <c r="N29" s="88">
        <f t="shared" ref="N29:N31" si="12">M29</f>
        <v>2024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f>SUM(N31:Y31)</f>
        <v>7700.91</v>
      </c>
      <c r="AA29" t="b">
        <f>IF(Z29=M31,TRUE,FALSE)</f>
        <v>1</v>
      </c>
    </row>
    <row r="30" spans="1:27" ht="47.25" customHeight="1" x14ac:dyDescent="0.25">
      <c r="A30" s="18"/>
      <c r="B30" s="18"/>
      <c r="C30" s="18"/>
      <c r="D30" s="338"/>
      <c r="E30" s="92" t="s">
        <v>121</v>
      </c>
      <c r="F30" s="91" t="s">
        <v>11</v>
      </c>
      <c r="G30" s="24">
        <v>9</v>
      </c>
      <c r="H30" s="5" t="s">
        <v>114</v>
      </c>
      <c r="I30" s="92" t="s">
        <v>111</v>
      </c>
      <c r="J30" s="92">
        <v>2</v>
      </c>
      <c r="K30" s="93">
        <v>100</v>
      </c>
      <c r="L30" s="94">
        <f>'Planilha para vinculação'!F22</f>
        <v>25</v>
      </c>
      <c r="M30" s="75">
        <f t="shared" si="11"/>
        <v>5000</v>
      </c>
      <c r="N30" s="88">
        <f t="shared" si="12"/>
        <v>5000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SUM(M27:M30)</f>
        <v>7700.91</v>
      </c>
      <c r="N31" s="88">
        <f t="shared" si="12"/>
        <v>7700.91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v>0</v>
      </c>
      <c r="Z31" s="69"/>
    </row>
    <row r="32" spans="1:27" ht="15.75" customHeight="1" x14ac:dyDescent="0.25">
      <c r="A32" s="18"/>
      <c r="B32" s="18"/>
      <c r="C32" s="18"/>
      <c r="D32" s="307" t="s">
        <v>123</v>
      </c>
      <c r="E32" s="70" t="s">
        <v>110</v>
      </c>
      <c r="F32" s="91" t="s">
        <v>11</v>
      </c>
      <c r="G32" s="24">
        <v>9</v>
      </c>
      <c r="H32" s="5" t="s">
        <v>114</v>
      </c>
      <c r="I32" s="92" t="s">
        <v>111</v>
      </c>
      <c r="J32" s="92">
        <v>2</v>
      </c>
      <c r="K32" s="93">
        <v>240</v>
      </c>
      <c r="L32" s="94">
        <f>'Planilha para vinculação'!F21</f>
        <v>10.119999999999999</v>
      </c>
      <c r="M32" s="95">
        <f t="shared" ref="M32:M34" si="13">TRUNC(J32*K32*L32,2)</f>
        <v>4857.6000000000004</v>
      </c>
      <c r="N32" s="76">
        <f t="shared" ref="N32:Y32" si="14">$M$32/12</f>
        <v>404.8</v>
      </c>
      <c r="O32" s="77">
        <f t="shared" si="14"/>
        <v>404.8</v>
      </c>
      <c r="P32" s="77">
        <f t="shared" si="14"/>
        <v>404.8</v>
      </c>
      <c r="Q32" s="77">
        <f t="shared" si="14"/>
        <v>404.8</v>
      </c>
      <c r="R32" s="77">
        <f t="shared" si="14"/>
        <v>404.8</v>
      </c>
      <c r="S32" s="77">
        <f t="shared" si="14"/>
        <v>404.8</v>
      </c>
      <c r="T32" s="77">
        <f t="shared" si="14"/>
        <v>404.8</v>
      </c>
      <c r="U32" s="77">
        <f t="shared" si="14"/>
        <v>404.8</v>
      </c>
      <c r="V32" s="77">
        <f t="shared" si="14"/>
        <v>404.8</v>
      </c>
      <c r="W32" s="77">
        <f t="shared" si="14"/>
        <v>404.8</v>
      </c>
      <c r="X32" s="77">
        <f t="shared" si="14"/>
        <v>404.8</v>
      </c>
      <c r="Y32" s="77">
        <f t="shared" si="14"/>
        <v>404.8</v>
      </c>
      <c r="Z32" s="69"/>
    </row>
    <row r="33" spans="1:27" ht="15.75" customHeight="1" x14ac:dyDescent="0.25">
      <c r="A33" s="18"/>
      <c r="B33" s="18"/>
      <c r="C33" s="18"/>
      <c r="D33" s="309"/>
      <c r="E33" s="72" t="s">
        <v>112</v>
      </c>
      <c r="F33" s="91" t="s">
        <v>11</v>
      </c>
      <c r="G33" s="24">
        <v>10</v>
      </c>
      <c r="H33" s="5" t="s">
        <v>114</v>
      </c>
      <c r="I33" s="92" t="s">
        <v>111</v>
      </c>
      <c r="J33" s="92">
        <v>2</v>
      </c>
      <c r="K33" s="93">
        <v>240</v>
      </c>
      <c r="L33" s="94">
        <f>'Planilha para vinculação'!F22</f>
        <v>25</v>
      </c>
      <c r="M33" s="95">
        <f t="shared" si="13"/>
        <v>12000</v>
      </c>
      <c r="N33" s="76">
        <f t="shared" ref="N33:Y33" si="15">$M$33/12</f>
        <v>1000</v>
      </c>
      <c r="O33" s="77">
        <f t="shared" si="15"/>
        <v>1000</v>
      </c>
      <c r="P33" s="77">
        <f t="shared" si="15"/>
        <v>1000</v>
      </c>
      <c r="Q33" s="77">
        <f t="shared" si="15"/>
        <v>1000</v>
      </c>
      <c r="R33" s="77">
        <f t="shared" si="15"/>
        <v>1000</v>
      </c>
      <c r="S33" s="77">
        <f t="shared" si="15"/>
        <v>1000</v>
      </c>
      <c r="T33" s="77">
        <f t="shared" si="15"/>
        <v>1000</v>
      </c>
      <c r="U33" s="77">
        <f t="shared" si="15"/>
        <v>1000</v>
      </c>
      <c r="V33" s="77">
        <f t="shared" si="15"/>
        <v>1000</v>
      </c>
      <c r="W33" s="77">
        <f t="shared" si="15"/>
        <v>1000</v>
      </c>
      <c r="X33" s="77">
        <f t="shared" si="15"/>
        <v>1000</v>
      </c>
      <c r="Y33" s="77">
        <f t="shared" si="15"/>
        <v>1000</v>
      </c>
      <c r="Z33" s="69">
        <f>SUM(N35:Y35)</f>
        <v>17960.519999999997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308"/>
      <c r="E34" s="92" t="s">
        <v>124</v>
      </c>
      <c r="F34" s="81" t="s">
        <v>14</v>
      </c>
      <c r="G34" s="5" t="s">
        <v>116</v>
      </c>
      <c r="H34" s="7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3"/>
        <v>1102.92</v>
      </c>
      <c r="N34" s="76">
        <f t="shared" ref="N34:Y34" si="16">$M$34/12</f>
        <v>91.910000000000011</v>
      </c>
      <c r="O34" s="77">
        <f t="shared" si="16"/>
        <v>91.910000000000011</v>
      </c>
      <c r="P34" s="77">
        <f t="shared" si="16"/>
        <v>91.910000000000011</v>
      </c>
      <c r="Q34" s="77">
        <f t="shared" si="16"/>
        <v>91.910000000000011</v>
      </c>
      <c r="R34" s="77">
        <f t="shared" si="16"/>
        <v>91.910000000000011</v>
      </c>
      <c r="S34" s="77">
        <f t="shared" si="16"/>
        <v>91.910000000000011</v>
      </c>
      <c r="T34" s="77">
        <f t="shared" si="16"/>
        <v>91.910000000000011</v>
      </c>
      <c r="U34" s="77">
        <f t="shared" si="16"/>
        <v>91.910000000000011</v>
      </c>
      <c r="V34" s="77">
        <f t="shared" si="16"/>
        <v>91.910000000000011</v>
      </c>
      <c r="W34" s="77">
        <f t="shared" si="16"/>
        <v>91.910000000000011</v>
      </c>
      <c r="X34" s="77">
        <f t="shared" si="16"/>
        <v>91.910000000000011</v>
      </c>
      <c r="Y34" s="77">
        <f t="shared" si="16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7">SUM(M32:M34)</f>
        <v>17960.519999999997</v>
      </c>
      <c r="N35" s="86">
        <f t="shared" si="17"/>
        <v>1496.71</v>
      </c>
      <c r="O35" s="64">
        <f t="shared" si="17"/>
        <v>1496.71</v>
      </c>
      <c r="P35" s="64">
        <f t="shared" si="17"/>
        <v>1496.71</v>
      </c>
      <c r="Q35" s="64">
        <f t="shared" si="17"/>
        <v>1496.71</v>
      </c>
      <c r="R35" s="64">
        <f t="shared" si="17"/>
        <v>1496.71</v>
      </c>
      <c r="S35" s="64">
        <f t="shared" si="17"/>
        <v>1496.71</v>
      </c>
      <c r="T35" s="64">
        <f t="shared" si="17"/>
        <v>1496.71</v>
      </c>
      <c r="U35" s="64">
        <f t="shared" si="17"/>
        <v>1496.71</v>
      </c>
      <c r="V35" s="64">
        <f t="shared" si="17"/>
        <v>1496.71</v>
      </c>
      <c r="W35" s="64">
        <f t="shared" si="17"/>
        <v>1496.71</v>
      </c>
      <c r="X35" s="64">
        <f t="shared" si="17"/>
        <v>1496.71</v>
      </c>
      <c r="Y35" s="64">
        <f t="shared" si="17"/>
        <v>1496.71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5" t="s">
        <v>114</v>
      </c>
      <c r="I36" s="92" t="s">
        <v>111</v>
      </c>
      <c r="J36" s="73">
        <v>2</v>
      </c>
      <c r="K36" s="93">
        <v>17</v>
      </c>
      <c r="L36" s="94">
        <f>'Planilha para vinculação'!F21</f>
        <v>10.119999999999999</v>
      </c>
      <c r="M36" s="75">
        <f t="shared" ref="M36:M44" si="18">TRUNC(J36*K36*L36,2)</f>
        <v>344.08</v>
      </c>
      <c r="N36" s="96"/>
      <c r="O36" s="76">
        <f t="shared" ref="O36:O44" si="19">M36</f>
        <v>344.08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5" t="s">
        <v>114</v>
      </c>
      <c r="I37" s="92" t="s">
        <v>111</v>
      </c>
      <c r="J37" s="73">
        <v>2</v>
      </c>
      <c r="K37" s="93">
        <v>30</v>
      </c>
      <c r="L37" s="94">
        <f>'Planilha para vinculação'!F22</f>
        <v>25</v>
      </c>
      <c r="M37" s="75">
        <f t="shared" si="18"/>
        <v>1500</v>
      </c>
      <c r="N37" s="96"/>
      <c r="O37" s="76">
        <f t="shared" si="19"/>
        <v>1500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70</v>
      </c>
      <c r="L38" s="74">
        <f>'Planilha para vinculação'!F35</f>
        <v>0.61</v>
      </c>
      <c r="M38" s="75">
        <f t="shared" si="18"/>
        <v>42.7</v>
      </c>
      <c r="N38" s="96"/>
      <c r="O38" s="76">
        <f t="shared" si="19"/>
        <v>42.7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20</v>
      </c>
      <c r="L39" s="94">
        <f>'Planilha para vinculação'!F26</f>
        <v>5.8</v>
      </c>
      <c r="M39" s="75">
        <f t="shared" si="18"/>
        <v>116</v>
      </c>
      <c r="N39" s="96"/>
      <c r="O39" s="76">
        <f t="shared" si="19"/>
        <v>116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234</v>
      </c>
      <c r="L40" s="94">
        <f>'Planilha para vinculação'!F31</f>
        <v>1.2250000000000001</v>
      </c>
      <c r="M40" s="75">
        <f t="shared" si="18"/>
        <v>286.64999999999998</v>
      </c>
      <c r="N40" s="96"/>
      <c r="O40" s="76">
        <f t="shared" si="19"/>
        <v>286.64999999999998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8"/>
        <v>60</v>
      </c>
      <c r="N41" s="96"/>
      <c r="O41" s="76">
        <f t="shared" si="19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70</v>
      </c>
      <c r="L42" s="94">
        <f>'Planilha para vinculação'!F39</f>
        <v>4</v>
      </c>
      <c r="M42" s="75">
        <f t="shared" si="18"/>
        <v>280</v>
      </c>
      <c r="N42" s="96"/>
      <c r="O42" s="76">
        <f t="shared" si="19"/>
        <v>280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8"/>
        <v>18.88</v>
      </c>
      <c r="N43" s="96"/>
      <c r="O43" s="76">
        <f t="shared" si="19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3059.91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7" t="s">
        <v>114</v>
      </c>
      <c r="I44" s="72" t="s">
        <v>129</v>
      </c>
      <c r="J44" s="92">
        <v>1</v>
      </c>
      <c r="K44" s="92">
        <v>70</v>
      </c>
      <c r="L44" s="94">
        <f>'Kit lanche'!E15</f>
        <v>5.88</v>
      </c>
      <c r="M44" s="75">
        <f t="shared" si="18"/>
        <v>411.6</v>
      </c>
      <c r="N44" s="96"/>
      <c r="O44" s="76">
        <f t="shared" si="19"/>
        <v>411.6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 t="shared" ref="M45:P45" si="20">SUM(M36:M44)</f>
        <v>3059.91</v>
      </c>
      <c r="N45" s="99">
        <f t="shared" si="20"/>
        <v>0</v>
      </c>
      <c r="O45" s="100">
        <f t="shared" si="20"/>
        <v>3059.91</v>
      </c>
      <c r="P45" s="100">
        <f t="shared" si="20"/>
        <v>0</v>
      </c>
      <c r="Q45" s="100"/>
      <c r="R45" s="100">
        <f t="shared" ref="R45:Y45" si="21">SUM(R36:R44)</f>
        <v>0</v>
      </c>
      <c r="S45" s="100">
        <f t="shared" si="21"/>
        <v>0</v>
      </c>
      <c r="T45" s="100">
        <f t="shared" si="21"/>
        <v>0</v>
      </c>
      <c r="U45" s="100">
        <f t="shared" si="21"/>
        <v>0</v>
      </c>
      <c r="V45" s="100">
        <f t="shared" si="21"/>
        <v>0</v>
      </c>
      <c r="W45" s="100">
        <f t="shared" si="21"/>
        <v>0</v>
      </c>
      <c r="X45" s="100">
        <f t="shared" si="21"/>
        <v>0</v>
      </c>
      <c r="Y45" s="100">
        <f t="shared" si="21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5" t="s">
        <v>114</v>
      </c>
      <c r="I46" s="92" t="s">
        <v>111</v>
      </c>
      <c r="J46" s="73">
        <v>2</v>
      </c>
      <c r="K46" s="93">
        <v>204</v>
      </c>
      <c r="L46" s="94">
        <f>'Planilha para vinculação'!F21</f>
        <v>10.119999999999999</v>
      </c>
      <c r="M46" s="75">
        <f t="shared" ref="M46:M54" si="22">TRUNC(J46*K46*L46,2)</f>
        <v>4128.96</v>
      </c>
      <c r="N46" s="76">
        <f t="shared" ref="N46:N54" si="23">M46/12</f>
        <v>344.08</v>
      </c>
      <c r="O46" s="76">
        <f t="shared" ref="O46:O54" si="24">M46/12</f>
        <v>344.08</v>
      </c>
      <c r="P46" s="76">
        <f t="shared" ref="P46:P54" si="25">M46/12</f>
        <v>344.08</v>
      </c>
      <c r="Q46" s="76">
        <f t="shared" ref="Q46:Q55" si="26">M46/12</f>
        <v>344.08</v>
      </c>
      <c r="R46" s="76">
        <f t="shared" ref="R46:R54" si="27">M46/12</f>
        <v>344.08</v>
      </c>
      <c r="S46" s="76">
        <f t="shared" ref="S46:S54" si="28">M46/12</f>
        <v>344.08</v>
      </c>
      <c r="T46" s="76">
        <f t="shared" ref="T46:T54" si="29">M46/12</f>
        <v>344.08</v>
      </c>
      <c r="U46" s="76">
        <f t="shared" ref="U46:U54" si="30">M46/12</f>
        <v>344.08</v>
      </c>
      <c r="V46" s="76">
        <f t="shared" ref="V46:V54" si="31">M46/12</f>
        <v>344.08</v>
      </c>
      <c r="W46" s="76">
        <f t="shared" ref="W46:W54" si="32">M46/12</f>
        <v>344.08</v>
      </c>
      <c r="X46" s="76">
        <f t="shared" ref="X46:X54" si="33">M46/12</f>
        <v>344.08</v>
      </c>
      <c r="Y46" s="76">
        <f t="shared" ref="Y46:Y54" si="34">M46/12</f>
        <v>344.08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5" t="s">
        <v>114</v>
      </c>
      <c r="I47" s="92" t="s">
        <v>111</v>
      </c>
      <c r="J47" s="73">
        <v>2</v>
      </c>
      <c r="K47" s="93">
        <v>360</v>
      </c>
      <c r="L47" s="94">
        <f>'Planilha para vinculação'!F22</f>
        <v>25</v>
      </c>
      <c r="M47" s="75">
        <f t="shared" si="22"/>
        <v>18000</v>
      </c>
      <c r="N47" s="76">
        <f t="shared" si="23"/>
        <v>1500</v>
      </c>
      <c r="O47" s="76">
        <f t="shared" si="24"/>
        <v>1500</v>
      </c>
      <c r="P47" s="76">
        <f t="shared" si="25"/>
        <v>1500</v>
      </c>
      <c r="Q47" s="76">
        <f t="shared" si="26"/>
        <v>1500</v>
      </c>
      <c r="R47" s="76">
        <f t="shared" si="27"/>
        <v>1500</v>
      </c>
      <c r="S47" s="76">
        <f t="shared" si="28"/>
        <v>1500</v>
      </c>
      <c r="T47" s="76">
        <f t="shared" si="29"/>
        <v>1500</v>
      </c>
      <c r="U47" s="76">
        <f t="shared" si="30"/>
        <v>1500</v>
      </c>
      <c r="V47" s="76">
        <f t="shared" si="31"/>
        <v>1500</v>
      </c>
      <c r="W47" s="76">
        <f t="shared" si="32"/>
        <v>1500</v>
      </c>
      <c r="X47" s="76">
        <f t="shared" si="33"/>
        <v>1500</v>
      </c>
      <c r="Y47" s="76">
        <f t="shared" si="34"/>
        <v>1500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70</v>
      </c>
      <c r="L48" s="74">
        <f>'Planilha para vinculação'!F35</f>
        <v>0.61</v>
      </c>
      <c r="M48" s="75">
        <f t="shared" si="22"/>
        <v>512.4</v>
      </c>
      <c r="N48" s="76">
        <f t="shared" si="23"/>
        <v>42.699999999999996</v>
      </c>
      <c r="O48" s="76">
        <f t="shared" si="24"/>
        <v>42.699999999999996</v>
      </c>
      <c r="P48" s="76">
        <f t="shared" si="25"/>
        <v>42.699999999999996</v>
      </c>
      <c r="Q48" s="76">
        <f t="shared" si="26"/>
        <v>42.699999999999996</v>
      </c>
      <c r="R48" s="76">
        <f t="shared" si="27"/>
        <v>42.699999999999996</v>
      </c>
      <c r="S48" s="76">
        <f t="shared" si="28"/>
        <v>42.699999999999996</v>
      </c>
      <c r="T48" s="76">
        <f t="shared" si="29"/>
        <v>42.699999999999996</v>
      </c>
      <c r="U48" s="76">
        <f t="shared" si="30"/>
        <v>42.699999999999996</v>
      </c>
      <c r="V48" s="76">
        <f t="shared" si="31"/>
        <v>42.699999999999996</v>
      </c>
      <c r="W48" s="76">
        <f t="shared" si="32"/>
        <v>42.699999999999996</v>
      </c>
      <c r="X48" s="76">
        <f t="shared" si="33"/>
        <v>42.699999999999996</v>
      </c>
      <c r="Y48" s="76">
        <f t="shared" si="34"/>
        <v>42.699999999999996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20</v>
      </c>
      <c r="L49" s="94">
        <f>'Planilha para vinculação'!F26</f>
        <v>5.8</v>
      </c>
      <c r="M49" s="75">
        <f t="shared" si="22"/>
        <v>1392</v>
      </c>
      <c r="N49" s="76">
        <f t="shared" si="23"/>
        <v>116</v>
      </c>
      <c r="O49" s="76">
        <f t="shared" si="24"/>
        <v>116</v>
      </c>
      <c r="P49" s="76">
        <f t="shared" si="25"/>
        <v>116</v>
      </c>
      <c r="Q49" s="76">
        <f t="shared" si="26"/>
        <v>116</v>
      </c>
      <c r="R49" s="76">
        <f t="shared" si="27"/>
        <v>116</v>
      </c>
      <c r="S49" s="76">
        <f t="shared" si="28"/>
        <v>116</v>
      </c>
      <c r="T49" s="76">
        <f t="shared" si="29"/>
        <v>116</v>
      </c>
      <c r="U49" s="76">
        <f t="shared" si="30"/>
        <v>116</v>
      </c>
      <c r="V49" s="76">
        <f t="shared" si="31"/>
        <v>116</v>
      </c>
      <c r="W49" s="76">
        <f t="shared" si="32"/>
        <v>116</v>
      </c>
      <c r="X49" s="76">
        <f t="shared" si="33"/>
        <v>116</v>
      </c>
      <c r="Y49" s="76">
        <f t="shared" si="34"/>
        <v>116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234</v>
      </c>
      <c r="L50" s="94">
        <f>'Planilha para vinculação'!F31</f>
        <v>1.2250000000000001</v>
      </c>
      <c r="M50" s="75">
        <f t="shared" si="22"/>
        <v>3439.8</v>
      </c>
      <c r="N50" s="76">
        <f t="shared" si="23"/>
        <v>286.65000000000003</v>
      </c>
      <c r="O50" s="76">
        <f t="shared" si="24"/>
        <v>286.65000000000003</v>
      </c>
      <c r="P50" s="76">
        <f t="shared" si="25"/>
        <v>286.65000000000003</v>
      </c>
      <c r="Q50" s="76">
        <f t="shared" si="26"/>
        <v>286.65000000000003</v>
      </c>
      <c r="R50" s="76">
        <f t="shared" si="27"/>
        <v>286.65000000000003</v>
      </c>
      <c r="S50" s="76">
        <f t="shared" si="28"/>
        <v>286.65000000000003</v>
      </c>
      <c r="T50" s="76">
        <f t="shared" si="29"/>
        <v>286.65000000000003</v>
      </c>
      <c r="U50" s="76">
        <f t="shared" si="30"/>
        <v>286.65000000000003</v>
      </c>
      <c r="V50" s="76">
        <f t="shared" si="31"/>
        <v>286.65000000000003</v>
      </c>
      <c r="W50" s="76">
        <f t="shared" si="32"/>
        <v>286.65000000000003</v>
      </c>
      <c r="X50" s="76">
        <f t="shared" si="33"/>
        <v>286.65000000000003</v>
      </c>
      <c r="Y50" s="76">
        <f t="shared" si="34"/>
        <v>286.65000000000003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2"/>
        <v>720</v>
      </c>
      <c r="N51" s="76">
        <f t="shared" si="23"/>
        <v>60</v>
      </c>
      <c r="O51" s="76">
        <f t="shared" si="24"/>
        <v>60</v>
      </c>
      <c r="P51" s="76">
        <f t="shared" si="25"/>
        <v>60</v>
      </c>
      <c r="Q51" s="76">
        <f t="shared" si="26"/>
        <v>60</v>
      </c>
      <c r="R51" s="76">
        <f t="shared" si="27"/>
        <v>60</v>
      </c>
      <c r="S51" s="76">
        <f t="shared" si="28"/>
        <v>60</v>
      </c>
      <c r="T51" s="76">
        <f t="shared" si="29"/>
        <v>60</v>
      </c>
      <c r="U51" s="76">
        <f t="shared" si="30"/>
        <v>60</v>
      </c>
      <c r="V51" s="76">
        <f t="shared" si="31"/>
        <v>60</v>
      </c>
      <c r="W51" s="76">
        <f t="shared" si="32"/>
        <v>60</v>
      </c>
      <c r="X51" s="76">
        <f t="shared" si="33"/>
        <v>60</v>
      </c>
      <c r="Y51" s="76">
        <f t="shared" si="34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70</v>
      </c>
      <c r="L52" s="94">
        <f>'Planilha para vinculação'!F39</f>
        <v>4</v>
      </c>
      <c r="M52" s="75">
        <f t="shared" si="22"/>
        <v>3360</v>
      </c>
      <c r="N52" s="76">
        <f t="shared" si="23"/>
        <v>280</v>
      </c>
      <c r="O52" s="76">
        <f t="shared" si="24"/>
        <v>280</v>
      </c>
      <c r="P52" s="76">
        <f t="shared" si="25"/>
        <v>280</v>
      </c>
      <c r="Q52" s="76">
        <f t="shared" si="26"/>
        <v>280</v>
      </c>
      <c r="R52" s="76">
        <f t="shared" si="27"/>
        <v>280</v>
      </c>
      <c r="S52" s="76">
        <f t="shared" si="28"/>
        <v>280</v>
      </c>
      <c r="T52" s="76">
        <f t="shared" si="29"/>
        <v>280</v>
      </c>
      <c r="U52" s="76">
        <f t="shared" si="30"/>
        <v>280</v>
      </c>
      <c r="V52" s="76">
        <f t="shared" si="31"/>
        <v>280</v>
      </c>
      <c r="W52" s="76">
        <f t="shared" si="32"/>
        <v>280</v>
      </c>
      <c r="X52" s="76">
        <f t="shared" si="33"/>
        <v>280</v>
      </c>
      <c r="Y52" s="76">
        <f t="shared" si="34"/>
        <v>280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2"/>
        <v>226.56</v>
      </c>
      <c r="N53" s="76">
        <f t="shared" si="23"/>
        <v>18.88</v>
      </c>
      <c r="O53" s="76">
        <f t="shared" si="24"/>
        <v>18.88</v>
      </c>
      <c r="P53" s="76">
        <f t="shared" si="25"/>
        <v>18.88</v>
      </c>
      <c r="Q53" s="76">
        <f t="shared" si="26"/>
        <v>18.88</v>
      </c>
      <c r="R53" s="76">
        <f t="shared" si="27"/>
        <v>18.88</v>
      </c>
      <c r="S53" s="76">
        <f t="shared" si="28"/>
        <v>18.88</v>
      </c>
      <c r="T53" s="76">
        <f t="shared" si="29"/>
        <v>18.88</v>
      </c>
      <c r="U53" s="76">
        <f t="shared" si="30"/>
        <v>18.88</v>
      </c>
      <c r="V53" s="76">
        <f t="shared" si="31"/>
        <v>18.88</v>
      </c>
      <c r="W53" s="76">
        <f t="shared" si="32"/>
        <v>18.88</v>
      </c>
      <c r="X53" s="76">
        <f t="shared" si="33"/>
        <v>18.88</v>
      </c>
      <c r="Y53" s="76">
        <f t="shared" si="34"/>
        <v>18.88</v>
      </c>
      <c r="Z53" s="69">
        <f>SUM(N55:Y55)</f>
        <v>36718.92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7" t="s">
        <v>114</v>
      </c>
      <c r="I54" s="72" t="s">
        <v>129</v>
      </c>
      <c r="J54" s="92">
        <v>12</v>
      </c>
      <c r="K54" s="92">
        <v>70</v>
      </c>
      <c r="L54" s="94">
        <f>'Kit lanche'!E15</f>
        <v>5.88</v>
      </c>
      <c r="M54" s="75">
        <f t="shared" si="22"/>
        <v>4939.2</v>
      </c>
      <c r="N54" s="76">
        <f t="shared" si="23"/>
        <v>411.59999999999997</v>
      </c>
      <c r="O54" s="76">
        <f t="shared" si="24"/>
        <v>411.59999999999997</v>
      </c>
      <c r="P54" s="76">
        <f t="shared" si="25"/>
        <v>411.59999999999997</v>
      </c>
      <c r="Q54" s="76">
        <f t="shared" si="26"/>
        <v>411.59999999999997</v>
      </c>
      <c r="R54" s="76">
        <f t="shared" si="27"/>
        <v>411.59999999999997</v>
      </c>
      <c r="S54" s="76">
        <f t="shared" si="28"/>
        <v>411.59999999999997</v>
      </c>
      <c r="T54" s="76">
        <f t="shared" si="29"/>
        <v>411.59999999999997</v>
      </c>
      <c r="U54" s="76">
        <f t="shared" si="30"/>
        <v>411.59999999999997</v>
      </c>
      <c r="V54" s="76">
        <f t="shared" si="31"/>
        <v>411.59999999999997</v>
      </c>
      <c r="W54" s="76">
        <f t="shared" si="32"/>
        <v>411.59999999999997</v>
      </c>
      <c r="X54" s="76">
        <f t="shared" si="33"/>
        <v>411.59999999999997</v>
      </c>
      <c r="Y54" s="76">
        <f t="shared" si="34"/>
        <v>411.59999999999997</v>
      </c>
      <c r="Z54" s="69"/>
    </row>
    <row r="55" spans="1:27" ht="38.2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5">SUM(M46:M54)</f>
        <v>36718.92</v>
      </c>
      <c r="N55" s="99">
        <f t="shared" si="35"/>
        <v>3059.91</v>
      </c>
      <c r="O55" s="100">
        <f t="shared" si="35"/>
        <v>3059.91</v>
      </c>
      <c r="P55" s="100">
        <f t="shared" si="35"/>
        <v>3059.91</v>
      </c>
      <c r="Q55" s="76">
        <f t="shared" si="26"/>
        <v>3059.91</v>
      </c>
      <c r="R55" s="100">
        <f t="shared" ref="R55:Y55" si="36">SUM(R46:R54)</f>
        <v>3059.91</v>
      </c>
      <c r="S55" s="100">
        <f t="shared" si="36"/>
        <v>3059.91</v>
      </c>
      <c r="T55" s="100">
        <f t="shared" si="36"/>
        <v>3059.91</v>
      </c>
      <c r="U55" s="100">
        <f t="shared" si="36"/>
        <v>3059.91</v>
      </c>
      <c r="V55" s="100">
        <f t="shared" si="36"/>
        <v>3059.91</v>
      </c>
      <c r="W55" s="100">
        <f t="shared" si="36"/>
        <v>3059.91</v>
      </c>
      <c r="X55" s="100">
        <f t="shared" si="36"/>
        <v>3059.91</v>
      </c>
      <c r="Y55" s="100">
        <f t="shared" si="36"/>
        <v>3059.91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5" t="s">
        <v>114</v>
      </c>
      <c r="I56" s="72" t="s">
        <v>111</v>
      </c>
      <c r="J56" s="92">
        <v>2</v>
      </c>
      <c r="K56" s="93">
        <v>180</v>
      </c>
      <c r="L56" s="94">
        <f>'Planilha para vinculação'!F21</f>
        <v>10.119999999999999</v>
      </c>
      <c r="M56" s="75">
        <f t="shared" ref="M56:M57" si="37">TRUNC(J56*K56*L56,2)</f>
        <v>3643.2</v>
      </c>
      <c r="N56" s="76">
        <f t="shared" ref="N56:N57" si="38">M56/6</f>
        <v>607.19999999999993</v>
      </c>
      <c r="O56" s="76"/>
      <c r="P56" s="76">
        <f t="shared" ref="P56:P57" si="39">M56/6</f>
        <v>607.19999999999993</v>
      </c>
      <c r="Q56" s="76"/>
      <c r="R56" s="76">
        <f t="shared" ref="R56:R57" si="40">M56/6</f>
        <v>607.19999999999993</v>
      </c>
      <c r="S56" s="76"/>
      <c r="T56" s="76">
        <f t="shared" ref="T56:T57" si="41">M56/6</f>
        <v>607.19999999999993</v>
      </c>
      <c r="U56" s="76"/>
      <c r="V56" s="76">
        <f t="shared" ref="V56:V57" si="42">M56/6</f>
        <v>607.19999999999993</v>
      </c>
      <c r="W56" s="76"/>
      <c r="X56" s="76">
        <f t="shared" ref="X56:X57" si="43">M56/6</f>
        <v>607.19999999999993</v>
      </c>
      <c r="Y56" s="76"/>
      <c r="Z56" s="69">
        <f>SUM(N58:Y58)</f>
        <v>15643.2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5" t="s">
        <v>114</v>
      </c>
      <c r="I57" s="72" t="s">
        <v>111</v>
      </c>
      <c r="J57" s="92">
        <v>2</v>
      </c>
      <c r="K57" s="93">
        <v>240</v>
      </c>
      <c r="L57" s="94">
        <f>'Planilha para vinculação'!F22</f>
        <v>25</v>
      </c>
      <c r="M57" s="75">
        <f t="shared" si="37"/>
        <v>12000</v>
      </c>
      <c r="N57" s="76">
        <f t="shared" si="38"/>
        <v>2000</v>
      </c>
      <c r="O57" s="76"/>
      <c r="P57" s="76">
        <f t="shared" si="39"/>
        <v>2000</v>
      </c>
      <c r="Q57" s="76"/>
      <c r="R57" s="76">
        <f t="shared" si="40"/>
        <v>2000</v>
      </c>
      <c r="S57" s="76"/>
      <c r="T57" s="76">
        <f t="shared" si="41"/>
        <v>2000</v>
      </c>
      <c r="U57" s="76"/>
      <c r="V57" s="76">
        <f t="shared" si="42"/>
        <v>2000</v>
      </c>
      <c r="W57" s="76"/>
      <c r="X57" s="76">
        <f t="shared" si="43"/>
        <v>2000</v>
      </c>
      <c r="Y57" s="76"/>
      <c r="Z57" s="69"/>
    </row>
    <row r="58" spans="1:27" ht="30.7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4">SUM(M56:M57)</f>
        <v>15643.2</v>
      </c>
      <c r="N58" s="86">
        <f t="shared" si="44"/>
        <v>2607.1999999999998</v>
      </c>
      <c r="O58" s="64">
        <f t="shared" si="44"/>
        <v>0</v>
      </c>
      <c r="P58" s="64">
        <f t="shared" si="44"/>
        <v>2607.1999999999998</v>
      </c>
      <c r="Q58" s="64">
        <f t="shared" si="44"/>
        <v>0</v>
      </c>
      <c r="R58" s="64">
        <f t="shared" si="44"/>
        <v>2607.1999999999998</v>
      </c>
      <c r="S58" s="64">
        <f t="shared" si="44"/>
        <v>0</v>
      </c>
      <c r="T58" s="64">
        <f t="shared" si="44"/>
        <v>2607.1999999999998</v>
      </c>
      <c r="U58" s="64">
        <f t="shared" si="44"/>
        <v>0</v>
      </c>
      <c r="V58" s="64">
        <f t="shared" si="44"/>
        <v>2607.1999999999998</v>
      </c>
      <c r="W58" s="64">
        <f t="shared" si="44"/>
        <v>0</v>
      </c>
      <c r="X58" s="64">
        <f t="shared" si="44"/>
        <v>2607.1999999999998</v>
      </c>
      <c r="Y58" s="64">
        <f t="shared" si="44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5" t="s">
        <v>114</v>
      </c>
      <c r="I59" s="92" t="s">
        <v>111</v>
      </c>
      <c r="J59" s="73">
        <v>2</v>
      </c>
      <c r="K59" s="93">
        <v>30</v>
      </c>
      <c r="L59" s="94">
        <f>'Planilha para vinculação'!F21</f>
        <v>10.119999999999999</v>
      </c>
      <c r="M59" s="75">
        <f t="shared" ref="M59:M60" si="45">TRUNC(J59*K59*L59,2)</f>
        <v>607.20000000000005</v>
      </c>
      <c r="N59" s="89"/>
      <c r="O59" s="77"/>
      <c r="P59" s="89">
        <f t="shared" ref="P59:P60" si="46">M59</f>
        <v>607.20000000000005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2607.1999999999998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5" t="s">
        <v>114</v>
      </c>
      <c r="I60" s="73" t="s">
        <v>111</v>
      </c>
      <c r="J60" s="73">
        <v>2</v>
      </c>
      <c r="K60" s="93">
        <v>40</v>
      </c>
      <c r="L60" s="94">
        <f>'Planilha para vinculação'!F22</f>
        <v>25</v>
      </c>
      <c r="M60" s="75">
        <f t="shared" si="45"/>
        <v>2000</v>
      </c>
      <c r="N60" s="89"/>
      <c r="O60" s="77"/>
      <c r="P60" s="89">
        <f t="shared" si="46"/>
        <v>2000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7">SUM(M59:M60)</f>
        <v>2607.1999999999998</v>
      </c>
      <c r="N61" s="86">
        <f t="shared" si="47"/>
        <v>0</v>
      </c>
      <c r="O61" s="64">
        <f t="shared" si="47"/>
        <v>0</v>
      </c>
      <c r="P61" s="64">
        <f t="shared" si="47"/>
        <v>2607.1999999999998</v>
      </c>
      <c r="Q61" s="64">
        <f t="shared" si="47"/>
        <v>0</v>
      </c>
      <c r="R61" s="64">
        <f t="shared" si="47"/>
        <v>0</v>
      </c>
      <c r="S61" s="64">
        <f t="shared" si="47"/>
        <v>0</v>
      </c>
      <c r="T61" s="64">
        <f t="shared" si="47"/>
        <v>0</v>
      </c>
      <c r="U61" s="64">
        <f t="shared" si="47"/>
        <v>0</v>
      </c>
      <c r="V61" s="64">
        <f t="shared" si="47"/>
        <v>0</v>
      </c>
      <c r="W61" s="64">
        <f t="shared" si="47"/>
        <v>0</v>
      </c>
      <c r="X61" s="64">
        <f t="shared" si="47"/>
        <v>0</v>
      </c>
      <c r="Y61" s="64">
        <f t="shared" si="47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24" t="s">
        <v>114</v>
      </c>
      <c r="I62" s="72" t="s">
        <v>111</v>
      </c>
      <c r="J62" s="92">
        <v>2</v>
      </c>
      <c r="K62" s="93">
        <v>204</v>
      </c>
      <c r="L62" s="94">
        <f>'Planilha para vinculação'!F21</f>
        <v>10.119999999999999</v>
      </c>
      <c r="M62" s="75">
        <f t="shared" ref="M62:M70" si="48">TRUNC(J62*K62*L62,2)</f>
        <v>4128.96</v>
      </c>
      <c r="N62" s="77"/>
      <c r="O62" s="77">
        <f t="shared" ref="O62:O71" si="49">M62/10</f>
        <v>412.89600000000002</v>
      </c>
      <c r="P62" s="77">
        <f t="shared" ref="P62:P71" si="50">M62/10</f>
        <v>412.89600000000002</v>
      </c>
      <c r="Q62" s="77">
        <f t="shared" ref="Q62:Q71" si="51">M62/10</f>
        <v>412.89600000000002</v>
      </c>
      <c r="R62" s="77">
        <f t="shared" ref="R62:R71" si="52">M62/10</f>
        <v>412.89600000000002</v>
      </c>
      <c r="S62" s="77">
        <f t="shared" ref="S62:S71" si="53">M62/10</f>
        <v>412.89600000000002</v>
      </c>
      <c r="T62" s="77">
        <f t="shared" ref="T62:T71" si="54">M62/10</f>
        <v>412.89600000000002</v>
      </c>
      <c r="U62" s="77">
        <f t="shared" ref="U62:U71" si="55">M62/10</f>
        <v>412.89600000000002</v>
      </c>
      <c r="V62" s="77">
        <f t="shared" ref="V62:V71" si="56">M62/10</f>
        <v>412.89600000000002</v>
      </c>
      <c r="W62" s="77">
        <f t="shared" ref="W62:W71" si="57">M62/10</f>
        <v>412.89600000000002</v>
      </c>
      <c r="X62" s="77">
        <f t="shared" ref="X62:X71" si="58">M62/10</f>
        <v>412.89600000000002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24" t="s">
        <v>114</v>
      </c>
      <c r="I63" s="72" t="s">
        <v>111</v>
      </c>
      <c r="J63" s="92">
        <v>2</v>
      </c>
      <c r="K63" s="93">
        <v>360</v>
      </c>
      <c r="L63" s="94">
        <f>'Planilha para vinculação'!F22</f>
        <v>25</v>
      </c>
      <c r="M63" s="75">
        <f t="shared" si="48"/>
        <v>18000</v>
      </c>
      <c r="N63" s="77"/>
      <c r="O63" s="77">
        <f t="shared" si="49"/>
        <v>1800</v>
      </c>
      <c r="P63" s="77">
        <f t="shared" si="50"/>
        <v>1800</v>
      </c>
      <c r="Q63" s="77">
        <f t="shared" si="51"/>
        <v>1800</v>
      </c>
      <c r="R63" s="77">
        <f t="shared" si="52"/>
        <v>1800</v>
      </c>
      <c r="S63" s="77">
        <f t="shared" si="53"/>
        <v>1800</v>
      </c>
      <c r="T63" s="77">
        <f t="shared" si="54"/>
        <v>1800</v>
      </c>
      <c r="U63" s="77">
        <f t="shared" si="55"/>
        <v>1800</v>
      </c>
      <c r="V63" s="77">
        <f t="shared" si="56"/>
        <v>1800</v>
      </c>
      <c r="W63" s="77">
        <f t="shared" si="57"/>
        <v>1800</v>
      </c>
      <c r="X63" s="77">
        <f t="shared" si="58"/>
        <v>1800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24" t="s">
        <v>114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8"/>
        <v>1610.4</v>
      </c>
      <c r="N64" s="77"/>
      <c r="O64" s="77">
        <f t="shared" si="49"/>
        <v>161.04000000000002</v>
      </c>
      <c r="P64" s="77">
        <f t="shared" si="50"/>
        <v>161.04000000000002</v>
      </c>
      <c r="Q64" s="77">
        <f t="shared" si="51"/>
        <v>161.04000000000002</v>
      </c>
      <c r="R64" s="77">
        <f t="shared" si="52"/>
        <v>161.04000000000002</v>
      </c>
      <c r="S64" s="77">
        <f t="shared" si="53"/>
        <v>161.04000000000002</v>
      </c>
      <c r="T64" s="77">
        <f t="shared" si="54"/>
        <v>161.04000000000002</v>
      </c>
      <c r="U64" s="77">
        <f t="shared" si="55"/>
        <v>161.04000000000002</v>
      </c>
      <c r="V64" s="77">
        <f t="shared" si="56"/>
        <v>161.04000000000002</v>
      </c>
      <c r="W64" s="77">
        <f t="shared" si="57"/>
        <v>161.04000000000002</v>
      </c>
      <c r="X64" s="77">
        <f t="shared" si="58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8"/>
        <v>1176</v>
      </c>
      <c r="N65" s="77"/>
      <c r="O65" s="77">
        <f t="shared" si="49"/>
        <v>117.6</v>
      </c>
      <c r="P65" s="77">
        <f t="shared" si="50"/>
        <v>117.6</v>
      </c>
      <c r="Q65" s="77">
        <f t="shared" si="51"/>
        <v>117.6</v>
      </c>
      <c r="R65" s="77">
        <f t="shared" si="52"/>
        <v>117.6</v>
      </c>
      <c r="S65" s="77">
        <f t="shared" si="53"/>
        <v>117.6</v>
      </c>
      <c r="T65" s="77">
        <f t="shared" si="54"/>
        <v>117.6</v>
      </c>
      <c r="U65" s="77">
        <f t="shared" si="55"/>
        <v>117.6</v>
      </c>
      <c r="V65" s="77">
        <f t="shared" si="56"/>
        <v>117.6</v>
      </c>
      <c r="W65" s="77">
        <f t="shared" si="57"/>
        <v>117.6</v>
      </c>
      <c r="X65" s="77">
        <f t="shared" si="58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8"/>
        <v>600</v>
      </c>
      <c r="N66" s="77"/>
      <c r="O66" s="77">
        <f t="shared" si="49"/>
        <v>60</v>
      </c>
      <c r="P66" s="77">
        <f t="shared" si="50"/>
        <v>60</v>
      </c>
      <c r="Q66" s="77">
        <f t="shared" si="51"/>
        <v>60</v>
      </c>
      <c r="R66" s="77">
        <f t="shared" si="52"/>
        <v>60</v>
      </c>
      <c r="S66" s="77">
        <f t="shared" si="53"/>
        <v>60</v>
      </c>
      <c r="T66" s="77">
        <f t="shared" si="54"/>
        <v>60</v>
      </c>
      <c r="U66" s="77">
        <f t="shared" si="55"/>
        <v>60</v>
      </c>
      <c r="V66" s="77">
        <f t="shared" si="56"/>
        <v>60</v>
      </c>
      <c r="W66" s="77">
        <f t="shared" si="57"/>
        <v>60</v>
      </c>
      <c r="X66" s="77">
        <f t="shared" si="58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8"/>
        <v>800</v>
      </c>
      <c r="N67" s="77"/>
      <c r="O67" s="77">
        <f t="shared" si="49"/>
        <v>80</v>
      </c>
      <c r="P67" s="77">
        <f t="shared" si="50"/>
        <v>80</v>
      </c>
      <c r="Q67" s="77">
        <f t="shared" si="51"/>
        <v>80</v>
      </c>
      <c r="R67" s="77">
        <f t="shared" si="52"/>
        <v>80</v>
      </c>
      <c r="S67" s="77">
        <f t="shared" si="53"/>
        <v>80</v>
      </c>
      <c r="T67" s="77">
        <f t="shared" si="54"/>
        <v>80</v>
      </c>
      <c r="U67" s="77">
        <f t="shared" si="55"/>
        <v>80</v>
      </c>
      <c r="V67" s="77">
        <f t="shared" si="56"/>
        <v>80</v>
      </c>
      <c r="W67" s="77">
        <f t="shared" si="57"/>
        <v>80</v>
      </c>
      <c r="X67" s="77">
        <f t="shared" si="58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24</v>
      </c>
      <c r="L68" s="94">
        <f>'Planilha para vinculação'!F35</f>
        <v>0.61</v>
      </c>
      <c r="M68" s="75">
        <f t="shared" si="48"/>
        <v>146.4</v>
      </c>
      <c r="N68" s="77"/>
      <c r="O68" s="77">
        <f t="shared" si="49"/>
        <v>14.64</v>
      </c>
      <c r="P68" s="77">
        <f t="shared" si="50"/>
        <v>14.64</v>
      </c>
      <c r="Q68" s="77">
        <f t="shared" si="51"/>
        <v>14.64</v>
      </c>
      <c r="R68" s="77">
        <f t="shared" si="52"/>
        <v>14.64</v>
      </c>
      <c r="S68" s="77">
        <f t="shared" si="53"/>
        <v>14.64</v>
      </c>
      <c r="T68" s="77">
        <f t="shared" si="54"/>
        <v>14.64</v>
      </c>
      <c r="U68" s="77">
        <f t="shared" si="55"/>
        <v>14.64</v>
      </c>
      <c r="V68" s="77">
        <f t="shared" si="56"/>
        <v>14.64</v>
      </c>
      <c r="W68" s="77">
        <f t="shared" si="57"/>
        <v>14.64</v>
      </c>
      <c r="X68" s="77">
        <f t="shared" si="58"/>
        <v>14.64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20</v>
      </c>
      <c r="L69" s="94">
        <f>'Planilha para vinculação'!F26</f>
        <v>5.8</v>
      </c>
      <c r="M69" s="75">
        <f t="shared" si="48"/>
        <v>1160</v>
      </c>
      <c r="N69" s="77"/>
      <c r="O69" s="77">
        <f t="shared" si="49"/>
        <v>116</v>
      </c>
      <c r="P69" s="77">
        <f t="shared" si="50"/>
        <v>116</v>
      </c>
      <c r="Q69" s="77">
        <f t="shared" si="51"/>
        <v>116</v>
      </c>
      <c r="R69" s="77">
        <f t="shared" si="52"/>
        <v>116</v>
      </c>
      <c r="S69" s="77">
        <f t="shared" si="53"/>
        <v>116</v>
      </c>
      <c r="T69" s="77">
        <f t="shared" si="54"/>
        <v>116</v>
      </c>
      <c r="U69" s="77">
        <f t="shared" si="55"/>
        <v>116</v>
      </c>
      <c r="V69" s="77">
        <f t="shared" si="56"/>
        <v>116</v>
      </c>
      <c r="W69" s="77">
        <f t="shared" si="57"/>
        <v>116</v>
      </c>
      <c r="X69" s="77">
        <f t="shared" si="58"/>
        <v>116</v>
      </c>
      <c r="Y69" s="77"/>
      <c r="Z69" s="69">
        <f>SUM(N71:Y71)</f>
        <v>30488.260000000006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234</v>
      </c>
      <c r="L70" s="94">
        <f>'Planilha para vinculação'!F31</f>
        <v>1.2250000000000001</v>
      </c>
      <c r="M70" s="75">
        <f t="shared" si="48"/>
        <v>2866.5</v>
      </c>
      <c r="N70" s="77"/>
      <c r="O70" s="77">
        <f t="shared" si="49"/>
        <v>286.64999999999998</v>
      </c>
      <c r="P70" s="77">
        <f t="shared" si="50"/>
        <v>286.64999999999998</v>
      </c>
      <c r="Q70" s="77">
        <f t="shared" si="51"/>
        <v>286.64999999999998</v>
      </c>
      <c r="R70" s="77">
        <f t="shared" si="52"/>
        <v>286.64999999999998</v>
      </c>
      <c r="S70" s="77">
        <f t="shared" si="53"/>
        <v>286.64999999999998</v>
      </c>
      <c r="T70" s="77">
        <f t="shared" si="54"/>
        <v>286.64999999999998</v>
      </c>
      <c r="U70" s="77">
        <f t="shared" si="55"/>
        <v>286.64999999999998</v>
      </c>
      <c r="V70" s="77">
        <f t="shared" si="56"/>
        <v>286.64999999999998</v>
      </c>
      <c r="W70" s="77">
        <f t="shared" si="57"/>
        <v>286.64999999999998</v>
      </c>
      <c r="X70" s="77">
        <f t="shared" si="58"/>
        <v>286.64999999999998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30488.260000000002</v>
      </c>
      <c r="N71" s="158"/>
      <c r="O71" s="159">
        <f t="shared" si="49"/>
        <v>3048.826</v>
      </c>
      <c r="P71" s="159">
        <f t="shared" si="50"/>
        <v>3048.826</v>
      </c>
      <c r="Q71" s="159">
        <f t="shared" si="51"/>
        <v>3048.826</v>
      </c>
      <c r="R71" s="159">
        <f t="shared" si="52"/>
        <v>3048.826</v>
      </c>
      <c r="S71" s="159">
        <f t="shared" si="53"/>
        <v>3048.826</v>
      </c>
      <c r="T71" s="159">
        <f t="shared" si="54"/>
        <v>3048.826</v>
      </c>
      <c r="U71" s="159">
        <f t="shared" si="55"/>
        <v>3048.826</v>
      </c>
      <c r="V71" s="159">
        <f t="shared" si="56"/>
        <v>3048.826</v>
      </c>
      <c r="W71" s="159">
        <f t="shared" si="57"/>
        <v>3048.826</v>
      </c>
      <c r="X71" s="159">
        <f t="shared" si="58"/>
        <v>3048.826</v>
      </c>
      <c r="Y71" s="159"/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24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59">TRUNC(L72*K72*J72,2)</f>
        <v>21576</v>
      </c>
      <c r="N72" s="105">
        <f>$M$72/12</f>
        <v>1798</v>
      </c>
      <c r="O72" s="105">
        <f t="shared" ref="O72:Y72" si="60">$M$72/12</f>
        <v>1798</v>
      </c>
      <c r="P72" s="105">
        <f t="shared" si="60"/>
        <v>1798</v>
      </c>
      <c r="Q72" s="105">
        <f t="shared" si="60"/>
        <v>1798</v>
      </c>
      <c r="R72" s="105">
        <f t="shared" si="60"/>
        <v>1798</v>
      </c>
      <c r="S72" s="105">
        <f t="shared" si="60"/>
        <v>1798</v>
      </c>
      <c r="T72" s="105">
        <f t="shared" si="60"/>
        <v>1798</v>
      </c>
      <c r="U72" s="105">
        <f t="shared" si="60"/>
        <v>1798</v>
      </c>
      <c r="V72" s="105">
        <f t="shared" si="60"/>
        <v>1798</v>
      </c>
      <c r="W72" s="105">
        <f t="shared" si="60"/>
        <v>1798</v>
      </c>
      <c r="X72" s="105">
        <f t="shared" si="60"/>
        <v>1798</v>
      </c>
      <c r="Y72" s="105">
        <f t="shared" si="60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24" t="s">
        <v>114</v>
      </c>
      <c r="I73" s="73" t="s">
        <v>111</v>
      </c>
      <c r="J73" s="73">
        <v>2</v>
      </c>
      <c r="K73" s="93">
        <v>240</v>
      </c>
      <c r="L73" s="94">
        <f>'Planilha para vinculação'!F21</f>
        <v>10.119999999999999</v>
      </c>
      <c r="M73" s="75">
        <f t="shared" si="59"/>
        <v>4857.6000000000004</v>
      </c>
      <c r="N73" s="76">
        <f>$M$73/12</f>
        <v>404.8</v>
      </c>
      <c r="O73" s="77">
        <f t="shared" ref="O73:Y73" si="61">$M$73/12</f>
        <v>404.8</v>
      </c>
      <c r="P73" s="77">
        <f t="shared" si="61"/>
        <v>404.8</v>
      </c>
      <c r="Q73" s="77">
        <f t="shared" si="61"/>
        <v>404.8</v>
      </c>
      <c r="R73" s="77">
        <f t="shared" si="61"/>
        <v>404.8</v>
      </c>
      <c r="S73" s="77">
        <f t="shared" si="61"/>
        <v>404.8</v>
      </c>
      <c r="T73" s="77">
        <f t="shared" si="61"/>
        <v>404.8</v>
      </c>
      <c r="U73" s="77">
        <f t="shared" si="61"/>
        <v>404.8</v>
      </c>
      <c r="V73" s="77">
        <f t="shared" si="61"/>
        <v>404.8</v>
      </c>
      <c r="W73" s="77">
        <f t="shared" si="61"/>
        <v>404.8</v>
      </c>
      <c r="X73" s="77">
        <f t="shared" si="61"/>
        <v>404.8</v>
      </c>
      <c r="Y73" s="77">
        <f t="shared" si="61"/>
        <v>404.8</v>
      </c>
      <c r="Z73" s="69">
        <f>SUM(N75:Y75)</f>
        <v>38433.599999999999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24" t="s">
        <v>114</v>
      </c>
      <c r="I74" s="73" t="s">
        <v>111</v>
      </c>
      <c r="J74" s="73">
        <v>2</v>
      </c>
      <c r="K74" s="93">
        <v>240</v>
      </c>
      <c r="L74" s="94">
        <f>'Planilha para vinculação'!F22</f>
        <v>25</v>
      </c>
      <c r="M74" s="75">
        <f t="shared" si="59"/>
        <v>12000</v>
      </c>
      <c r="N74" s="76">
        <f t="shared" ref="N74:Y74" si="62">$M$74/12</f>
        <v>1000</v>
      </c>
      <c r="O74" s="77">
        <f t="shared" si="62"/>
        <v>1000</v>
      </c>
      <c r="P74" s="77">
        <f t="shared" si="62"/>
        <v>1000</v>
      </c>
      <c r="Q74" s="77">
        <f t="shared" si="62"/>
        <v>1000</v>
      </c>
      <c r="R74" s="77">
        <f t="shared" si="62"/>
        <v>1000</v>
      </c>
      <c r="S74" s="77">
        <f t="shared" si="62"/>
        <v>1000</v>
      </c>
      <c r="T74" s="77">
        <f t="shared" si="62"/>
        <v>1000</v>
      </c>
      <c r="U74" s="77">
        <f t="shared" si="62"/>
        <v>1000</v>
      </c>
      <c r="V74" s="77">
        <f t="shared" si="62"/>
        <v>1000</v>
      </c>
      <c r="W74" s="77">
        <f t="shared" si="62"/>
        <v>1000</v>
      </c>
      <c r="X74" s="77">
        <f t="shared" si="62"/>
        <v>1000</v>
      </c>
      <c r="Y74" s="77">
        <f t="shared" si="62"/>
        <v>1000</v>
      </c>
      <c r="Z74" s="69">
        <f>SUM(N76:Y76)</f>
        <v>244560.17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3">SUM(M72:M74)</f>
        <v>38433.599999999999</v>
      </c>
      <c r="N75" s="65">
        <f t="shared" si="63"/>
        <v>3202.8</v>
      </c>
      <c r="O75" s="65">
        <f t="shared" si="63"/>
        <v>3202.8</v>
      </c>
      <c r="P75" s="65">
        <f t="shared" si="63"/>
        <v>3202.8</v>
      </c>
      <c r="Q75" s="65">
        <f t="shared" si="63"/>
        <v>3202.8</v>
      </c>
      <c r="R75" s="65">
        <f t="shared" si="63"/>
        <v>3202.8</v>
      </c>
      <c r="S75" s="65">
        <f t="shared" si="63"/>
        <v>3202.8</v>
      </c>
      <c r="T75" s="65">
        <f t="shared" si="63"/>
        <v>3202.8</v>
      </c>
      <c r="U75" s="65">
        <f t="shared" si="63"/>
        <v>3202.8</v>
      </c>
      <c r="V75" s="65">
        <f t="shared" si="63"/>
        <v>3202.8</v>
      </c>
      <c r="W75" s="65">
        <f t="shared" si="63"/>
        <v>3202.8</v>
      </c>
      <c r="X75" s="65">
        <f t="shared" si="63"/>
        <v>3202.8</v>
      </c>
      <c r="Y75" s="65">
        <f t="shared" si="63"/>
        <v>3202.8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244560.17</v>
      </c>
      <c r="N76" s="106">
        <f>SUM(N26,N35,N55,N58,N61,N71,N75,N31,N45)</f>
        <v>27173.1675</v>
      </c>
      <c r="O76" s="106">
        <f>SUM(O26,O35,O55,O58,O61,O71,O75,O31,O45)</f>
        <v>21253.7935</v>
      </c>
      <c r="P76" s="106">
        <f>SUM(P26,P35,P55,P58,P61,P71,P75,P31,P45)</f>
        <v>23408.283500000001</v>
      </c>
      <c r="Q76" s="106">
        <f>SUM(Q26,Q35,Q55,Q58,Q61,Q71,Q75,Q31,Q45)</f>
        <v>18193.8835</v>
      </c>
      <c r="R76" s="106">
        <f>SUM(R26,R35,R55,R58,R61,R71,R75,R31,R45)</f>
        <v>20801.083500000001</v>
      </c>
      <c r="S76" s="106">
        <f>SUM(S26,S35,S55,S58,S61,S71,S75,S31,S45)</f>
        <v>18193.8835</v>
      </c>
      <c r="T76" s="106">
        <f>SUM(T26,T35,T55,T58,T61,T71,T75,T31,T45)</f>
        <v>20801.083500000001</v>
      </c>
      <c r="U76" s="106">
        <f>SUM(U26,U35,U55,U58,U61,U71,U75,U31,U45)</f>
        <v>18193.8835</v>
      </c>
      <c r="V76" s="106">
        <f>SUM(V26,V35,V55,V58,V61,V71,V75,V31,V45)</f>
        <v>20801.083500000001</v>
      </c>
      <c r="W76" s="106">
        <f>SUM(W26,W35,W55,W58,W61,W71,W75,W31,W45)</f>
        <v>18193.8835</v>
      </c>
      <c r="X76" s="106">
        <f>SUM(X26,X35,X55,X58,X61,X71,X75,X31,X45)</f>
        <v>20801.083500000001</v>
      </c>
      <c r="Y76" s="106">
        <f>SUM(Y26,Y35,Y55,Y58,Y61,Y71,Y75,Y31,Y45)</f>
        <v>16745.057499999999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24" t="s">
        <v>114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4">TRUNC(L78*K78*J78,2)</f>
        <v>455.28</v>
      </c>
      <c r="N78" s="108"/>
      <c r="O78" s="89">
        <f t="shared" ref="O78:O87" si="65">M78/2</f>
        <v>227.64</v>
      </c>
      <c r="P78" s="89"/>
      <c r="Q78" s="89"/>
      <c r="R78" s="102"/>
      <c r="S78" s="89"/>
      <c r="T78" s="89"/>
      <c r="U78" s="89">
        <f t="shared" ref="U78:U87" si="66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24" t="s">
        <v>114</v>
      </c>
      <c r="I79" s="92" t="s">
        <v>111</v>
      </c>
      <c r="J79" s="92">
        <v>2</v>
      </c>
      <c r="K79" s="93">
        <v>24</v>
      </c>
      <c r="L79" s="94">
        <f>'Planilha para vinculação'!F21</f>
        <v>10.119999999999999</v>
      </c>
      <c r="M79" s="75">
        <f t="shared" si="64"/>
        <v>485.76</v>
      </c>
      <c r="N79" s="109"/>
      <c r="O79" s="89">
        <f t="shared" si="65"/>
        <v>242.88</v>
      </c>
      <c r="P79" s="110"/>
      <c r="Q79" s="110"/>
      <c r="R79" s="111"/>
      <c r="S79" s="77"/>
      <c r="T79" s="77"/>
      <c r="U79" s="89">
        <f t="shared" si="66"/>
        <v>242.88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24" t="s">
        <v>114</v>
      </c>
      <c r="I80" s="92" t="s">
        <v>111</v>
      </c>
      <c r="J80" s="92">
        <v>2</v>
      </c>
      <c r="K80" s="93">
        <v>56</v>
      </c>
      <c r="L80" s="94">
        <f>'Planilha para vinculação'!F22</f>
        <v>25</v>
      </c>
      <c r="M80" s="75">
        <f t="shared" si="64"/>
        <v>2800</v>
      </c>
      <c r="N80" s="113"/>
      <c r="O80" s="89">
        <f t="shared" si="65"/>
        <v>1400</v>
      </c>
      <c r="P80" s="85"/>
      <c r="Q80" s="77"/>
      <c r="R80" s="111"/>
      <c r="S80" s="77"/>
      <c r="T80" s="77"/>
      <c r="U80" s="89">
        <f t="shared" si="66"/>
        <v>1400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234</v>
      </c>
      <c r="L81" s="94">
        <f>'Planilha para vinculação'!F28</f>
        <v>1.1399999999999999</v>
      </c>
      <c r="M81" s="75">
        <f t="shared" si="64"/>
        <v>533.52</v>
      </c>
      <c r="N81" s="113"/>
      <c r="O81" s="89">
        <f t="shared" si="65"/>
        <v>266.76</v>
      </c>
      <c r="P81" s="85"/>
      <c r="Q81" s="77"/>
      <c r="R81" s="111"/>
      <c r="S81" s="77"/>
      <c r="T81" s="77"/>
      <c r="U81" s="89">
        <f t="shared" si="66"/>
        <v>266.76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68</v>
      </c>
      <c r="L82" s="94">
        <f>'Kit lanche'!E15</f>
        <v>5.88</v>
      </c>
      <c r="M82" s="75">
        <f t="shared" si="64"/>
        <v>799.68</v>
      </c>
      <c r="N82" s="113"/>
      <c r="O82" s="89">
        <f t="shared" si="65"/>
        <v>399.84</v>
      </c>
      <c r="P82" s="85"/>
      <c r="Q82" s="85"/>
      <c r="R82" s="111"/>
      <c r="S82" s="77"/>
      <c r="T82" s="77"/>
      <c r="U82" s="89">
        <f t="shared" si="66"/>
        <v>399.84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4"/>
        <v>120</v>
      </c>
      <c r="N83" s="113"/>
      <c r="O83" s="89">
        <f t="shared" si="65"/>
        <v>60</v>
      </c>
      <c r="P83" s="85"/>
      <c r="Q83" s="77"/>
      <c r="R83" s="111"/>
      <c r="S83" s="77"/>
      <c r="T83" s="77"/>
      <c r="U83" s="89">
        <f t="shared" si="66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70</v>
      </c>
      <c r="L84" s="94">
        <f>'Planilha para vinculação'!F39</f>
        <v>4</v>
      </c>
      <c r="M84" s="75">
        <f t="shared" si="64"/>
        <v>560</v>
      </c>
      <c r="N84" s="113"/>
      <c r="O84" s="89">
        <f t="shared" si="65"/>
        <v>280</v>
      </c>
      <c r="P84" s="85"/>
      <c r="Q84" s="77"/>
      <c r="R84" s="111"/>
      <c r="S84" s="77"/>
      <c r="T84" s="77"/>
      <c r="U84" s="89">
        <f t="shared" si="66"/>
        <v>280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70</v>
      </c>
      <c r="L85" s="94">
        <f>'Verba_Kit Pedagogico'!H20</f>
        <v>20.96</v>
      </c>
      <c r="M85" s="75">
        <f t="shared" si="64"/>
        <v>2934.4</v>
      </c>
      <c r="N85" s="113"/>
      <c r="O85" s="89">
        <f t="shared" si="65"/>
        <v>1467.2</v>
      </c>
      <c r="P85" s="85"/>
      <c r="Q85" s="85"/>
      <c r="R85" s="111"/>
      <c r="S85" s="77"/>
      <c r="T85" s="77"/>
      <c r="U85" s="89">
        <f t="shared" si="66"/>
        <v>1467.2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4"/>
        <v>75.52</v>
      </c>
      <c r="N86" s="113"/>
      <c r="O86" s="89">
        <f t="shared" si="65"/>
        <v>37.76</v>
      </c>
      <c r="P86" s="85"/>
      <c r="Q86" s="85"/>
      <c r="R86" s="111"/>
      <c r="S86" s="77"/>
      <c r="T86" s="77"/>
      <c r="U86" s="89">
        <f t="shared" si="66"/>
        <v>37.76</v>
      </c>
      <c r="V86" s="77"/>
      <c r="W86" s="77"/>
      <c r="X86" s="77"/>
      <c r="Y86" s="77"/>
      <c r="Z86" s="69">
        <f>SUM(N88:Y88)</f>
        <v>8996.16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20</v>
      </c>
      <c r="L87" s="94">
        <f>'Planilha para vinculação'!F26</f>
        <v>5.8</v>
      </c>
      <c r="M87" s="75">
        <f t="shared" si="64"/>
        <v>232</v>
      </c>
      <c r="N87" s="113"/>
      <c r="O87" s="89">
        <f t="shared" si="65"/>
        <v>116</v>
      </c>
      <c r="P87" s="115"/>
      <c r="Q87" s="111"/>
      <c r="R87" s="85"/>
      <c r="S87" s="85"/>
      <c r="T87" s="89"/>
      <c r="U87" s="89">
        <f t="shared" si="66"/>
        <v>116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8996.16</v>
      </c>
      <c r="N88" s="86">
        <f>SUM(N78:N86)</f>
        <v>0</v>
      </c>
      <c r="O88" s="64">
        <f>SUM(O78:O87)</f>
        <v>4498.08</v>
      </c>
      <c r="P88" s="64">
        <f t="shared" ref="P88:Y88" si="67">SUM(P78:P86)</f>
        <v>0</v>
      </c>
      <c r="Q88" s="64">
        <f t="shared" si="67"/>
        <v>0</v>
      </c>
      <c r="R88" s="64">
        <f t="shared" si="67"/>
        <v>0</v>
      </c>
      <c r="S88" s="64">
        <f t="shared" si="67"/>
        <v>0</v>
      </c>
      <c r="T88" s="64">
        <f t="shared" si="67"/>
        <v>0</v>
      </c>
      <c r="U88" s="64">
        <f>SUM(U78:U87)</f>
        <v>4498.08</v>
      </c>
      <c r="V88" s="64">
        <f t="shared" si="67"/>
        <v>0</v>
      </c>
      <c r="W88" s="64">
        <f t="shared" si="67"/>
        <v>0</v>
      </c>
      <c r="X88" s="64">
        <f t="shared" si="67"/>
        <v>0</v>
      </c>
      <c r="Y88" s="64">
        <f t="shared" si="67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24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8">TRUNC(L89*K89*J89,2)</f>
        <v>455.28</v>
      </c>
      <c r="N89" s="108"/>
      <c r="O89" s="89"/>
      <c r="P89" s="89">
        <f t="shared" ref="P89:P93" si="69">M89/2</f>
        <v>227.64</v>
      </c>
      <c r="Q89" s="102"/>
      <c r="R89" s="89"/>
      <c r="S89" s="89"/>
      <c r="T89" s="89"/>
      <c r="U89" s="89"/>
      <c r="V89" s="89">
        <f t="shared" ref="V89:V93" si="70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24" t="s">
        <v>114</v>
      </c>
      <c r="I90" s="73" t="s">
        <v>111</v>
      </c>
      <c r="J90" s="73">
        <v>2</v>
      </c>
      <c r="K90" s="93">
        <v>24</v>
      </c>
      <c r="L90" s="94">
        <f>'Planilha para vinculação'!F21</f>
        <v>10.119999999999999</v>
      </c>
      <c r="M90" s="75">
        <f t="shared" si="68"/>
        <v>485.76</v>
      </c>
      <c r="N90" s="109"/>
      <c r="O90" s="110"/>
      <c r="P90" s="89">
        <f t="shared" si="69"/>
        <v>242.88</v>
      </c>
      <c r="Q90" s="111"/>
      <c r="R90" s="110"/>
      <c r="S90" s="110"/>
      <c r="T90" s="89"/>
      <c r="U90" s="110"/>
      <c r="V90" s="89">
        <f t="shared" si="70"/>
        <v>242.88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24" t="s">
        <v>114</v>
      </c>
      <c r="I91" s="73" t="s">
        <v>111</v>
      </c>
      <c r="J91" s="73">
        <v>2</v>
      </c>
      <c r="K91" s="93">
        <v>56</v>
      </c>
      <c r="L91" s="94">
        <f>'Planilha para vinculação'!F22</f>
        <v>25</v>
      </c>
      <c r="M91" s="75">
        <f t="shared" si="68"/>
        <v>2800</v>
      </c>
      <c r="N91" s="113"/>
      <c r="O91" s="85"/>
      <c r="P91" s="89">
        <f t="shared" si="69"/>
        <v>1400</v>
      </c>
      <c r="Q91" s="111"/>
      <c r="R91" s="85"/>
      <c r="S91" s="85"/>
      <c r="T91" s="89"/>
      <c r="U91" s="85"/>
      <c r="V91" s="89">
        <f t="shared" si="70"/>
        <v>1400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20</v>
      </c>
      <c r="L92" s="94">
        <f>'Planilha para vinculação'!F26</f>
        <v>5.8</v>
      </c>
      <c r="M92" s="75">
        <f t="shared" si="68"/>
        <v>232</v>
      </c>
      <c r="N92" s="113"/>
      <c r="O92" s="85"/>
      <c r="P92" s="89">
        <f t="shared" si="69"/>
        <v>116</v>
      </c>
      <c r="Q92" s="111"/>
      <c r="R92" s="85"/>
      <c r="S92" s="85"/>
      <c r="T92" s="89"/>
      <c r="U92" s="85"/>
      <c r="V92" s="89">
        <f t="shared" si="70"/>
        <v>116</v>
      </c>
      <c r="W92" s="85"/>
      <c r="X92" s="85"/>
      <c r="Y92" s="85"/>
      <c r="Z92" s="69">
        <f>SUM(N94:Y94)</f>
        <v>4048.56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24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8"/>
        <v>75.52</v>
      </c>
      <c r="N93" s="113"/>
      <c r="O93" s="89"/>
      <c r="P93" s="89">
        <f t="shared" si="69"/>
        <v>37.76</v>
      </c>
      <c r="Q93" s="85"/>
      <c r="R93" s="85"/>
      <c r="S93" s="89"/>
      <c r="T93" s="85"/>
      <c r="U93" s="85"/>
      <c r="V93" s="89">
        <f t="shared" si="70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 t="shared" ref="M94:Y94" si="71">SUM(M89:M93)</f>
        <v>4048.56</v>
      </c>
      <c r="N94" s="86">
        <f t="shared" si="71"/>
        <v>0</v>
      </c>
      <c r="O94" s="64">
        <f t="shared" si="71"/>
        <v>0</v>
      </c>
      <c r="P94" s="64">
        <f t="shared" si="71"/>
        <v>2024.28</v>
      </c>
      <c r="Q94" s="64">
        <f t="shared" si="71"/>
        <v>0</v>
      </c>
      <c r="R94" s="64">
        <f t="shared" si="71"/>
        <v>0</v>
      </c>
      <c r="S94" s="64">
        <f t="shared" si="71"/>
        <v>0</v>
      </c>
      <c r="T94" s="64">
        <f t="shared" si="71"/>
        <v>0</v>
      </c>
      <c r="U94" s="64">
        <f t="shared" si="71"/>
        <v>0</v>
      </c>
      <c r="V94" s="64">
        <f t="shared" si="71"/>
        <v>2024.28</v>
      </c>
      <c r="W94" s="64">
        <f t="shared" si="71"/>
        <v>0</v>
      </c>
      <c r="X94" s="64">
        <f t="shared" si="71"/>
        <v>0</v>
      </c>
      <c r="Y94" s="64">
        <f t="shared" si="71"/>
        <v>0</v>
      </c>
      <c r="Z94" s="69"/>
    </row>
    <row r="95" spans="1:27" ht="12.75" customHeight="1" x14ac:dyDescent="0.25">
      <c r="A95" s="18"/>
      <c r="B95" s="18"/>
      <c r="C95" s="18"/>
      <c r="D95" s="307" t="s">
        <v>72</v>
      </c>
      <c r="E95" s="116" t="s">
        <v>512</v>
      </c>
      <c r="F95" s="104" t="s">
        <v>7</v>
      </c>
      <c r="G95" s="104">
        <v>2</v>
      </c>
      <c r="H95" s="24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2">L95*K95*J95</f>
        <v>455.28</v>
      </c>
      <c r="N95" s="118"/>
      <c r="O95" s="119"/>
      <c r="P95" s="89"/>
      <c r="Q95" s="89"/>
      <c r="R95" s="89">
        <f t="shared" ref="R95:R98" si="73">M95/2</f>
        <v>227.64</v>
      </c>
      <c r="S95" s="94"/>
      <c r="T95" s="120"/>
      <c r="U95" s="94"/>
      <c r="V95" s="94"/>
      <c r="W95" s="89">
        <f t="shared" ref="W95:W98" si="74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309"/>
      <c r="E96" s="121" t="s">
        <v>110</v>
      </c>
      <c r="F96" s="122" t="s">
        <v>11</v>
      </c>
      <c r="G96" s="104">
        <v>9</v>
      </c>
      <c r="H96" s="24" t="s">
        <v>114</v>
      </c>
      <c r="I96" s="73" t="s">
        <v>111</v>
      </c>
      <c r="J96" s="73">
        <v>2</v>
      </c>
      <c r="K96" s="93">
        <v>24</v>
      </c>
      <c r="L96" s="94">
        <f>'Planilha para vinculação'!F21</f>
        <v>10.119999999999999</v>
      </c>
      <c r="M96" s="117">
        <f t="shared" si="72"/>
        <v>485.76</v>
      </c>
      <c r="N96" s="123"/>
      <c r="O96" s="124"/>
      <c r="P96" s="125"/>
      <c r="Q96" s="125"/>
      <c r="R96" s="89">
        <f t="shared" si="73"/>
        <v>242.88</v>
      </c>
      <c r="S96" s="122"/>
      <c r="T96" s="104"/>
      <c r="U96" s="122"/>
      <c r="V96" s="122"/>
      <c r="W96" s="89">
        <f t="shared" si="74"/>
        <v>242.88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309"/>
      <c r="E97" s="126" t="s">
        <v>112</v>
      </c>
      <c r="F97" s="122" t="s">
        <v>11</v>
      </c>
      <c r="G97" s="104">
        <v>10</v>
      </c>
      <c r="H97" s="24" t="s">
        <v>114</v>
      </c>
      <c r="I97" s="73" t="s">
        <v>111</v>
      </c>
      <c r="J97" s="73">
        <v>2</v>
      </c>
      <c r="K97" s="93">
        <v>56</v>
      </c>
      <c r="L97" s="94">
        <f>'Planilha para vinculação'!F22</f>
        <v>25</v>
      </c>
      <c r="M97" s="117">
        <f t="shared" si="72"/>
        <v>2800</v>
      </c>
      <c r="N97" s="123"/>
      <c r="O97" s="124"/>
      <c r="P97" s="85"/>
      <c r="Q97" s="85"/>
      <c r="R97" s="89">
        <f t="shared" si="73"/>
        <v>1400</v>
      </c>
      <c r="S97" s="127"/>
      <c r="T97" s="104"/>
      <c r="U97" s="127"/>
      <c r="V97" s="127"/>
      <c r="W97" s="89">
        <f t="shared" si="74"/>
        <v>1400</v>
      </c>
      <c r="X97" s="85"/>
      <c r="Y97" s="85"/>
      <c r="Z97" s="69">
        <f>SUM(N99:Y99)</f>
        <v>3973.04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308"/>
      <c r="E98" s="98" t="s">
        <v>330</v>
      </c>
      <c r="F98" s="104" t="s">
        <v>14</v>
      </c>
      <c r="G98" s="104">
        <v>14</v>
      </c>
      <c r="H98" s="24" t="s">
        <v>114</v>
      </c>
      <c r="I98" s="73" t="s">
        <v>138</v>
      </c>
      <c r="J98" s="73">
        <v>2</v>
      </c>
      <c r="K98" s="73">
        <v>20</v>
      </c>
      <c r="L98" s="94">
        <f>'Planilha para vinculação'!F26</f>
        <v>5.8</v>
      </c>
      <c r="M98" s="117">
        <f t="shared" si="72"/>
        <v>232</v>
      </c>
      <c r="N98" s="123"/>
      <c r="O98" s="124"/>
      <c r="P98" s="85"/>
      <c r="Q98" s="85"/>
      <c r="R98" s="89">
        <f t="shared" si="73"/>
        <v>116</v>
      </c>
      <c r="S98" s="127"/>
      <c r="T98" s="104"/>
      <c r="U98" s="127"/>
      <c r="V98" s="127"/>
      <c r="W98" s="89">
        <f t="shared" si="74"/>
        <v>116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33" t="s">
        <v>120</v>
      </c>
      <c r="E99" s="281"/>
      <c r="F99" s="281"/>
      <c r="G99" s="281"/>
      <c r="H99" s="281"/>
      <c r="I99" s="281"/>
      <c r="J99" s="281"/>
      <c r="K99" s="281"/>
      <c r="L99" s="282"/>
      <c r="M99" s="153">
        <f t="shared" ref="M99:Y99" si="75">SUM(M95:M98)</f>
        <v>3973.04</v>
      </c>
      <c r="N99" s="153">
        <f t="shared" si="75"/>
        <v>0</v>
      </c>
      <c r="O99" s="154">
        <f t="shared" si="75"/>
        <v>0</v>
      </c>
      <c r="P99" s="155">
        <f t="shared" si="75"/>
        <v>0</v>
      </c>
      <c r="Q99" s="155">
        <f t="shared" si="75"/>
        <v>0</v>
      </c>
      <c r="R99" s="155">
        <f t="shared" si="75"/>
        <v>1986.52</v>
      </c>
      <c r="S99" s="155">
        <f t="shared" si="75"/>
        <v>0</v>
      </c>
      <c r="T99" s="155">
        <f t="shared" si="75"/>
        <v>0</v>
      </c>
      <c r="U99" s="154">
        <f t="shared" si="75"/>
        <v>0</v>
      </c>
      <c r="V99" s="154">
        <f t="shared" si="75"/>
        <v>0</v>
      </c>
      <c r="W99" s="155">
        <f t="shared" si="75"/>
        <v>1986.52</v>
      </c>
      <c r="X99" s="156">
        <f t="shared" si="75"/>
        <v>0</v>
      </c>
      <c r="Y99" s="156">
        <f t="shared" si="75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24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6">TRUNC(L100*K100*J100,2)</f>
        <v>455.28</v>
      </c>
      <c r="N100" s="89">
        <f t="shared" ref="N100:N110" si="77">M100/2</f>
        <v>227.64</v>
      </c>
      <c r="O100" s="89"/>
      <c r="P100" s="89"/>
      <c r="Q100" s="111"/>
      <c r="R100" s="89"/>
      <c r="S100" s="89"/>
      <c r="T100" s="89">
        <f t="shared" ref="T100:T110" si="78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24" t="s">
        <v>114</v>
      </c>
      <c r="I101" s="73" t="s">
        <v>111</v>
      </c>
      <c r="J101" s="73">
        <v>2</v>
      </c>
      <c r="K101" s="93">
        <v>24</v>
      </c>
      <c r="L101" s="94">
        <f>'Planilha para vinculação'!F21</f>
        <v>10.119999999999999</v>
      </c>
      <c r="M101" s="75">
        <f t="shared" si="76"/>
        <v>485.76</v>
      </c>
      <c r="N101" s="89">
        <f t="shared" si="77"/>
        <v>242.88</v>
      </c>
      <c r="O101" s="77"/>
      <c r="P101" s="77"/>
      <c r="Q101" s="111"/>
      <c r="R101" s="77"/>
      <c r="S101" s="77"/>
      <c r="T101" s="89">
        <f t="shared" si="78"/>
        <v>242.88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24" t="s">
        <v>114</v>
      </c>
      <c r="I102" s="73" t="s">
        <v>111</v>
      </c>
      <c r="J102" s="73">
        <v>2</v>
      </c>
      <c r="K102" s="93">
        <v>56</v>
      </c>
      <c r="L102" s="94">
        <f>'Planilha para vinculação'!F22</f>
        <v>25</v>
      </c>
      <c r="M102" s="75">
        <f t="shared" si="76"/>
        <v>2800</v>
      </c>
      <c r="N102" s="89">
        <f t="shared" si="77"/>
        <v>1400</v>
      </c>
      <c r="O102" s="77"/>
      <c r="P102" s="77"/>
      <c r="Q102" s="111"/>
      <c r="R102" s="77"/>
      <c r="S102" s="77"/>
      <c r="T102" s="89">
        <f t="shared" si="78"/>
        <v>1400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2</v>
      </c>
      <c r="K103" s="73">
        <v>234</v>
      </c>
      <c r="L103" s="94">
        <f>'Planilha para vinculação'!F28</f>
        <v>1.1399999999999999</v>
      </c>
      <c r="M103" s="75">
        <f t="shared" si="76"/>
        <v>533.52</v>
      </c>
      <c r="N103" s="89">
        <f t="shared" si="77"/>
        <v>266.76</v>
      </c>
      <c r="O103" s="77"/>
      <c r="P103" s="77"/>
      <c r="Q103" s="111"/>
      <c r="R103" s="77"/>
      <c r="S103" s="77"/>
      <c r="T103" s="89">
        <f t="shared" si="78"/>
        <v>266.76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6"/>
        <v>235.2</v>
      </c>
      <c r="N104" s="89">
        <f t="shared" si="77"/>
        <v>117.6</v>
      </c>
      <c r="O104" s="77"/>
      <c r="P104" s="77"/>
      <c r="Q104" s="111"/>
      <c r="R104" s="77"/>
      <c r="S104" s="77"/>
      <c r="T104" s="89">
        <f t="shared" si="78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6"/>
        <v>838.4</v>
      </c>
      <c r="N105" s="89">
        <f t="shared" si="77"/>
        <v>419.2</v>
      </c>
      <c r="O105" s="77"/>
      <c r="P105" s="77"/>
      <c r="Q105" s="111"/>
      <c r="R105" s="77"/>
      <c r="S105" s="77"/>
      <c r="T105" s="89">
        <f t="shared" si="78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6"/>
        <v>120</v>
      </c>
      <c r="N106" s="89">
        <f t="shared" si="77"/>
        <v>60</v>
      </c>
      <c r="O106" s="77"/>
      <c r="P106" s="77"/>
      <c r="Q106" s="111"/>
      <c r="R106" s="77"/>
      <c r="S106" s="77"/>
      <c r="T106" s="89">
        <f t="shared" si="78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6"/>
        <v>160</v>
      </c>
      <c r="N107" s="89">
        <f t="shared" si="77"/>
        <v>80</v>
      </c>
      <c r="O107" s="85"/>
      <c r="P107" s="85"/>
      <c r="Q107" s="111"/>
      <c r="R107" s="85"/>
      <c r="S107" s="85"/>
      <c r="T107" s="89">
        <f t="shared" si="78"/>
        <v>80</v>
      </c>
      <c r="U107" s="111"/>
      <c r="V107" s="111"/>
      <c r="W107" s="77"/>
      <c r="X107" s="111"/>
      <c r="Y107" s="77"/>
      <c r="Z107" s="69"/>
    </row>
    <row r="108" spans="1:27" ht="72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6"/>
        <v>75.52</v>
      </c>
      <c r="N108" s="89">
        <f t="shared" si="77"/>
        <v>37.76</v>
      </c>
      <c r="O108" s="85"/>
      <c r="P108" s="85"/>
      <c r="Q108" s="111"/>
      <c r="R108" s="85"/>
      <c r="S108" s="85"/>
      <c r="T108" s="89">
        <f t="shared" si="78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328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24</v>
      </c>
      <c r="L109" s="94">
        <f>'Planilha para vinculação'!F35</f>
        <v>0.61</v>
      </c>
      <c r="M109" s="75">
        <f t="shared" si="76"/>
        <v>29.28</v>
      </c>
      <c r="N109" s="89">
        <f t="shared" si="77"/>
        <v>14.64</v>
      </c>
      <c r="O109" s="85"/>
      <c r="P109" s="85"/>
      <c r="Q109" s="111"/>
      <c r="R109" s="85"/>
      <c r="S109" s="85"/>
      <c r="T109" s="89">
        <f t="shared" si="78"/>
        <v>14.64</v>
      </c>
      <c r="U109" s="111"/>
      <c r="V109" s="111"/>
      <c r="W109" s="77"/>
      <c r="X109" s="111"/>
      <c r="Y109" s="77"/>
      <c r="Z109" s="69">
        <f>SUM(N111:Y111)</f>
        <v>5964.9599999999991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24" t="s">
        <v>114</v>
      </c>
      <c r="I110" s="73" t="s">
        <v>119</v>
      </c>
      <c r="J110" s="73">
        <v>2</v>
      </c>
      <c r="K110" s="73">
        <v>20</v>
      </c>
      <c r="L110" s="94">
        <f>'Planilha para vinculação'!F26</f>
        <v>5.8</v>
      </c>
      <c r="M110" s="75">
        <f t="shared" si="76"/>
        <v>232</v>
      </c>
      <c r="N110" s="89">
        <f t="shared" si="77"/>
        <v>116</v>
      </c>
      <c r="O110" s="85"/>
      <c r="P110" s="115"/>
      <c r="Q110" s="111"/>
      <c r="R110" s="85"/>
      <c r="S110" s="85"/>
      <c r="T110" s="89">
        <f t="shared" si="78"/>
        <v>116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5964.9599999999991</v>
      </c>
      <c r="N111" s="86">
        <f>SUM(N100:N110)</f>
        <v>2982.4799999999996</v>
      </c>
      <c r="O111" s="64">
        <f t="shared" ref="O111:S111" si="79">SUM(O100:O109)</f>
        <v>0</v>
      </c>
      <c r="P111" s="64">
        <f t="shared" si="79"/>
        <v>0</v>
      </c>
      <c r="Q111" s="64">
        <f t="shared" si="79"/>
        <v>0</v>
      </c>
      <c r="R111" s="64">
        <f t="shared" si="79"/>
        <v>0</v>
      </c>
      <c r="S111" s="64">
        <f t="shared" si="79"/>
        <v>0</v>
      </c>
      <c r="T111" s="64">
        <f>SUM(T100:T110)</f>
        <v>2982.4799999999996</v>
      </c>
      <c r="U111" s="64">
        <f t="shared" ref="U111:Y111" si="80">SUM(U100:U109)</f>
        <v>0</v>
      </c>
      <c r="V111" s="64">
        <f t="shared" si="80"/>
        <v>0</v>
      </c>
      <c r="W111" s="64">
        <f t="shared" si="80"/>
        <v>0</v>
      </c>
      <c r="X111" s="64">
        <f t="shared" si="80"/>
        <v>0</v>
      </c>
      <c r="Y111" s="64">
        <f t="shared" si="80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24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1">TRUNC(L112*K112*J112,2)</f>
        <v>455.28</v>
      </c>
      <c r="N112" s="108"/>
      <c r="O112" s="89">
        <f t="shared" ref="O112:O122" si="82">M112/2</f>
        <v>227.64</v>
      </c>
      <c r="P112" s="89"/>
      <c r="Q112" s="89"/>
      <c r="R112" s="89"/>
      <c r="S112" s="89"/>
      <c r="T112" s="89"/>
      <c r="U112" s="89"/>
      <c r="V112" s="89">
        <f t="shared" ref="V112:V122" si="83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24" t="s">
        <v>114</v>
      </c>
      <c r="I113" s="73" t="s">
        <v>111</v>
      </c>
      <c r="J113" s="73">
        <v>2</v>
      </c>
      <c r="K113" s="93">
        <v>24</v>
      </c>
      <c r="L113" s="94">
        <f>'Planilha para vinculação'!F21</f>
        <v>10.119999999999999</v>
      </c>
      <c r="M113" s="75">
        <f t="shared" si="81"/>
        <v>485.76</v>
      </c>
      <c r="N113" s="76"/>
      <c r="O113" s="89">
        <f t="shared" si="82"/>
        <v>242.88</v>
      </c>
      <c r="P113" s="77"/>
      <c r="Q113" s="77"/>
      <c r="R113" s="77"/>
      <c r="S113" s="89"/>
      <c r="T113" s="77"/>
      <c r="U113" s="77"/>
      <c r="V113" s="89">
        <f t="shared" si="83"/>
        <v>242.88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24" t="s">
        <v>114</v>
      </c>
      <c r="I114" s="73" t="s">
        <v>111</v>
      </c>
      <c r="J114" s="73">
        <v>2</v>
      </c>
      <c r="K114" s="93">
        <v>56</v>
      </c>
      <c r="L114" s="94">
        <f>'Planilha para vinculação'!F22</f>
        <v>25</v>
      </c>
      <c r="M114" s="75">
        <f t="shared" si="81"/>
        <v>2800</v>
      </c>
      <c r="N114" s="76"/>
      <c r="O114" s="89">
        <f t="shared" si="82"/>
        <v>1400</v>
      </c>
      <c r="P114" s="77"/>
      <c r="Q114" s="77"/>
      <c r="R114" s="77"/>
      <c r="S114" s="89"/>
      <c r="T114" s="77"/>
      <c r="U114" s="77"/>
      <c r="V114" s="89">
        <f t="shared" si="83"/>
        <v>1400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234</v>
      </c>
      <c r="L115" s="94">
        <f>'Planilha para vinculação'!F28</f>
        <v>1.1399999999999999</v>
      </c>
      <c r="M115" s="75">
        <f t="shared" si="81"/>
        <v>533.52</v>
      </c>
      <c r="N115" s="76"/>
      <c r="O115" s="89">
        <f t="shared" si="82"/>
        <v>266.76</v>
      </c>
      <c r="P115" s="77"/>
      <c r="Q115" s="77"/>
      <c r="R115" s="77"/>
      <c r="S115" s="89"/>
      <c r="T115" s="77"/>
      <c r="U115" s="77"/>
      <c r="V115" s="89">
        <f t="shared" si="83"/>
        <v>266.76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1"/>
        <v>838.4</v>
      </c>
      <c r="N116" s="76"/>
      <c r="O116" s="89">
        <f t="shared" si="82"/>
        <v>419.2</v>
      </c>
      <c r="P116" s="77"/>
      <c r="Q116" s="77"/>
      <c r="R116" s="77"/>
      <c r="S116" s="89"/>
      <c r="T116" s="77"/>
      <c r="U116" s="77"/>
      <c r="V116" s="89">
        <f t="shared" si="83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1"/>
        <v>235.2</v>
      </c>
      <c r="N117" s="76"/>
      <c r="O117" s="89">
        <f t="shared" si="82"/>
        <v>117.6</v>
      </c>
      <c r="P117" s="77"/>
      <c r="Q117" s="77"/>
      <c r="R117" s="77"/>
      <c r="S117" s="89"/>
      <c r="T117" s="77"/>
      <c r="U117" s="77"/>
      <c r="V117" s="89">
        <f t="shared" si="83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1"/>
        <v>120</v>
      </c>
      <c r="N118" s="76"/>
      <c r="O118" s="89">
        <f t="shared" si="82"/>
        <v>60</v>
      </c>
      <c r="P118" s="77"/>
      <c r="Q118" s="77"/>
      <c r="R118" s="77"/>
      <c r="S118" s="89"/>
      <c r="T118" s="77"/>
      <c r="U118" s="77"/>
      <c r="V118" s="89">
        <f t="shared" si="83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1"/>
        <v>160</v>
      </c>
      <c r="N119" s="113"/>
      <c r="O119" s="89">
        <f t="shared" si="82"/>
        <v>80</v>
      </c>
      <c r="P119" s="85"/>
      <c r="Q119" s="85"/>
      <c r="R119" s="85"/>
      <c r="S119" s="89"/>
      <c r="T119" s="85"/>
      <c r="U119" s="85"/>
      <c r="V119" s="89">
        <f t="shared" si="83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1"/>
        <v>75.52</v>
      </c>
      <c r="N120" s="113"/>
      <c r="O120" s="89">
        <f t="shared" si="82"/>
        <v>37.76</v>
      </c>
      <c r="P120" s="85"/>
      <c r="Q120" s="85"/>
      <c r="R120" s="85"/>
      <c r="S120" s="89"/>
      <c r="T120" s="85"/>
      <c r="U120" s="85"/>
      <c r="V120" s="89">
        <f t="shared" si="83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24</v>
      </c>
      <c r="L121" s="94">
        <f>'Planilha para vinculação'!F35</f>
        <v>0.61</v>
      </c>
      <c r="M121" s="75">
        <f t="shared" si="81"/>
        <v>29.28</v>
      </c>
      <c r="N121" s="113"/>
      <c r="O121" s="89">
        <f t="shared" si="82"/>
        <v>14.64</v>
      </c>
      <c r="P121" s="85"/>
      <c r="Q121" s="85"/>
      <c r="R121" s="85"/>
      <c r="S121" s="89"/>
      <c r="T121" s="85"/>
      <c r="U121" s="85"/>
      <c r="V121" s="89">
        <f t="shared" si="83"/>
        <v>14.64</v>
      </c>
      <c r="W121" s="77"/>
      <c r="X121" s="77"/>
      <c r="Y121" s="77"/>
      <c r="Z121" s="69">
        <f>SUM(N123:Y123)</f>
        <v>5964.9599999999991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24" t="s">
        <v>114</v>
      </c>
      <c r="I122" s="73" t="s">
        <v>119</v>
      </c>
      <c r="J122" s="73">
        <v>2</v>
      </c>
      <c r="K122" s="73">
        <v>20</v>
      </c>
      <c r="L122" s="94">
        <f>'Planilha para vinculação'!F26</f>
        <v>5.8</v>
      </c>
      <c r="M122" s="75">
        <f t="shared" si="81"/>
        <v>232</v>
      </c>
      <c r="N122" s="113"/>
      <c r="O122" s="89">
        <f t="shared" si="82"/>
        <v>116</v>
      </c>
      <c r="P122" s="115"/>
      <c r="Q122" s="111"/>
      <c r="R122" s="85"/>
      <c r="S122" s="85"/>
      <c r="T122" s="89"/>
      <c r="U122" s="85"/>
      <c r="V122" s="89">
        <f t="shared" si="83"/>
        <v>116</v>
      </c>
      <c r="W122" s="85"/>
      <c r="X122" s="85"/>
      <c r="Y122" s="85"/>
      <c r="Z122" s="69">
        <f>SUM(N124:Y124)</f>
        <v>28947.68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5964.9599999999991</v>
      </c>
      <c r="N123" s="86">
        <f t="shared" ref="N123:U123" si="84">SUM(N112:N121)</f>
        <v>0</v>
      </c>
      <c r="O123" s="64">
        <f>SUM(O112:O122)</f>
        <v>2982.4799999999996</v>
      </c>
      <c r="P123" s="64">
        <f t="shared" si="84"/>
        <v>0</v>
      </c>
      <c r="Q123" s="64">
        <f t="shared" si="84"/>
        <v>0</v>
      </c>
      <c r="R123" s="64">
        <f t="shared" si="84"/>
        <v>0</v>
      </c>
      <c r="S123" s="64">
        <f t="shared" si="84"/>
        <v>0</v>
      </c>
      <c r="T123" s="64">
        <f t="shared" si="84"/>
        <v>0</v>
      </c>
      <c r="U123" s="64">
        <f t="shared" si="84"/>
        <v>0</v>
      </c>
      <c r="V123" s="64">
        <f>SUM(V112:V122)</f>
        <v>2982.4799999999996</v>
      </c>
      <c r="W123" s="64">
        <f t="shared" ref="W123:Y123" si="85">SUM(W112:W121)</f>
        <v>0</v>
      </c>
      <c r="X123" s="64">
        <f t="shared" si="85"/>
        <v>0</v>
      </c>
      <c r="Y123" s="64">
        <f t="shared" si="85"/>
        <v>0</v>
      </c>
      <c r="Z123" s="69"/>
    </row>
    <row r="124" spans="1:27" ht="42.75" customHeight="1" x14ac:dyDescent="0.25">
      <c r="A124" s="107"/>
      <c r="B124" s="107"/>
      <c r="C124" s="107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 t="shared" ref="M124:Y124" si="86">M123+M94+M111+M99+M88</f>
        <v>28947.679999999997</v>
      </c>
      <c r="N124" s="106">
        <f t="shared" si="86"/>
        <v>2982.4799999999996</v>
      </c>
      <c r="O124" s="106">
        <f t="shared" si="86"/>
        <v>7480.5599999999995</v>
      </c>
      <c r="P124" s="106">
        <f t="shared" si="86"/>
        <v>2024.28</v>
      </c>
      <c r="Q124" s="106">
        <f t="shared" si="86"/>
        <v>0</v>
      </c>
      <c r="R124" s="106">
        <f t="shared" si="86"/>
        <v>1986.52</v>
      </c>
      <c r="S124" s="106">
        <f t="shared" si="86"/>
        <v>0</v>
      </c>
      <c r="T124" s="106">
        <f t="shared" si="86"/>
        <v>2982.4799999999996</v>
      </c>
      <c r="U124" s="106">
        <f t="shared" si="86"/>
        <v>4498.08</v>
      </c>
      <c r="V124" s="106">
        <f t="shared" si="86"/>
        <v>5006.7599999999993</v>
      </c>
      <c r="W124" s="106">
        <f t="shared" si="86"/>
        <v>1986.52</v>
      </c>
      <c r="X124" s="106">
        <f t="shared" si="86"/>
        <v>0</v>
      </c>
      <c r="Y124" s="106">
        <f t="shared" si="86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23" t="s">
        <v>141</v>
      </c>
      <c r="E126" s="70" t="s">
        <v>110</v>
      </c>
      <c r="F126" s="132" t="s">
        <v>11</v>
      </c>
      <c r="G126" s="24">
        <v>9</v>
      </c>
      <c r="H126" s="24" t="s">
        <v>114</v>
      </c>
      <c r="I126" s="72" t="s">
        <v>111</v>
      </c>
      <c r="J126" s="72">
        <v>2</v>
      </c>
      <c r="K126" s="93">
        <v>15</v>
      </c>
      <c r="L126" s="94">
        <f>'Planilha para vinculação'!F21</f>
        <v>10.119999999999999</v>
      </c>
      <c r="M126" s="133">
        <f t="shared" ref="M126:M135" si="87">TRUNC(J126*K126*L126,2)</f>
        <v>303.60000000000002</v>
      </c>
      <c r="N126" s="134"/>
      <c r="O126" s="135"/>
      <c r="P126" s="77">
        <f t="shared" ref="P126:P135" si="88">M126</f>
        <v>303.60000000000002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24"/>
      <c r="E127" s="78" t="s">
        <v>112</v>
      </c>
      <c r="F127" s="132" t="s">
        <v>11</v>
      </c>
      <c r="G127" s="24">
        <v>10</v>
      </c>
      <c r="H127" s="24" t="s">
        <v>114</v>
      </c>
      <c r="I127" s="72" t="s">
        <v>111</v>
      </c>
      <c r="J127" s="72">
        <v>2</v>
      </c>
      <c r="K127" s="93">
        <v>30</v>
      </c>
      <c r="L127" s="94">
        <f>'Planilha para vinculação'!F22</f>
        <v>25</v>
      </c>
      <c r="M127" s="133">
        <f t="shared" si="87"/>
        <v>1500</v>
      </c>
      <c r="N127" s="123"/>
      <c r="O127" s="135"/>
      <c r="P127" s="77">
        <f t="shared" si="88"/>
        <v>1500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24"/>
      <c r="E128" s="6" t="s">
        <v>513</v>
      </c>
      <c r="F128" s="24" t="s">
        <v>7</v>
      </c>
      <c r="G128" s="24">
        <v>3</v>
      </c>
      <c r="H128" s="24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7"/>
        <v>130.26</v>
      </c>
      <c r="N128" s="123"/>
      <c r="O128" s="135"/>
      <c r="P128" s="77">
        <f t="shared" si="88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20</v>
      </c>
      <c r="L129" s="94">
        <f>'Planilha para vinculação'!F26</f>
        <v>5.8</v>
      </c>
      <c r="M129" s="133">
        <f t="shared" si="87"/>
        <v>116</v>
      </c>
      <c r="N129" s="123"/>
      <c r="O129" s="135"/>
      <c r="P129" s="77">
        <f t="shared" si="88"/>
        <v>116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234</v>
      </c>
      <c r="L130" s="94">
        <f>'Planilha para vinculação'!F31</f>
        <v>1.2250000000000001</v>
      </c>
      <c r="M130" s="133">
        <f t="shared" si="87"/>
        <v>286.64999999999998</v>
      </c>
      <c r="N130" s="123"/>
      <c r="O130" s="135"/>
      <c r="P130" s="77">
        <f t="shared" si="88"/>
        <v>286.64999999999998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7"/>
        <v>60</v>
      </c>
      <c r="N131" s="123"/>
      <c r="O131" s="135"/>
      <c r="P131" s="77">
        <f t="shared" si="88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7"/>
        <v>160</v>
      </c>
      <c r="N132" s="123"/>
      <c r="O132" s="135"/>
      <c r="P132" s="77">
        <f t="shared" si="88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40</v>
      </c>
      <c r="L133" s="138">
        <f>'Planilha para vinculação'!F35</f>
        <v>0.61</v>
      </c>
      <c r="M133" s="133">
        <f t="shared" si="87"/>
        <v>24.4</v>
      </c>
      <c r="N133" s="123"/>
      <c r="O133" s="135"/>
      <c r="P133" s="77">
        <f t="shared" si="88"/>
        <v>24.4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7"/>
        <v>838.4</v>
      </c>
      <c r="N134" s="123"/>
      <c r="O134" s="135"/>
      <c r="P134" s="77">
        <f t="shared" si="88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3654.5099999999998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25"/>
      <c r="E135" s="70" t="s">
        <v>132</v>
      </c>
      <c r="F135" s="24" t="s">
        <v>14</v>
      </c>
      <c r="G135" s="24">
        <v>26</v>
      </c>
      <c r="H135" s="24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7"/>
        <v>235.2</v>
      </c>
      <c r="N135" s="123"/>
      <c r="O135" s="135"/>
      <c r="P135" s="77">
        <f t="shared" si="88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8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89">SUM(M126:M135)</f>
        <v>3654.5099999999998</v>
      </c>
      <c r="N136" s="139">
        <f t="shared" si="89"/>
        <v>0</v>
      </c>
      <c r="O136" s="139">
        <f t="shared" si="89"/>
        <v>0</v>
      </c>
      <c r="P136" s="139">
        <f t="shared" si="89"/>
        <v>3654.5099999999998</v>
      </c>
      <c r="Q136" s="139">
        <f t="shared" si="89"/>
        <v>0</v>
      </c>
      <c r="R136" s="139">
        <f t="shared" si="89"/>
        <v>0</v>
      </c>
      <c r="S136" s="139">
        <f t="shared" si="89"/>
        <v>0</v>
      </c>
      <c r="T136" s="139">
        <f t="shared" si="89"/>
        <v>0</v>
      </c>
      <c r="U136" s="139">
        <f t="shared" si="89"/>
        <v>0</v>
      </c>
      <c r="V136" s="139">
        <f t="shared" si="89"/>
        <v>0</v>
      </c>
      <c r="W136" s="139">
        <f t="shared" si="89"/>
        <v>0</v>
      </c>
      <c r="X136" s="139">
        <f t="shared" si="89"/>
        <v>0</v>
      </c>
      <c r="Y136" s="139">
        <f t="shared" si="89"/>
        <v>0</v>
      </c>
      <c r="Z136" s="69"/>
    </row>
    <row r="137" spans="1:27" ht="40.5" customHeight="1" x14ac:dyDescent="0.3">
      <c r="A137" s="107"/>
      <c r="B137" s="107"/>
      <c r="C137" s="107"/>
      <c r="D137" s="307" t="s">
        <v>78</v>
      </c>
      <c r="E137" s="70" t="s">
        <v>110</v>
      </c>
      <c r="F137" s="91" t="s">
        <v>11</v>
      </c>
      <c r="G137" s="24">
        <v>9</v>
      </c>
      <c r="H137" s="24" t="s">
        <v>114</v>
      </c>
      <c r="I137" s="92" t="s">
        <v>111</v>
      </c>
      <c r="J137" s="92">
        <v>2</v>
      </c>
      <c r="K137" s="93">
        <v>15</v>
      </c>
      <c r="L137" s="94">
        <f>'Planilha para vinculação'!F21</f>
        <v>10.119999999999999</v>
      </c>
      <c r="M137" s="75">
        <f t="shared" ref="M137:M139" si="90">TRUNC(J137*K137*L137,2)</f>
        <v>303.60000000000002</v>
      </c>
      <c r="N137" s="109"/>
      <c r="O137" s="110"/>
      <c r="P137" s="110"/>
      <c r="Q137" s="140"/>
      <c r="R137" s="141">
        <f t="shared" ref="R137:R140" si="91">M137</f>
        <v>303.60000000000002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24" t="s">
        <v>114</v>
      </c>
      <c r="I138" s="92" t="s">
        <v>111</v>
      </c>
      <c r="J138" s="92">
        <v>2</v>
      </c>
      <c r="K138" s="93">
        <v>30</v>
      </c>
      <c r="L138" s="94">
        <f>'Planilha para vinculação'!F22</f>
        <v>25</v>
      </c>
      <c r="M138" s="75">
        <f t="shared" si="90"/>
        <v>1500</v>
      </c>
      <c r="N138" s="113"/>
      <c r="O138" s="85"/>
      <c r="P138" s="85"/>
      <c r="Q138" s="140"/>
      <c r="R138" s="141">
        <f t="shared" si="91"/>
        <v>1500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234</v>
      </c>
      <c r="L139" s="94">
        <f>'Planilha para vinculação'!F28</f>
        <v>1.1399999999999999</v>
      </c>
      <c r="M139" s="75">
        <f t="shared" si="90"/>
        <v>266.76</v>
      </c>
      <c r="N139" s="113"/>
      <c r="O139" s="85"/>
      <c r="P139" s="85"/>
      <c r="Q139" s="140"/>
      <c r="R139" s="141">
        <f t="shared" si="91"/>
        <v>266.76</v>
      </c>
      <c r="S139" s="111"/>
      <c r="T139" s="85"/>
      <c r="U139" s="85"/>
      <c r="V139" s="142"/>
      <c r="W139" s="77"/>
      <c r="X139" s="77"/>
      <c r="Y139" s="77"/>
      <c r="Z139" s="69">
        <f>SUM(N141:Y141)</f>
        <v>2186.3599999999997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24" t="s">
        <v>114</v>
      </c>
      <c r="I140" s="73" t="s">
        <v>119</v>
      </c>
      <c r="J140" s="73">
        <v>1</v>
      </c>
      <c r="K140" s="92">
        <v>20</v>
      </c>
      <c r="L140" s="94">
        <f>'Planilha para vinculação'!F26</f>
        <v>5.8</v>
      </c>
      <c r="M140" s="75">
        <f>TRUNC(L140*K140*J140,2)</f>
        <v>116</v>
      </c>
      <c r="N140" s="113"/>
      <c r="O140" s="85"/>
      <c r="P140" s="115"/>
      <c r="Q140" s="111"/>
      <c r="R140" s="141">
        <f t="shared" si="91"/>
        <v>116</v>
      </c>
      <c r="S140" s="85"/>
      <c r="T140" s="89"/>
      <c r="U140" s="85"/>
      <c r="V140" s="111"/>
      <c r="W140" s="85"/>
      <c r="X140" s="85"/>
      <c r="Y140" s="85"/>
      <c r="Z140" s="69">
        <f>SUM(N142:Y142)</f>
        <v>5840.869999999999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2">SUM(M137:M140)</f>
        <v>2186.3599999999997</v>
      </c>
      <c r="N141" s="86">
        <f t="shared" si="92"/>
        <v>0</v>
      </c>
      <c r="O141" s="64">
        <f t="shared" si="92"/>
        <v>0</v>
      </c>
      <c r="P141" s="64">
        <f t="shared" si="92"/>
        <v>0</v>
      </c>
      <c r="Q141" s="64">
        <f t="shared" si="92"/>
        <v>0</v>
      </c>
      <c r="R141" s="64">
        <f t="shared" si="92"/>
        <v>2186.3599999999997</v>
      </c>
      <c r="S141" s="64">
        <f t="shared" si="92"/>
        <v>0</v>
      </c>
      <c r="T141" s="64">
        <f t="shared" si="92"/>
        <v>0</v>
      </c>
      <c r="U141" s="64">
        <f t="shared" si="92"/>
        <v>0</v>
      </c>
      <c r="V141" s="64">
        <f t="shared" si="92"/>
        <v>0</v>
      </c>
      <c r="W141" s="64">
        <f t="shared" si="92"/>
        <v>0</v>
      </c>
      <c r="X141" s="64">
        <f t="shared" si="92"/>
        <v>0</v>
      </c>
      <c r="Y141" s="64">
        <f t="shared" si="92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 t="shared" ref="M142:Y142" si="93">M141+M136</f>
        <v>5840.869999999999</v>
      </c>
      <c r="N142" s="106">
        <f t="shared" si="93"/>
        <v>0</v>
      </c>
      <c r="O142" s="106">
        <f t="shared" si="93"/>
        <v>0</v>
      </c>
      <c r="P142" s="106">
        <f t="shared" si="93"/>
        <v>3654.5099999999998</v>
      </c>
      <c r="Q142" s="106">
        <f t="shared" si="93"/>
        <v>0</v>
      </c>
      <c r="R142" s="106">
        <f t="shared" si="93"/>
        <v>2186.3599999999997</v>
      </c>
      <c r="S142" s="106">
        <f t="shared" si="93"/>
        <v>0</v>
      </c>
      <c r="T142" s="106">
        <f t="shared" si="93"/>
        <v>0</v>
      </c>
      <c r="U142" s="106">
        <f t="shared" si="93"/>
        <v>0</v>
      </c>
      <c r="V142" s="106">
        <f t="shared" si="93"/>
        <v>0</v>
      </c>
      <c r="W142" s="106">
        <f t="shared" si="93"/>
        <v>0</v>
      </c>
      <c r="X142" s="106">
        <f t="shared" si="93"/>
        <v>0</v>
      </c>
      <c r="Y142" s="106">
        <f t="shared" si="93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4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117</v>
      </c>
      <c r="L145" s="87">
        <f>Verba_Diagnóstico!$G$15</f>
        <v>5</v>
      </c>
      <c r="M145" s="75">
        <f t="shared" si="94"/>
        <v>585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585</v>
      </c>
      <c r="Z145" s="69">
        <f>SUM(N148:Y148)</f>
        <v>7700.91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337"/>
      <c r="E146" s="70" t="s">
        <v>110</v>
      </c>
      <c r="F146" s="91" t="s">
        <v>11</v>
      </c>
      <c r="G146" s="24">
        <v>9</v>
      </c>
      <c r="H146" s="24" t="s">
        <v>114</v>
      </c>
      <c r="I146" s="92" t="s">
        <v>111</v>
      </c>
      <c r="J146" s="92">
        <v>2</v>
      </c>
      <c r="K146" s="93">
        <v>100</v>
      </c>
      <c r="L146" s="94">
        <f>'Planilha para vinculação'!F21</f>
        <v>10.119999999999999</v>
      </c>
      <c r="M146" s="75">
        <f t="shared" ref="M146:M147" si="95">TRUNC(L146*K146*J146,2)</f>
        <v>2024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6">M146</f>
        <v>2024</v>
      </c>
      <c r="Z146" s="69"/>
    </row>
    <row r="147" spans="1:27" ht="15.75" customHeight="1" x14ac:dyDescent="0.25">
      <c r="A147" s="18"/>
      <c r="B147" s="18"/>
      <c r="C147" s="18"/>
      <c r="D147" s="338"/>
      <c r="E147" s="92" t="s">
        <v>121</v>
      </c>
      <c r="F147" s="91" t="s">
        <v>11</v>
      </c>
      <c r="G147" s="24">
        <v>9</v>
      </c>
      <c r="H147" s="24" t="s">
        <v>114</v>
      </c>
      <c r="I147" s="92" t="s">
        <v>111</v>
      </c>
      <c r="J147" s="92">
        <v>2</v>
      </c>
      <c r="K147" s="93">
        <v>100</v>
      </c>
      <c r="L147" s="94">
        <f>'Planilha para vinculação'!F22</f>
        <v>25</v>
      </c>
      <c r="M147" s="75">
        <f t="shared" si="95"/>
        <v>5000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6"/>
        <v>5000</v>
      </c>
      <c r="Z147" s="69">
        <f>SUM(N149:Y150)</f>
        <v>394219.73526315787</v>
      </c>
      <c r="AA147" s="165">
        <f>M149-Z147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7700.91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7700.91</v>
      </c>
      <c r="Z148" s="69"/>
      <c r="AA148" s="165"/>
    </row>
    <row r="149" spans="1:27" ht="42" customHeight="1" x14ac:dyDescent="0.25">
      <c r="A149" s="18"/>
      <c r="B149" s="18"/>
      <c r="C149" s="18"/>
      <c r="D149" s="334" t="s">
        <v>145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394219.73526315787</v>
      </c>
      <c r="N149" s="310">
        <f>SUM(N148,N142,N124,N76,N151)</f>
        <v>39086.489605263159</v>
      </c>
      <c r="O149" s="310">
        <f>SUM(O148,O142,O124,O76,O151)</f>
        <v>37665.195605263158</v>
      </c>
      <c r="P149" s="310">
        <f>SUM(P148,P142,P124,P76,P151)</f>
        <v>38017.915605263159</v>
      </c>
      <c r="Q149" s="310">
        <f>SUM(Q148,Q142,Q124,Q76,Q151)</f>
        <v>27124.725605263156</v>
      </c>
      <c r="R149" s="310">
        <f>SUM(R148,R142,R124,R76,R151)</f>
        <v>33904.805605263158</v>
      </c>
      <c r="S149" s="310">
        <f>SUM(S148,S142,S124,S76,S151)</f>
        <v>27124.725605263156</v>
      </c>
      <c r="T149" s="310">
        <f>SUM(T148,T142,T124,T76,T151)</f>
        <v>32714.405605263157</v>
      </c>
      <c r="U149" s="310">
        <f>SUM(U148,U142,U124,U76,U151)</f>
        <v>31622.805605263158</v>
      </c>
      <c r="V149" s="310">
        <f>SUM(V148,V142,V124,V76,V151)</f>
        <v>34738.685605263156</v>
      </c>
      <c r="W149" s="310">
        <f>SUM(W148,W142,W124,W76,W151)</f>
        <v>29111.245605263161</v>
      </c>
      <c r="X149" s="310">
        <f>SUM(X148,X142,X124,X76,X151)</f>
        <v>29731.925605263161</v>
      </c>
      <c r="Y149" s="310">
        <f>SUM(Y148,Y142,Y124,Y76,Y151)</f>
        <v>33376.809605263159</v>
      </c>
      <c r="Z149" s="69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6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48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69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51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51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69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69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52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6" ht="15.75" customHeight="1" x14ac:dyDescent="0.25"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6" ht="15.75" customHeight="1" x14ac:dyDescent="0.25"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6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9"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95:D98"/>
    <mergeCell ref="D71:L71"/>
    <mergeCell ref="D75:L75"/>
    <mergeCell ref="D76:L76"/>
    <mergeCell ref="D77:Y77"/>
    <mergeCell ref="D59:D60"/>
    <mergeCell ref="D62:D70"/>
    <mergeCell ref="D72:D74"/>
    <mergeCell ref="D78:D87"/>
    <mergeCell ref="D88:L88"/>
    <mergeCell ref="D89:D93"/>
    <mergeCell ref="D94:L94"/>
    <mergeCell ref="D99:L99"/>
    <mergeCell ref="D100:D110"/>
    <mergeCell ref="D111:L111"/>
    <mergeCell ref="D123:L123"/>
    <mergeCell ref="D124:L124"/>
    <mergeCell ref="D125:Y125"/>
    <mergeCell ref="D143:Y143"/>
    <mergeCell ref="D112:D122"/>
    <mergeCell ref="D126:D135"/>
    <mergeCell ref="D136:L136"/>
    <mergeCell ref="D137:D140"/>
    <mergeCell ref="D141:L141"/>
    <mergeCell ref="D142:L142"/>
    <mergeCell ref="R149:R150"/>
    <mergeCell ref="S149:S150"/>
    <mergeCell ref="T149:T150"/>
    <mergeCell ref="U149:U150"/>
    <mergeCell ref="D148:L148"/>
    <mergeCell ref="D149:L150"/>
    <mergeCell ref="M149:M150"/>
    <mergeCell ref="N149:N150"/>
    <mergeCell ref="V149:V150"/>
    <mergeCell ref="W149:W150"/>
    <mergeCell ref="X149:X150"/>
    <mergeCell ref="Y149:Y150"/>
    <mergeCell ref="O149:O150"/>
    <mergeCell ref="P149:P150"/>
    <mergeCell ref="Q149:Q150"/>
    <mergeCell ref="D151:L151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</mergeCells>
  <conditionalFormatting sqref="E22">
    <cfRule type="cellIs" dxfId="39" priority="1" operator="equal">
      <formula>MIN($C$18:$T$18)</formula>
    </cfRule>
    <cfRule type="cellIs" dxfId="38" priority="2" operator="equal">
      <formula>MIN($C$17:$T$17)</formula>
    </cfRule>
  </conditionalFormatting>
  <conditionalFormatting sqref="E133">
    <cfRule type="cellIs" dxfId="37" priority="5" operator="equal">
      <formula>MIN($D$19:$AC$19)</formula>
    </cfRule>
    <cfRule type="cellIs" dxfId="36" priority="6" operator="equal">
      <formula>MIN($D$18:$AC$18)</formula>
    </cfRule>
  </conditionalFormatting>
  <conditionalFormatting sqref="E38:F38">
    <cfRule type="cellIs" dxfId="35" priority="15" operator="equal">
      <formula>MIN($D$19:$AC$19)</formula>
    </cfRule>
    <cfRule type="cellIs" dxfId="34" priority="16" operator="equal">
      <formula>MIN($D$18:$AC$18)</formula>
    </cfRule>
  </conditionalFormatting>
  <conditionalFormatting sqref="E43:F43">
    <cfRule type="cellIs" dxfId="33" priority="21" operator="equal">
      <formula>MIN($D$15:$Y$15)</formula>
    </cfRule>
    <cfRule type="cellIs" dxfId="32" priority="22" operator="equal">
      <formula>MIN($D$14:$Y$14)</formula>
    </cfRule>
  </conditionalFormatting>
  <conditionalFormatting sqref="E48:F48">
    <cfRule type="cellIs" dxfId="31" priority="13" operator="equal">
      <formula>MIN($D$19:$AC$19)</formula>
    </cfRule>
    <cfRule type="cellIs" dxfId="30" priority="14" operator="equal">
      <formula>MIN($D$18:$AC$18)</formula>
    </cfRule>
  </conditionalFormatting>
  <conditionalFormatting sqref="E53:F53 E86:F86 E93:F93 E108:F108 E120:F120">
    <cfRule type="cellIs" dxfId="29" priority="25" operator="equal">
      <formula>MIN($D$15:$Y$15)</formula>
    </cfRule>
    <cfRule type="cellIs" dxfId="28" priority="26" operator="equal">
      <formula>MIN($D$14:$Y$14)</formula>
    </cfRule>
  </conditionalFormatting>
  <conditionalFormatting sqref="E68:F68">
    <cfRule type="cellIs" dxfId="27" priority="11" operator="equal">
      <formula>MIN($D$19:$AC$19)</formula>
    </cfRule>
    <cfRule type="cellIs" dxfId="26" priority="12" operator="equal">
      <formula>MIN($D$18:$AC$18)</formula>
    </cfRule>
  </conditionalFormatting>
  <conditionalFormatting sqref="E109:F109">
    <cfRule type="cellIs" dxfId="25" priority="9" operator="equal">
      <formula>MIN($D$19:$AC$19)</formula>
    </cfRule>
    <cfRule type="cellIs" dxfId="24" priority="10" operator="equal">
      <formula>MIN($D$18:$AC$18)</formula>
    </cfRule>
  </conditionalFormatting>
  <conditionalFormatting sqref="E121:F121">
    <cfRule type="cellIs" dxfId="23" priority="7" operator="equal">
      <formula>MIN($D$19:$AC$19)</formula>
    </cfRule>
    <cfRule type="cellIs" dxfId="22" priority="8" operator="equal">
      <formula>MIN($D$18:$AC$18)</formula>
    </cfRule>
  </conditionalFormatting>
  <conditionalFormatting sqref="F133">
    <cfRule type="cellIs" dxfId="21" priority="27" operator="equal">
      <formula>MIN($C$11:$AB$11)</formula>
    </cfRule>
    <cfRule type="cellIs" dxfId="20" priority="28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A1000"/>
  <sheetViews>
    <sheetView showGridLines="0" topLeftCell="F115" zoomScale="50" zoomScaleNormal="50" workbookViewId="0">
      <selection activeCell="Y32" sqref="Y32"/>
    </sheetView>
  </sheetViews>
  <sheetFormatPr defaultColWidth="14.42578125" defaultRowHeight="15" customHeight="1" x14ac:dyDescent="0.25"/>
  <cols>
    <col min="1" max="3" width="3.7109375" customWidth="1"/>
    <col min="4" max="4" width="72.42578125" customWidth="1"/>
    <col min="5" max="5" width="65.85546875" customWidth="1"/>
    <col min="6" max="6" width="20.140625" customWidth="1"/>
    <col min="7" max="7" width="25" customWidth="1"/>
    <col min="8" max="8" width="46.5703125" customWidth="1"/>
    <col min="9" max="9" width="20.42578125" customWidth="1"/>
    <col min="10" max="10" width="13.28515625" customWidth="1"/>
    <col min="11" max="11" width="15.5703125" customWidth="1"/>
    <col min="12" max="12" width="22.42578125" customWidth="1"/>
    <col min="13" max="13" width="25.140625" customWidth="1"/>
    <col min="14" max="14" width="23.140625" customWidth="1"/>
    <col min="15" max="15" width="28.28515625" customWidth="1"/>
    <col min="16" max="24" width="23.140625" customWidth="1"/>
    <col min="25" max="25" width="27.85546875" customWidth="1"/>
    <col min="26" max="26" width="43" customWidth="1"/>
  </cols>
  <sheetData>
    <row r="1" spans="1:26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x14ac:dyDescent="0.25">
      <c r="A6" s="18"/>
      <c r="B6" s="18"/>
      <c r="C6" s="18"/>
      <c r="D6" s="18"/>
      <c r="E6" s="18"/>
      <c r="F6" s="18"/>
      <c r="G6" s="6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2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2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x14ac:dyDescent="0.25">
      <c r="A14" s="18"/>
      <c r="B14" s="18"/>
      <c r="C14" s="18"/>
      <c r="D14" s="300" t="s">
        <v>192</v>
      </c>
      <c r="E14" s="269"/>
      <c r="F14" s="269"/>
      <c r="G14" s="269"/>
      <c r="H14" s="269"/>
      <c r="I14" s="269"/>
      <c r="J14" s="269"/>
      <c r="K14" s="269"/>
      <c r="L14" s="269"/>
      <c r="M14" s="301"/>
      <c r="N14" s="302" t="s">
        <v>90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4"/>
      <c r="Z14" s="18"/>
    </row>
    <row r="15" spans="1:26" x14ac:dyDescent="0.25">
      <c r="A15" s="18"/>
      <c r="B15" s="18"/>
      <c r="C15" s="18"/>
      <c r="D15" s="300" t="s">
        <v>193</v>
      </c>
      <c r="E15" s="269"/>
      <c r="F15" s="269"/>
      <c r="G15" s="269"/>
      <c r="H15" s="269"/>
      <c r="I15" s="269"/>
      <c r="J15" s="269"/>
      <c r="K15" s="269"/>
      <c r="L15" s="269"/>
      <c r="M15" s="301"/>
      <c r="N15" s="305" t="s">
        <v>92</v>
      </c>
      <c r="O15" s="298" t="s">
        <v>93</v>
      </c>
      <c r="P15" s="298" t="s">
        <v>94</v>
      </c>
      <c r="Q15" s="298" t="s">
        <v>95</v>
      </c>
      <c r="R15" s="298" t="s">
        <v>96</v>
      </c>
      <c r="S15" s="298" t="s">
        <v>97</v>
      </c>
      <c r="T15" s="298" t="s">
        <v>98</v>
      </c>
      <c r="U15" s="298" t="s">
        <v>99</v>
      </c>
      <c r="V15" s="298" t="s">
        <v>100</v>
      </c>
      <c r="W15" s="298" t="s">
        <v>101</v>
      </c>
      <c r="X15" s="298" t="s">
        <v>102</v>
      </c>
      <c r="Y15" s="298" t="s">
        <v>103</v>
      </c>
      <c r="Z15" s="18"/>
    </row>
    <row r="16" spans="1:26" ht="45" customHeight="1" x14ac:dyDescent="0.25">
      <c r="A16" s="18"/>
      <c r="B16" s="18"/>
      <c r="C16" s="18"/>
      <c r="D16" s="62" t="s">
        <v>48</v>
      </c>
      <c r="E16" s="62" t="s">
        <v>104</v>
      </c>
      <c r="F16" s="63" t="s">
        <v>1</v>
      </c>
      <c r="G16" s="62" t="s">
        <v>2</v>
      </c>
      <c r="H16" s="62" t="s">
        <v>3</v>
      </c>
      <c r="I16" s="62" t="s">
        <v>105</v>
      </c>
      <c r="J16" s="62" t="s">
        <v>106</v>
      </c>
      <c r="K16" s="62" t="s">
        <v>107</v>
      </c>
      <c r="L16" s="64" t="s">
        <v>108</v>
      </c>
      <c r="M16" s="65" t="s">
        <v>54</v>
      </c>
      <c r="N16" s="306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18"/>
    </row>
    <row r="17" spans="1:27" ht="15" customHeight="1" x14ac:dyDescent="0.25">
      <c r="A17" s="18"/>
      <c r="B17" s="18"/>
      <c r="C17" s="18"/>
      <c r="D17" s="328" t="s">
        <v>109</v>
      </c>
      <c r="E17" s="269"/>
      <c r="F17" s="269"/>
      <c r="G17" s="269"/>
      <c r="H17" s="269"/>
      <c r="I17" s="269"/>
      <c r="J17" s="269"/>
      <c r="K17" s="269"/>
      <c r="L17" s="269"/>
      <c r="M17" s="329"/>
      <c r="N17" s="66"/>
      <c r="O17" s="67"/>
      <c r="P17" s="67"/>
      <c r="Q17" s="67"/>
      <c r="R17" s="67"/>
      <c r="S17" s="67"/>
      <c r="T17" s="67"/>
      <c r="U17" s="67"/>
      <c r="V17" s="67"/>
      <c r="W17" s="68"/>
      <c r="X17" s="67"/>
      <c r="Y17" s="67"/>
      <c r="Z17" s="69"/>
    </row>
    <row r="18" spans="1:27" ht="21" customHeight="1" x14ac:dyDescent="0.25">
      <c r="A18" s="18"/>
      <c r="B18" s="18"/>
      <c r="C18" s="18"/>
      <c r="D18" s="330" t="s">
        <v>50</v>
      </c>
      <c r="E18" s="70" t="s">
        <v>110</v>
      </c>
      <c r="F18" s="71" t="s">
        <v>11</v>
      </c>
      <c r="G18" s="5">
        <v>9</v>
      </c>
      <c r="H18" s="24" t="s">
        <v>114</v>
      </c>
      <c r="I18" s="72" t="s">
        <v>111</v>
      </c>
      <c r="J18" s="73">
        <v>2</v>
      </c>
      <c r="K18" s="73">
        <v>768</v>
      </c>
      <c r="L18" s="74">
        <f>'Planilha para vinculação'!F21</f>
        <v>10.119999999999999</v>
      </c>
      <c r="M18" s="75">
        <f t="shared" ref="M18:M25" si="0">TRUNC(J18*K18*L18,2)</f>
        <v>15544.32</v>
      </c>
      <c r="N18" s="76">
        <f>M18/12</f>
        <v>1295.3599999999999</v>
      </c>
      <c r="O18" s="77">
        <f t="shared" ref="O18:Y18" si="1">$M$18/12</f>
        <v>1295.3599999999999</v>
      </c>
      <c r="P18" s="77">
        <f t="shared" si="1"/>
        <v>1295.3599999999999</v>
      </c>
      <c r="Q18" s="77">
        <f t="shared" si="1"/>
        <v>1295.3599999999999</v>
      </c>
      <c r="R18" s="77">
        <f t="shared" si="1"/>
        <v>1295.3599999999999</v>
      </c>
      <c r="S18" s="77">
        <f t="shared" si="1"/>
        <v>1295.3599999999999</v>
      </c>
      <c r="T18" s="77">
        <f t="shared" si="1"/>
        <v>1295.3599999999999</v>
      </c>
      <c r="U18" s="77">
        <f t="shared" si="1"/>
        <v>1295.3599999999999</v>
      </c>
      <c r="V18" s="77">
        <f t="shared" si="1"/>
        <v>1295.3599999999999</v>
      </c>
      <c r="W18" s="77">
        <f t="shared" si="1"/>
        <v>1295.3599999999999</v>
      </c>
      <c r="X18" s="77">
        <f t="shared" si="1"/>
        <v>1295.3599999999999</v>
      </c>
      <c r="Y18" s="77">
        <f t="shared" si="1"/>
        <v>1295.3599999999999</v>
      </c>
      <c r="Z18" s="69"/>
    </row>
    <row r="19" spans="1:27" ht="18" x14ac:dyDescent="0.25">
      <c r="A19" s="18"/>
      <c r="B19" s="18"/>
      <c r="C19" s="18"/>
      <c r="D19" s="331"/>
      <c r="E19" s="78" t="s">
        <v>112</v>
      </c>
      <c r="F19" s="71" t="s">
        <v>11</v>
      </c>
      <c r="G19" s="5">
        <v>10</v>
      </c>
      <c r="H19" s="24" t="s">
        <v>114</v>
      </c>
      <c r="I19" s="72" t="s">
        <v>111</v>
      </c>
      <c r="J19" s="73">
        <v>2</v>
      </c>
      <c r="K19" s="73">
        <v>768</v>
      </c>
      <c r="L19" s="74">
        <f>'Planilha para vinculação'!F22</f>
        <v>25</v>
      </c>
      <c r="M19" s="75">
        <f t="shared" si="0"/>
        <v>38400</v>
      </c>
      <c r="N19" s="76">
        <f t="shared" ref="N19:Y19" si="2">$M$19/12</f>
        <v>3200</v>
      </c>
      <c r="O19" s="77">
        <f t="shared" si="2"/>
        <v>3200</v>
      </c>
      <c r="P19" s="77">
        <f t="shared" si="2"/>
        <v>3200</v>
      </c>
      <c r="Q19" s="77">
        <f t="shared" si="2"/>
        <v>3200</v>
      </c>
      <c r="R19" s="77">
        <f t="shared" si="2"/>
        <v>3200</v>
      </c>
      <c r="S19" s="77">
        <f t="shared" si="2"/>
        <v>3200</v>
      </c>
      <c r="T19" s="77">
        <f t="shared" si="2"/>
        <v>3200</v>
      </c>
      <c r="U19" s="77">
        <f t="shared" si="2"/>
        <v>3200</v>
      </c>
      <c r="V19" s="77">
        <f t="shared" si="2"/>
        <v>3200</v>
      </c>
      <c r="W19" s="77">
        <f t="shared" si="2"/>
        <v>3200</v>
      </c>
      <c r="X19" s="77">
        <f t="shared" si="2"/>
        <v>3200</v>
      </c>
      <c r="Y19" s="77">
        <f t="shared" si="2"/>
        <v>3200</v>
      </c>
      <c r="Z19" s="69"/>
    </row>
    <row r="20" spans="1:27" ht="20.25" customHeight="1" x14ac:dyDescent="0.25">
      <c r="A20" s="18"/>
      <c r="B20" s="18"/>
      <c r="C20" s="18"/>
      <c r="D20" s="331"/>
      <c r="E20" s="79" t="s">
        <v>113</v>
      </c>
      <c r="F20" s="80" t="s">
        <v>14</v>
      </c>
      <c r="G20" s="5">
        <v>11</v>
      </c>
      <c r="H20" s="5" t="s">
        <v>114</v>
      </c>
      <c r="I20" s="72" t="s">
        <v>115</v>
      </c>
      <c r="J20" s="73">
        <v>1</v>
      </c>
      <c r="K20" s="73">
        <v>12</v>
      </c>
      <c r="L20" s="74">
        <f>'Planilha para vinculação'!F23</f>
        <v>89.9</v>
      </c>
      <c r="M20" s="75">
        <f t="shared" si="0"/>
        <v>1078.8</v>
      </c>
      <c r="N20" s="76">
        <f t="shared" ref="N20:Y20" si="3">$M$20/12</f>
        <v>89.899999999999991</v>
      </c>
      <c r="O20" s="77">
        <f t="shared" si="3"/>
        <v>89.899999999999991</v>
      </c>
      <c r="P20" s="77">
        <f t="shared" si="3"/>
        <v>89.899999999999991</v>
      </c>
      <c r="Q20" s="77">
        <f t="shared" si="3"/>
        <v>89.899999999999991</v>
      </c>
      <c r="R20" s="77">
        <f t="shared" si="3"/>
        <v>89.899999999999991</v>
      </c>
      <c r="S20" s="77">
        <f t="shared" si="3"/>
        <v>89.899999999999991</v>
      </c>
      <c r="T20" s="77">
        <f t="shared" si="3"/>
        <v>89.899999999999991</v>
      </c>
      <c r="U20" s="77">
        <f t="shared" si="3"/>
        <v>89.899999999999991</v>
      </c>
      <c r="V20" s="77">
        <f t="shared" si="3"/>
        <v>89.899999999999991</v>
      </c>
      <c r="W20" s="77">
        <f t="shared" si="3"/>
        <v>89.899999999999991</v>
      </c>
      <c r="X20" s="77">
        <f t="shared" si="3"/>
        <v>89.899999999999991</v>
      </c>
      <c r="Y20" s="77">
        <f t="shared" si="3"/>
        <v>89.899999999999991</v>
      </c>
      <c r="Z20" s="69"/>
    </row>
    <row r="21" spans="1:27" ht="15.75" customHeight="1" x14ac:dyDescent="0.25">
      <c r="A21" s="18"/>
      <c r="B21" s="18"/>
      <c r="C21" s="18"/>
      <c r="D21" s="331"/>
      <c r="E21" s="216" t="s">
        <v>504</v>
      </c>
      <c r="F21" s="83" t="s">
        <v>7</v>
      </c>
      <c r="G21" s="5" t="s">
        <v>506</v>
      </c>
      <c r="H21" s="5" t="s">
        <v>114</v>
      </c>
      <c r="I21" s="72" t="s">
        <v>117</v>
      </c>
      <c r="J21" s="72">
        <v>2</v>
      </c>
      <c r="K21" s="73">
        <v>1</v>
      </c>
      <c r="L21" s="74">
        <f>'Quadro de Preços Frete'!K30</f>
        <v>1500</v>
      </c>
      <c r="M21" s="75">
        <f t="shared" si="0"/>
        <v>3000</v>
      </c>
      <c r="N21" s="76">
        <f>$M$21/2</f>
        <v>1500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>
        <f>$M$21/2</f>
        <v>1500</v>
      </c>
      <c r="Z21" s="69"/>
    </row>
    <row r="22" spans="1:27" ht="42.75" customHeight="1" x14ac:dyDescent="0.25">
      <c r="A22" s="18"/>
      <c r="B22" s="18"/>
      <c r="C22" s="18"/>
      <c r="D22" s="331"/>
      <c r="E22" s="5" t="s">
        <v>356</v>
      </c>
      <c r="F22" s="83" t="s">
        <v>7</v>
      </c>
      <c r="G22" s="5" t="s">
        <v>506</v>
      </c>
      <c r="H22" s="5" t="s">
        <v>114</v>
      </c>
      <c r="I22" s="72" t="s">
        <v>117</v>
      </c>
      <c r="J22" s="73">
        <v>1</v>
      </c>
      <c r="K22" s="73">
        <v>12</v>
      </c>
      <c r="L22" s="74">
        <f>'Planilha para vinculação'!F71</f>
        <v>1200</v>
      </c>
      <c r="M22" s="75">
        <f t="shared" ref="M22" si="4">TRUNC(J22*K22*L22,2)</f>
        <v>14400</v>
      </c>
      <c r="N22" s="76">
        <f t="shared" ref="N22:Y22" si="5">$M$22/12</f>
        <v>1200</v>
      </c>
      <c r="O22" s="76">
        <f t="shared" si="5"/>
        <v>1200</v>
      </c>
      <c r="P22" s="76">
        <f t="shared" si="5"/>
        <v>1200</v>
      </c>
      <c r="Q22" s="76">
        <f t="shared" si="5"/>
        <v>1200</v>
      </c>
      <c r="R22" s="76">
        <f t="shared" si="5"/>
        <v>1200</v>
      </c>
      <c r="S22" s="76">
        <f t="shared" si="5"/>
        <v>1200</v>
      </c>
      <c r="T22" s="76">
        <f t="shared" si="5"/>
        <v>1200</v>
      </c>
      <c r="U22" s="76">
        <f t="shared" si="5"/>
        <v>1200</v>
      </c>
      <c r="V22" s="76">
        <f t="shared" si="5"/>
        <v>1200</v>
      </c>
      <c r="W22" s="76">
        <f t="shared" si="5"/>
        <v>1200</v>
      </c>
      <c r="X22" s="76">
        <f t="shared" si="5"/>
        <v>1200</v>
      </c>
      <c r="Y22" s="76">
        <f t="shared" si="5"/>
        <v>1200</v>
      </c>
      <c r="Z22" s="69"/>
    </row>
    <row r="23" spans="1:27" ht="89.25" customHeight="1" x14ac:dyDescent="0.25">
      <c r="A23" s="18"/>
      <c r="B23" s="18"/>
      <c r="C23" s="18"/>
      <c r="D23" s="331"/>
      <c r="E23" s="78" t="s">
        <v>118</v>
      </c>
      <c r="F23" s="81" t="s">
        <v>14</v>
      </c>
      <c r="G23" s="5" t="s">
        <v>116</v>
      </c>
      <c r="H23" s="5" t="s">
        <v>114</v>
      </c>
      <c r="I23" s="72" t="s">
        <v>117</v>
      </c>
      <c r="J23" s="73">
        <v>1</v>
      </c>
      <c r="K23" s="73">
        <v>1</v>
      </c>
      <c r="L23" s="82">
        <f>'Verba_Escritorio_Cons e limp'!I45</f>
        <v>5794.65</v>
      </c>
      <c r="M23" s="75">
        <f t="shared" si="0"/>
        <v>5794.65</v>
      </c>
      <c r="N23" s="76">
        <f t="shared" ref="N23:Y23" si="6">$M$23/12</f>
        <v>482.88749999999999</v>
      </c>
      <c r="O23" s="77">
        <f t="shared" si="6"/>
        <v>482.88749999999999</v>
      </c>
      <c r="P23" s="77">
        <f t="shared" si="6"/>
        <v>482.88749999999999</v>
      </c>
      <c r="Q23" s="77">
        <f t="shared" si="6"/>
        <v>482.88749999999999</v>
      </c>
      <c r="R23" s="77">
        <f t="shared" si="6"/>
        <v>482.88749999999999</v>
      </c>
      <c r="S23" s="77">
        <f t="shared" si="6"/>
        <v>482.88749999999999</v>
      </c>
      <c r="T23" s="77">
        <f t="shared" si="6"/>
        <v>482.88749999999999</v>
      </c>
      <c r="U23" s="77">
        <f t="shared" si="6"/>
        <v>482.88749999999999</v>
      </c>
      <c r="V23" s="77">
        <f t="shared" si="6"/>
        <v>482.88749999999999</v>
      </c>
      <c r="W23" s="77">
        <f t="shared" si="6"/>
        <v>482.88749999999999</v>
      </c>
      <c r="X23" s="77">
        <f t="shared" si="6"/>
        <v>482.88749999999999</v>
      </c>
      <c r="Y23" s="77">
        <f t="shared" si="6"/>
        <v>482.88749999999999</v>
      </c>
      <c r="Z23" s="69"/>
    </row>
    <row r="24" spans="1:27" ht="93.75" customHeight="1" x14ac:dyDescent="0.25">
      <c r="A24" s="18"/>
      <c r="B24" s="18"/>
      <c r="C24" s="18"/>
      <c r="D24" s="331"/>
      <c r="E24" s="9" t="s">
        <v>381</v>
      </c>
      <c r="F24" s="83" t="s">
        <v>7</v>
      </c>
      <c r="G24" s="31">
        <v>8</v>
      </c>
      <c r="H24" s="5" t="s">
        <v>114</v>
      </c>
      <c r="I24" s="84" t="s">
        <v>115</v>
      </c>
      <c r="J24" s="73">
        <v>1</v>
      </c>
      <c r="K24" s="73">
        <v>12</v>
      </c>
      <c r="L24" s="74">
        <f>'Planilha para vinculação'!F20</f>
        <v>1117.49</v>
      </c>
      <c r="M24" s="75">
        <f t="shared" si="0"/>
        <v>13409.88</v>
      </c>
      <c r="N24" s="76">
        <f t="shared" ref="N24:Y24" si="7">$M$24/12</f>
        <v>1117.49</v>
      </c>
      <c r="O24" s="76">
        <f t="shared" si="7"/>
        <v>1117.49</v>
      </c>
      <c r="P24" s="76">
        <f t="shared" si="7"/>
        <v>1117.49</v>
      </c>
      <c r="Q24" s="76">
        <f t="shared" si="7"/>
        <v>1117.49</v>
      </c>
      <c r="R24" s="76">
        <f t="shared" si="7"/>
        <v>1117.49</v>
      </c>
      <c r="S24" s="76">
        <f t="shared" si="7"/>
        <v>1117.49</v>
      </c>
      <c r="T24" s="76">
        <f t="shared" si="7"/>
        <v>1117.49</v>
      </c>
      <c r="U24" s="76">
        <f t="shared" si="7"/>
        <v>1117.49</v>
      </c>
      <c r="V24" s="76">
        <f t="shared" si="7"/>
        <v>1117.49</v>
      </c>
      <c r="W24" s="76">
        <f t="shared" si="7"/>
        <v>1117.49</v>
      </c>
      <c r="X24" s="76">
        <f t="shared" si="7"/>
        <v>1117.49</v>
      </c>
      <c r="Y24" s="76">
        <f t="shared" si="7"/>
        <v>1117.49</v>
      </c>
      <c r="Z24" s="69"/>
    </row>
    <row r="25" spans="1:27" ht="24.75" customHeight="1" x14ac:dyDescent="0.25">
      <c r="A25" s="18"/>
      <c r="B25" s="18"/>
      <c r="C25" s="18"/>
      <c r="D25" s="332"/>
      <c r="E25" s="79" t="s">
        <v>18</v>
      </c>
      <c r="F25" s="80" t="s">
        <v>14</v>
      </c>
      <c r="G25" s="5">
        <v>13</v>
      </c>
      <c r="H25" s="5" t="s">
        <v>114</v>
      </c>
      <c r="I25" s="72" t="s">
        <v>119</v>
      </c>
      <c r="J25" s="73">
        <v>1</v>
      </c>
      <c r="K25" s="73">
        <v>1</v>
      </c>
      <c r="L25" s="74">
        <f>'Planilha para vinculação'!F25</f>
        <v>120</v>
      </c>
      <c r="M25" s="75">
        <f t="shared" si="0"/>
        <v>120</v>
      </c>
      <c r="N25" s="76">
        <f>M25</f>
        <v>120</v>
      </c>
      <c r="O25" s="77"/>
      <c r="P25" s="77"/>
      <c r="Q25" s="85"/>
      <c r="R25" s="85"/>
      <c r="S25" s="85"/>
      <c r="T25" s="85"/>
      <c r="U25" s="85"/>
      <c r="V25" s="85"/>
      <c r="W25" s="85"/>
      <c r="X25" s="85"/>
      <c r="Y25" s="85"/>
      <c r="Z25" s="69">
        <f>SUM(N26:Y26)</f>
        <v>91747.64999999998</v>
      </c>
      <c r="AA25" t="b">
        <f>IF(Z25=M26,TRUE,FALSE)</f>
        <v>1</v>
      </c>
    </row>
    <row r="26" spans="1:27" ht="44.25" customHeight="1" x14ac:dyDescent="0.25">
      <c r="A26" s="18"/>
      <c r="B26" s="18"/>
      <c r="C26" s="18"/>
      <c r="D26" s="300" t="s">
        <v>120</v>
      </c>
      <c r="E26" s="269"/>
      <c r="F26" s="269"/>
      <c r="G26" s="269"/>
      <c r="H26" s="269"/>
      <c r="I26" s="269"/>
      <c r="J26" s="269"/>
      <c r="K26" s="269"/>
      <c r="L26" s="270"/>
      <c r="M26" s="65">
        <f>SUM(M18:M25)</f>
        <v>91747.65</v>
      </c>
      <c r="N26" s="86">
        <f t="shared" ref="N26:Y26" si="8">SUM(N18:N25)</f>
        <v>9005.6374999999989</v>
      </c>
      <c r="O26" s="64">
        <f t="shared" si="8"/>
        <v>7385.6374999999989</v>
      </c>
      <c r="P26" s="64">
        <f t="shared" si="8"/>
        <v>7385.6374999999989</v>
      </c>
      <c r="Q26" s="64">
        <f t="shared" si="8"/>
        <v>7385.6374999999989</v>
      </c>
      <c r="R26" s="64">
        <f t="shared" si="8"/>
        <v>7385.6374999999989</v>
      </c>
      <c r="S26" s="64">
        <f t="shared" si="8"/>
        <v>7385.6374999999989</v>
      </c>
      <c r="T26" s="64">
        <f t="shared" si="8"/>
        <v>7385.6374999999989</v>
      </c>
      <c r="U26" s="64">
        <f t="shared" si="8"/>
        <v>7385.6374999999989</v>
      </c>
      <c r="V26" s="64">
        <f t="shared" si="8"/>
        <v>7385.6374999999989</v>
      </c>
      <c r="W26" s="64">
        <f t="shared" si="8"/>
        <v>7385.6374999999989</v>
      </c>
      <c r="X26" s="64">
        <f t="shared" si="8"/>
        <v>7385.6374999999989</v>
      </c>
      <c r="Y26" s="64">
        <f t="shared" si="8"/>
        <v>8885.6374999999989</v>
      </c>
      <c r="Z26" s="69"/>
    </row>
    <row r="27" spans="1:27" ht="15.75" customHeight="1" x14ac:dyDescent="0.25">
      <c r="A27" s="18"/>
      <c r="B27" s="18"/>
      <c r="C27" s="18"/>
      <c r="D27" s="160" t="s">
        <v>56</v>
      </c>
      <c r="E27" s="5" t="s">
        <v>489</v>
      </c>
      <c r="F27" s="81" t="s">
        <v>490</v>
      </c>
      <c r="G27" s="24">
        <v>7</v>
      </c>
      <c r="H27" s="5" t="s">
        <v>114</v>
      </c>
      <c r="I27" s="73" t="s">
        <v>119</v>
      </c>
      <c r="J27" s="73">
        <v>1</v>
      </c>
      <c r="K27" s="73">
        <v>1</v>
      </c>
      <c r="L27" s="87">
        <f>Verba_Diagnóstico!$G$16</f>
        <v>91.91</v>
      </c>
      <c r="M27" s="75">
        <f t="shared" ref="M27:M28" si="9">TRUNC(L27*K27*J27,2)</f>
        <v>91.91</v>
      </c>
      <c r="N27" s="88">
        <f t="shared" ref="N27:N28" si="10">M27</f>
        <v>91.91</v>
      </c>
      <c r="O27" s="89"/>
      <c r="P27" s="89"/>
      <c r="Q27" s="89"/>
      <c r="R27" s="89"/>
      <c r="S27" s="89"/>
      <c r="T27" s="89"/>
      <c r="U27" s="89"/>
      <c r="V27" s="90"/>
      <c r="W27" s="90"/>
      <c r="X27" s="90"/>
      <c r="Y27" s="88"/>
      <c r="Z27" s="69"/>
    </row>
    <row r="28" spans="1:27" ht="15.75" customHeight="1" x14ac:dyDescent="0.25">
      <c r="A28" s="18"/>
      <c r="B28" s="18"/>
      <c r="C28" s="18"/>
      <c r="D28" s="161"/>
      <c r="E28" s="5" t="s">
        <v>489</v>
      </c>
      <c r="F28" s="81" t="s">
        <v>490</v>
      </c>
      <c r="G28" s="24">
        <v>7</v>
      </c>
      <c r="H28" s="5" t="s">
        <v>114</v>
      </c>
      <c r="I28" s="73" t="s">
        <v>119</v>
      </c>
      <c r="J28" s="73">
        <v>1</v>
      </c>
      <c r="K28" s="73">
        <v>120</v>
      </c>
      <c r="L28" s="87">
        <f>Verba_Diagnóstico!$G$15</f>
        <v>5</v>
      </c>
      <c r="M28" s="75">
        <f t="shared" si="9"/>
        <v>600</v>
      </c>
      <c r="N28" s="88">
        <f t="shared" si="10"/>
        <v>600</v>
      </c>
      <c r="O28" s="89"/>
      <c r="P28" s="89"/>
      <c r="Q28" s="89"/>
      <c r="R28" s="89"/>
      <c r="S28" s="89"/>
      <c r="T28" s="89"/>
      <c r="U28" s="89"/>
      <c r="V28" s="90"/>
      <c r="W28" s="90"/>
      <c r="X28" s="90"/>
      <c r="Y28" s="88"/>
      <c r="Z28" s="69"/>
    </row>
    <row r="29" spans="1:27" ht="15.75" customHeight="1" x14ac:dyDescent="0.25">
      <c r="A29" s="18"/>
      <c r="B29" s="18"/>
      <c r="C29" s="18"/>
      <c r="D29" s="337"/>
      <c r="E29" s="70" t="s">
        <v>110</v>
      </c>
      <c r="F29" s="91" t="s">
        <v>11</v>
      </c>
      <c r="G29" s="24">
        <v>9</v>
      </c>
      <c r="H29" s="24" t="s">
        <v>114</v>
      </c>
      <c r="I29" s="92" t="s">
        <v>111</v>
      </c>
      <c r="J29" s="92">
        <v>2</v>
      </c>
      <c r="K29" s="93">
        <v>100</v>
      </c>
      <c r="L29" s="94">
        <f>'Planilha para vinculação'!F21</f>
        <v>10.119999999999999</v>
      </c>
      <c r="M29" s="75">
        <f t="shared" ref="M29:M30" si="11">TRUNC(L29*K29*J29,2)</f>
        <v>2024</v>
      </c>
      <c r="N29" s="88">
        <f t="shared" ref="N29:N31" si="12">M29</f>
        <v>2024</v>
      </c>
      <c r="O29" s="89"/>
      <c r="P29" s="89"/>
      <c r="Q29" s="89"/>
      <c r="R29" s="89"/>
      <c r="S29" s="89"/>
      <c r="T29" s="89"/>
      <c r="U29" s="89"/>
      <c r="V29" s="90"/>
      <c r="W29" s="90"/>
      <c r="X29" s="90"/>
      <c r="Y29" s="89"/>
      <c r="Z29" s="69">
        <f>SUM(N31:Y31)</f>
        <v>7715.91</v>
      </c>
      <c r="AA29" t="b">
        <f>IF(Z29=M31,TRUE,FALSE)</f>
        <v>1</v>
      </c>
    </row>
    <row r="30" spans="1:27" ht="47.25" customHeight="1" x14ac:dyDescent="0.25">
      <c r="A30" s="18"/>
      <c r="B30" s="18"/>
      <c r="C30" s="18"/>
      <c r="D30" s="338"/>
      <c r="E30" s="92" t="s">
        <v>121</v>
      </c>
      <c r="F30" s="91" t="s">
        <v>11</v>
      </c>
      <c r="G30" s="24">
        <v>9</v>
      </c>
      <c r="H30" s="24" t="s">
        <v>114</v>
      </c>
      <c r="I30" s="92" t="s">
        <v>111</v>
      </c>
      <c r="J30" s="92">
        <v>2</v>
      </c>
      <c r="K30" s="93">
        <v>100</v>
      </c>
      <c r="L30" s="94">
        <f>'Planilha para vinculação'!F22</f>
        <v>25</v>
      </c>
      <c r="M30" s="75">
        <f t="shared" si="11"/>
        <v>5000</v>
      </c>
      <c r="N30" s="88">
        <f t="shared" si="12"/>
        <v>5000</v>
      </c>
      <c r="O30" s="89"/>
      <c r="P30" s="89"/>
      <c r="Q30" s="89"/>
      <c r="R30" s="89"/>
      <c r="S30" s="89"/>
      <c r="T30" s="89"/>
      <c r="U30" s="89"/>
      <c r="V30" s="90"/>
      <c r="W30" s="90"/>
      <c r="X30" s="90"/>
      <c r="Y30" s="89"/>
      <c r="Z30" s="69"/>
    </row>
    <row r="31" spans="1:27" ht="15.75" customHeight="1" x14ac:dyDescent="0.25">
      <c r="A31" s="18"/>
      <c r="B31" s="18"/>
      <c r="C31" s="18"/>
      <c r="D31" s="300" t="s">
        <v>122</v>
      </c>
      <c r="E31" s="269"/>
      <c r="F31" s="269"/>
      <c r="G31" s="269"/>
      <c r="H31" s="269"/>
      <c r="I31" s="269"/>
      <c r="J31" s="269"/>
      <c r="K31" s="269"/>
      <c r="L31" s="270"/>
      <c r="M31" s="65">
        <f>SUM(M27:M30)</f>
        <v>7715.91</v>
      </c>
      <c r="N31" s="88">
        <f t="shared" si="12"/>
        <v>7715.91</v>
      </c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>
        <v>0</v>
      </c>
      <c r="Z31" s="69"/>
    </row>
    <row r="32" spans="1:27" ht="15.75" customHeight="1" x14ac:dyDescent="0.25">
      <c r="A32" s="18"/>
      <c r="B32" s="18"/>
      <c r="C32" s="18"/>
      <c r="D32" s="307" t="s">
        <v>123</v>
      </c>
      <c r="E32" s="70" t="s">
        <v>110</v>
      </c>
      <c r="F32" s="91" t="s">
        <v>11</v>
      </c>
      <c r="G32" s="24">
        <v>9</v>
      </c>
      <c r="H32" s="24" t="s">
        <v>114</v>
      </c>
      <c r="I32" s="92" t="s">
        <v>111</v>
      </c>
      <c r="J32" s="92">
        <v>2</v>
      </c>
      <c r="K32" s="93">
        <v>240</v>
      </c>
      <c r="L32" s="94">
        <f>'Planilha para vinculação'!F21</f>
        <v>10.119999999999999</v>
      </c>
      <c r="M32" s="95">
        <f t="shared" ref="M32:M34" si="13">TRUNC(J32*K32*L32,2)</f>
        <v>4857.6000000000004</v>
      </c>
      <c r="N32" s="76">
        <f t="shared" ref="N32:Y32" si="14">$M$32/12</f>
        <v>404.8</v>
      </c>
      <c r="O32" s="77">
        <f t="shared" si="14"/>
        <v>404.8</v>
      </c>
      <c r="P32" s="77">
        <f t="shared" si="14"/>
        <v>404.8</v>
      </c>
      <c r="Q32" s="77">
        <f t="shared" si="14"/>
        <v>404.8</v>
      </c>
      <c r="R32" s="77">
        <f t="shared" si="14"/>
        <v>404.8</v>
      </c>
      <c r="S32" s="77">
        <f t="shared" si="14"/>
        <v>404.8</v>
      </c>
      <c r="T32" s="77">
        <f t="shared" si="14"/>
        <v>404.8</v>
      </c>
      <c r="U32" s="77">
        <f t="shared" si="14"/>
        <v>404.8</v>
      </c>
      <c r="V32" s="77">
        <f t="shared" si="14"/>
        <v>404.8</v>
      </c>
      <c r="W32" s="77">
        <f t="shared" si="14"/>
        <v>404.8</v>
      </c>
      <c r="X32" s="77">
        <f t="shared" si="14"/>
        <v>404.8</v>
      </c>
      <c r="Y32" s="77">
        <f t="shared" si="14"/>
        <v>404.8</v>
      </c>
      <c r="Z32" s="69"/>
    </row>
    <row r="33" spans="1:27" ht="15.75" customHeight="1" x14ac:dyDescent="0.25">
      <c r="A33" s="18"/>
      <c r="B33" s="18"/>
      <c r="C33" s="18"/>
      <c r="D33" s="309"/>
      <c r="E33" s="72" t="s">
        <v>112</v>
      </c>
      <c r="F33" s="91" t="s">
        <v>11</v>
      </c>
      <c r="G33" s="24">
        <v>10</v>
      </c>
      <c r="H33" s="24" t="s">
        <v>114</v>
      </c>
      <c r="I33" s="92" t="s">
        <v>111</v>
      </c>
      <c r="J33" s="92">
        <v>2</v>
      </c>
      <c r="K33" s="93">
        <v>240</v>
      </c>
      <c r="L33" s="94">
        <f>'Planilha para vinculação'!F22</f>
        <v>25</v>
      </c>
      <c r="M33" s="95">
        <f t="shared" si="13"/>
        <v>12000</v>
      </c>
      <c r="N33" s="76">
        <f t="shared" ref="N33:Y33" si="15">$M$33/12</f>
        <v>1000</v>
      </c>
      <c r="O33" s="77">
        <f t="shared" si="15"/>
        <v>1000</v>
      </c>
      <c r="P33" s="77">
        <f t="shared" si="15"/>
        <v>1000</v>
      </c>
      <c r="Q33" s="77">
        <f t="shared" si="15"/>
        <v>1000</v>
      </c>
      <c r="R33" s="77">
        <f t="shared" si="15"/>
        <v>1000</v>
      </c>
      <c r="S33" s="77">
        <f t="shared" si="15"/>
        <v>1000</v>
      </c>
      <c r="T33" s="77">
        <f t="shared" si="15"/>
        <v>1000</v>
      </c>
      <c r="U33" s="77">
        <f t="shared" si="15"/>
        <v>1000</v>
      </c>
      <c r="V33" s="77">
        <f t="shared" si="15"/>
        <v>1000</v>
      </c>
      <c r="W33" s="77">
        <f t="shared" si="15"/>
        <v>1000</v>
      </c>
      <c r="X33" s="77">
        <f t="shared" si="15"/>
        <v>1000</v>
      </c>
      <c r="Y33" s="77">
        <f t="shared" si="15"/>
        <v>1000</v>
      </c>
      <c r="Z33" s="69">
        <f>SUM(N35:Y35)</f>
        <v>17960.519999999997</v>
      </c>
      <c r="AA33" t="b">
        <f>IF(Z33=M35,TRUE,FALSE)</f>
        <v>1</v>
      </c>
    </row>
    <row r="34" spans="1:27" ht="15.75" customHeight="1" x14ac:dyDescent="0.25">
      <c r="A34" s="18"/>
      <c r="B34" s="18"/>
      <c r="C34" s="18"/>
      <c r="D34" s="308"/>
      <c r="E34" s="92" t="s">
        <v>124</v>
      </c>
      <c r="F34" s="81" t="s">
        <v>14</v>
      </c>
      <c r="G34" s="5" t="s">
        <v>116</v>
      </c>
      <c r="H34" s="24" t="s">
        <v>114</v>
      </c>
      <c r="I34" s="92" t="s">
        <v>117</v>
      </c>
      <c r="J34" s="92">
        <v>12</v>
      </c>
      <c r="K34" s="73">
        <v>1</v>
      </c>
      <c r="L34" s="94">
        <f>Verba_Relatório!G15</f>
        <v>91.91</v>
      </c>
      <c r="M34" s="95">
        <f t="shared" si="13"/>
        <v>1102.92</v>
      </c>
      <c r="N34" s="76">
        <f t="shared" ref="N34:Y34" si="16">$M$34/12</f>
        <v>91.910000000000011</v>
      </c>
      <c r="O34" s="77">
        <f t="shared" si="16"/>
        <v>91.910000000000011</v>
      </c>
      <c r="P34" s="77">
        <f t="shared" si="16"/>
        <v>91.910000000000011</v>
      </c>
      <c r="Q34" s="77">
        <f t="shared" si="16"/>
        <v>91.910000000000011</v>
      </c>
      <c r="R34" s="77">
        <f t="shared" si="16"/>
        <v>91.910000000000011</v>
      </c>
      <c r="S34" s="77">
        <f t="shared" si="16"/>
        <v>91.910000000000011</v>
      </c>
      <c r="T34" s="77">
        <f t="shared" si="16"/>
        <v>91.910000000000011</v>
      </c>
      <c r="U34" s="77">
        <f t="shared" si="16"/>
        <v>91.910000000000011</v>
      </c>
      <c r="V34" s="77">
        <f t="shared" si="16"/>
        <v>91.910000000000011</v>
      </c>
      <c r="W34" s="77">
        <f t="shared" si="16"/>
        <v>91.910000000000011</v>
      </c>
      <c r="X34" s="77">
        <f t="shared" si="16"/>
        <v>91.910000000000011</v>
      </c>
      <c r="Y34" s="77">
        <f t="shared" si="16"/>
        <v>91.910000000000011</v>
      </c>
      <c r="Z34" s="69"/>
    </row>
    <row r="35" spans="1:27" ht="15.75" customHeight="1" x14ac:dyDescent="0.25">
      <c r="A35" s="18"/>
      <c r="B35" s="18"/>
      <c r="C35" s="18"/>
      <c r="D35" s="300" t="s">
        <v>120</v>
      </c>
      <c r="E35" s="269"/>
      <c r="F35" s="269"/>
      <c r="G35" s="269"/>
      <c r="H35" s="269"/>
      <c r="I35" s="269"/>
      <c r="J35" s="269"/>
      <c r="K35" s="269"/>
      <c r="L35" s="270"/>
      <c r="M35" s="65">
        <f t="shared" ref="M35:Y35" si="17">SUM(M32:M34)</f>
        <v>17960.519999999997</v>
      </c>
      <c r="N35" s="86">
        <f t="shared" si="17"/>
        <v>1496.71</v>
      </c>
      <c r="O35" s="64">
        <f t="shared" si="17"/>
        <v>1496.71</v>
      </c>
      <c r="P35" s="64">
        <f t="shared" si="17"/>
        <v>1496.71</v>
      </c>
      <c r="Q35" s="64">
        <f t="shared" si="17"/>
        <v>1496.71</v>
      </c>
      <c r="R35" s="64">
        <f t="shared" si="17"/>
        <v>1496.71</v>
      </c>
      <c r="S35" s="64">
        <f t="shared" si="17"/>
        <v>1496.71</v>
      </c>
      <c r="T35" s="64">
        <f t="shared" si="17"/>
        <v>1496.71</v>
      </c>
      <c r="U35" s="64">
        <f t="shared" si="17"/>
        <v>1496.71</v>
      </c>
      <c r="V35" s="64">
        <f t="shared" si="17"/>
        <v>1496.71</v>
      </c>
      <c r="W35" s="64">
        <f t="shared" si="17"/>
        <v>1496.71</v>
      </c>
      <c r="X35" s="64">
        <f t="shared" si="17"/>
        <v>1496.71</v>
      </c>
      <c r="Y35" s="64">
        <f t="shared" si="17"/>
        <v>1496.71</v>
      </c>
      <c r="Z35" s="69"/>
    </row>
    <row r="36" spans="1:27" ht="15.75" customHeight="1" x14ac:dyDescent="0.25">
      <c r="A36" s="18"/>
      <c r="B36" s="18"/>
      <c r="C36" s="18"/>
      <c r="D36" s="307" t="s">
        <v>58</v>
      </c>
      <c r="E36" s="70" t="s">
        <v>110</v>
      </c>
      <c r="F36" s="91" t="s">
        <v>11</v>
      </c>
      <c r="G36" s="24">
        <v>9</v>
      </c>
      <c r="H36" s="24" t="s">
        <v>114</v>
      </c>
      <c r="I36" s="92" t="s">
        <v>111</v>
      </c>
      <c r="J36" s="73">
        <v>2</v>
      </c>
      <c r="K36" s="93">
        <v>17</v>
      </c>
      <c r="L36" s="94">
        <f>'Planilha para vinculação'!F21</f>
        <v>10.119999999999999</v>
      </c>
      <c r="M36" s="75">
        <f t="shared" ref="M36:M44" si="18">TRUNC(J36*K36*L36,2)</f>
        <v>344.08</v>
      </c>
      <c r="N36" s="96"/>
      <c r="O36" s="76">
        <f t="shared" ref="O36:O44" si="19">M36</f>
        <v>344.08</v>
      </c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69"/>
    </row>
    <row r="37" spans="1:27" ht="30.75" customHeight="1" x14ac:dyDescent="0.25">
      <c r="A37" s="18"/>
      <c r="B37" s="18"/>
      <c r="C37" s="18"/>
      <c r="D37" s="309"/>
      <c r="E37" s="78" t="s">
        <v>112</v>
      </c>
      <c r="F37" s="91" t="s">
        <v>11</v>
      </c>
      <c r="G37" s="24">
        <v>10</v>
      </c>
      <c r="H37" s="24" t="s">
        <v>114</v>
      </c>
      <c r="I37" s="92" t="s">
        <v>111</v>
      </c>
      <c r="J37" s="73">
        <v>2</v>
      </c>
      <c r="K37" s="93">
        <v>30</v>
      </c>
      <c r="L37" s="94">
        <f>'Planilha para vinculação'!F22</f>
        <v>25</v>
      </c>
      <c r="M37" s="75">
        <f t="shared" si="18"/>
        <v>1500</v>
      </c>
      <c r="N37" s="96"/>
      <c r="O37" s="76">
        <f t="shared" si="19"/>
        <v>1500</v>
      </c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69"/>
    </row>
    <row r="38" spans="1:27" ht="15.75" customHeight="1" x14ac:dyDescent="0.25">
      <c r="A38" s="18"/>
      <c r="B38" s="18"/>
      <c r="C38" s="18"/>
      <c r="D38" s="309"/>
      <c r="E38" s="97" t="s">
        <v>328</v>
      </c>
      <c r="F38" s="81" t="s">
        <v>14</v>
      </c>
      <c r="G38" s="24">
        <v>23</v>
      </c>
      <c r="H38" s="7" t="s">
        <v>114</v>
      </c>
      <c r="I38" s="92" t="s">
        <v>119</v>
      </c>
      <c r="J38" s="73">
        <v>1</v>
      </c>
      <c r="K38" s="73">
        <v>72</v>
      </c>
      <c r="L38" s="74">
        <f>'Planilha para vinculação'!F35</f>
        <v>0.61</v>
      </c>
      <c r="M38" s="75">
        <f t="shared" si="18"/>
        <v>43.92</v>
      </c>
      <c r="N38" s="96"/>
      <c r="O38" s="76">
        <f t="shared" si="19"/>
        <v>43.92</v>
      </c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69"/>
    </row>
    <row r="39" spans="1:27" ht="15.75" customHeight="1" x14ac:dyDescent="0.25">
      <c r="A39" s="18"/>
      <c r="B39" s="18"/>
      <c r="C39" s="18"/>
      <c r="D39" s="309"/>
      <c r="E39" s="98" t="s">
        <v>330</v>
      </c>
      <c r="F39" s="81" t="s">
        <v>14</v>
      </c>
      <c r="G39" s="24">
        <v>14</v>
      </c>
      <c r="H39" s="7" t="s">
        <v>114</v>
      </c>
      <c r="I39" s="92" t="s">
        <v>119</v>
      </c>
      <c r="J39" s="73">
        <v>1</v>
      </c>
      <c r="K39" s="73">
        <v>20</v>
      </c>
      <c r="L39" s="94">
        <f>'Planilha para vinculação'!F26</f>
        <v>5.8</v>
      </c>
      <c r="M39" s="75">
        <f t="shared" si="18"/>
        <v>116</v>
      </c>
      <c r="N39" s="96"/>
      <c r="O39" s="76">
        <f t="shared" si="19"/>
        <v>116</v>
      </c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69"/>
    </row>
    <row r="40" spans="1:27" ht="15.75" customHeight="1" x14ac:dyDescent="0.25">
      <c r="A40" s="18"/>
      <c r="B40" s="18"/>
      <c r="C40" s="18"/>
      <c r="D40" s="309"/>
      <c r="E40" s="70" t="s">
        <v>125</v>
      </c>
      <c r="F40" s="81" t="s">
        <v>14</v>
      </c>
      <c r="G40" s="24">
        <v>19</v>
      </c>
      <c r="H40" s="7" t="s">
        <v>114</v>
      </c>
      <c r="I40" s="92" t="s">
        <v>119</v>
      </c>
      <c r="J40" s="92">
        <v>1</v>
      </c>
      <c r="K40" s="72">
        <v>240</v>
      </c>
      <c r="L40" s="94">
        <f>'Planilha para vinculação'!F31</f>
        <v>1.2250000000000001</v>
      </c>
      <c r="M40" s="75">
        <f t="shared" si="18"/>
        <v>294</v>
      </c>
      <c r="N40" s="96"/>
      <c r="O40" s="76">
        <f t="shared" si="19"/>
        <v>294</v>
      </c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69"/>
    </row>
    <row r="41" spans="1:27" ht="15.75" customHeight="1" x14ac:dyDescent="0.25">
      <c r="A41" s="18"/>
      <c r="B41" s="18"/>
      <c r="C41" s="18"/>
      <c r="D41" s="309"/>
      <c r="E41" s="70" t="s">
        <v>126</v>
      </c>
      <c r="F41" s="81" t="s">
        <v>14</v>
      </c>
      <c r="G41" s="24">
        <v>28</v>
      </c>
      <c r="H41" s="7" t="s">
        <v>114</v>
      </c>
      <c r="I41" s="92" t="s">
        <v>119</v>
      </c>
      <c r="J41" s="92">
        <v>1</v>
      </c>
      <c r="K41" s="72">
        <v>5</v>
      </c>
      <c r="L41" s="94">
        <f>'Planilha para vinculação'!F40</f>
        <v>12</v>
      </c>
      <c r="M41" s="75">
        <f t="shared" si="18"/>
        <v>60</v>
      </c>
      <c r="N41" s="96"/>
      <c r="O41" s="76">
        <f t="shared" si="19"/>
        <v>60</v>
      </c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69"/>
    </row>
    <row r="42" spans="1:27" ht="15.75" customHeight="1" x14ac:dyDescent="0.25">
      <c r="A42" s="18"/>
      <c r="B42" s="18"/>
      <c r="C42" s="18"/>
      <c r="D42" s="309"/>
      <c r="E42" s="70" t="s">
        <v>127</v>
      </c>
      <c r="F42" s="81" t="s">
        <v>14</v>
      </c>
      <c r="G42" s="24">
        <v>27</v>
      </c>
      <c r="H42" s="7" t="s">
        <v>114</v>
      </c>
      <c r="I42" s="92" t="s">
        <v>119</v>
      </c>
      <c r="J42" s="92">
        <v>1</v>
      </c>
      <c r="K42" s="72">
        <v>72</v>
      </c>
      <c r="L42" s="94">
        <f>'Planilha para vinculação'!F39</f>
        <v>4</v>
      </c>
      <c r="M42" s="75">
        <f t="shared" si="18"/>
        <v>288</v>
      </c>
      <c r="N42" s="96"/>
      <c r="O42" s="76">
        <f t="shared" si="19"/>
        <v>288</v>
      </c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69"/>
    </row>
    <row r="43" spans="1:27" ht="15.75" customHeight="1" x14ac:dyDescent="0.25">
      <c r="A43" s="18"/>
      <c r="B43" s="18"/>
      <c r="C43" s="18"/>
      <c r="D43" s="309"/>
      <c r="E43" s="79" t="s">
        <v>32</v>
      </c>
      <c r="F43" s="81" t="s">
        <v>14</v>
      </c>
      <c r="G43" s="24">
        <v>54</v>
      </c>
      <c r="H43" s="7" t="s">
        <v>114</v>
      </c>
      <c r="I43" s="72" t="s">
        <v>119</v>
      </c>
      <c r="J43" s="92">
        <v>1</v>
      </c>
      <c r="K43" s="92">
        <v>1</v>
      </c>
      <c r="L43" s="94">
        <f>'Planilha para vinculação'!F66</f>
        <v>18.88</v>
      </c>
      <c r="M43" s="75">
        <f t="shared" si="18"/>
        <v>18.88</v>
      </c>
      <c r="N43" s="96"/>
      <c r="O43" s="76">
        <f t="shared" si="19"/>
        <v>18.88</v>
      </c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69">
        <f>SUM(N45:Y45)</f>
        <v>3088.2400000000002</v>
      </c>
      <c r="AA43" t="b">
        <f>IF(Z43=M45,TRUE,FALSE)</f>
        <v>1</v>
      </c>
    </row>
    <row r="44" spans="1:27" ht="15.75" customHeight="1" x14ac:dyDescent="0.25">
      <c r="A44" s="18"/>
      <c r="B44" s="18"/>
      <c r="C44" s="18"/>
      <c r="D44" s="308"/>
      <c r="E44" s="70" t="s">
        <v>128</v>
      </c>
      <c r="F44" s="81" t="s">
        <v>14</v>
      </c>
      <c r="G44" s="24">
        <v>26</v>
      </c>
      <c r="H44" s="24" t="s">
        <v>114</v>
      </c>
      <c r="I44" s="72" t="s">
        <v>129</v>
      </c>
      <c r="J44" s="92">
        <v>1</v>
      </c>
      <c r="K44" s="92">
        <v>72</v>
      </c>
      <c r="L44" s="94">
        <f>'Kit lanche'!E15</f>
        <v>5.88</v>
      </c>
      <c r="M44" s="75">
        <f t="shared" si="18"/>
        <v>423.36</v>
      </c>
      <c r="N44" s="96"/>
      <c r="O44" s="76">
        <f t="shared" si="19"/>
        <v>423.36</v>
      </c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69"/>
    </row>
    <row r="45" spans="1:27" ht="12.75" customHeight="1" x14ac:dyDescent="0.25">
      <c r="A45" s="18"/>
      <c r="B45" s="18"/>
      <c r="C45" s="18"/>
      <c r="D45" s="300" t="s">
        <v>120</v>
      </c>
      <c r="E45" s="269"/>
      <c r="F45" s="269"/>
      <c r="G45" s="269"/>
      <c r="H45" s="269"/>
      <c r="I45" s="269"/>
      <c r="J45" s="269"/>
      <c r="K45" s="269"/>
      <c r="L45" s="270"/>
      <c r="M45" s="65">
        <f t="shared" ref="M45:P45" si="20">SUM(M36:M44)</f>
        <v>3088.2400000000002</v>
      </c>
      <c r="N45" s="99">
        <f t="shared" si="20"/>
        <v>0</v>
      </c>
      <c r="O45" s="100">
        <f t="shared" si="20"/>
        <v>3088.2400000000002</v>
      </c>
      <c r="P45" s="100">
        <f t="shared" si="20"/>
        <v>0</v>
      </c>
      <c r="Q45" s="100"/>
      <c r="R45" s="100">
        <f t="shared" ref="R45:Y45" si="21">SUM(R36:R44)</f>
        <v>0</v>
      </c>
      <c r="S45" s="100">
        <f t="shared" si="21"/>
        <v>0</v>
      </c>
      <c r="T45" s="100">
        <f t="shared" si="21"/>
        <v>0</v>
      </c>
      <c r="U45" s="100">
        <f t="shared" si="21"/>
        <v>0</v>
      </c>
      <c r="V45" s="100">
        <f t="shared" si="21"/>
        <v>0</v>
      </c>
      <c r="W45" s="100">
        <f t="shared" si="21"/>
        <v>0</v>
      </c>
      <c r="X45" s="100">
        <f t="shared" si="21"/>
        <v>0</v>
      </c>
      <c r="Y45" s="100">
        <f t="shared" si="21"/>
        <v>0</v>
      </c>
      <c r="Z45" s="69"/>
    </row>
    <row r="46" spans="1:27" ht="15.75" customHeight="1" x14ac:dyDescent="0.25">
      <c r="A46" s="18"/>
      <c r="B46" s="18"/>
      <c r="C46" s="18"/>
      <c r="D46" s="307" t="s">
        <v>61</v>
      </c>
      <c r="E46" s="70" t="s">
        <v>110</v>
      </c>
      <c r="F46" s="91" t="s">
        <v>11</v>
      </c>
      <c r="G46" s="24">
        <v>9</v>
      </c>
      <c r="H46" s="24" t="s">
        <v>114</v>
      </c>
      <c r="I46" s="92" t="s">
        <v>111</v>
      </c>
      <c r="J46" s="73">
        <v>2</v>
      </c>
      <c r="K46" s="93">
        <v>204</v>
      </c>
      <c r="L46" s="94">
        <f>'Planilha para vinculação'!F21</f>
        <v>10.119999999999999</v>
      </c>
      <c r="M46" s="75">
        <f t="shared" ref="M46:M54" si="22">TRUNC(J46*K46*L46,2)</f>
        <v>4128.96</v>
      </c>
      <c r="N46" s="76">
        <f t="shared" ref="N46:N54" si="23">M46/12</f>
        <v>344.08</v>
      </c>
      <c r="O46" s="76">
        <f t="shared" ref="O46:O54" si="24">M46/12</f>
        <v>344.08</v>
      </c>
      <c r="P46" s="76">
        <f t="shared" ref="P46:P54" si="25">M46/12</f>
        <v>344.08</v>
      </c>
      <c r="Q46" s="76">
        <f t="shared" ref="Q46:Q55" si="26">M46/12</f>
        <v>344.08</v>
      </c>
      <c r="R46" s="76">
        <f t="shared" ref="R46:R54" si="27">M46/12</f>
        <v>344.08</v>
      </c>
      <c r="S46" s="76">
        <f t="shared" ref="S46:S54" si="28">M46/12</f>
        <v>344.08</v>
      </c>
      <c r="T46" s="76">
        <f t="shared" ref="T46:T54" si="29">M46/12</f>
        <v>344.08</v>
      </c>
      <c r="U46" s="76">
        <f t="shared" ref="U46:U54" si="30">M46/12</f>
        <v>344.08</v>
      </c>
      <c r="V46" s="76">
        <f t="shared" ref="V46:V54" si="31">M46/12</f>
        <v>344.08</v>
      </c>
      <c r="W46" s="76">
        <f t="shared" ref="W46:W54" si="32">M46/12</f>
        <v>344.08</v>
      </c>
      <c r="X46" s="76">
        <f t="shared" ref="X46:X54" si="33">M46/12</f>
        <v>344.08</v>
      </c>
      <c r="Y46" s="76">
        <f t="shared" ref="Y46:Y54" si="34">M46/12</f>
        <v>344.08</v>
      </c>
      <c r="Z46" s="69"/>
    </row>
    <row r="47" spans="1:27" ht="15.75" customHeight="1" x14ac:dyDescent="0.25">
      <c r="A47" s="18"/>
      <c r="B47" s="18"/>
      <c r="C47" s="18"/>
      <c r="D47" s="309"/>
      <c r="E47" s="78" t="s">
        <v>112</v>
      </c>
      <c r="F47" s="91" t="s">
        <v>11</v>
      </c>
      <c r="G47" s="24">
        <v>10</v>
      </c>
      <c r="H47" s="24" t="s">
        <v>114</v>
      </c>
      <c r="I47" s="92" t="s">
        <v>111</v>
      </c>
      <c r="J47" s="73">
        <v>2</v>
      </c>
      <c r="K47" s="93">
        <v>360</v>
      </c>
      <c r="L47" s="94">
        <f>'Planilha para vinculação'!F22</f>
        <v>25</v>
      </c>
      <c r="M47" s="75">
        <f t="shared" si="22"/>
        <v>18000</v>
      </c>
      <c r="N47" s="76">
        <f t="shared" si="23"/>
        <v>1500</v>
      </c>
      <c r="O47" s="76">
        <f t="shared" si="24"/>
        <v>1500</v>
      </c>
      <c r="P47" s="76">
        <f t="shared" si="25"/>
        <v>1500</v>
      </c>
      <c r="Q47" s="76">
        <f t="shared" si="26"/>
        <v>1500</v>
      </c>
      <c r="R47" s="76">
        <f t="shared" si="27"/>
        <v>1500</v>
      </c>
      <c r="S47" s="76">
        <f t="shared" si="28"/>
        <v>1500</v>
      </c>
      <c r="T47" s="76">
        <f t="shared" si="29"/>
        <v>1500</v>
      </c>
      <c r="U47" s="76">
        <f t="shared" si="30"/>
        <v>1500</v>
      </c>
      <c r="V47" s="76">
        <f t="shared" si="31"/>
        <v>1500</v>
      </c>
      <c r="W47" s="76">
        <f t="shared" si="32"/>
        <v>1500</v>
      </c>
      <c r="X47" s="76">
        <f t="shared" si="33"/>
        <v>1500</v>
      </c>
      <c r="Y47" s="76">
        <f t="shared" si="34"/>
        <v>1500</v>
      </c>
      <c r="Z47" s="69"/>
    </row>
    <row r="48" spans="1:27" ht="15.75" customHeight="1" x14ac:dyDescent="0.25">
      <c r="A48" s="18"/>
      <c r="B48" s="18"/>
      <c r="C48" s="18"/>
      <c r="D48" s="309"/>
      <c r="E48" s="97" t="s">
        <v>328</v>
      </c>
      <c r="F48" s="81" t="s">
        <v>14</v>
      </c>
      <c r="G48" s="24">
        <v>23</v>
      </c>
      <c r="H48" s="7" t="s">
        <v>114</v>
      </c>
      <c r="I48" s="92" t="s">
        <v>119</v>
      </c>
      <c r="J48" s="73">
        <v>12</v>
      </c>
      <c r="K48" s="73">
        <v>72</v>
      </c>
      <c r="L48" s="74">
        <f>'Planilha para vinculação'!F35</f>
        <v>0.61</v>
      </c>
      <c r="M48" s="75">
        <f t="shared" si="22"/>
        <v>527.04</v>
      </c>
      <c r="N48" s="76">
        <f t="shared" si="23"/>
        <v>43.919999999999995</v>
      </c>
      <c r="O48" s="76">
        <f t="shared" si="24"/>
        <v>43.919999999999995</v>
      </c>
      <c r="P48" s="76">
        <f t="shared" si="25"/>
        <v>43.919999999999995</v>
      </c>
      <c r="Q48" s="76">
        <f t="shared" si="26"/>
        <v>43.919999999999995</v>
      </c>
      <c r="R48" s="76">
        <f t="shared" si="27"/>
        <v>43.919999999999995</v>
      </c>
      <c r="S48" s="76">
        <f t="shared" si="28"/>
        <v>43.919999999999995</v>
      </c>
      <c r="T48" s="76">
        <f t="shared" si="29"/>
        <v>43.919999999999995</v>
      </c>
      <c r="U48" s="76">
        <f t="shared" si="30"/>
        <v>43.919999999999995</v>
      </c>
      <c r="V48" s="76">
        <f t="shared" si="31"/>
        <v>43.919999999999995</v>
      </c>
      <c r="W48" s="76">
        <f t="shared" si="32"/>
        <v>43.919999999999995</v>
      </c>
      <c r="X48" s="76">
        <f t="shared" si="33"/>
        <v>43.919999999999995</v>
      </c>
      <c r="Y48" s="76">
        <f t="shared" si="34"/>
        <v>43.919999999999995</v>
      </c>
      <c r="Z48" s="69"/>
    </row>
    <row r="49" spans="1:27" ht="15.75" customHeight="1" x14ac:dyDescent="0.25">
      <c r="A49" s="18"/>
      <c r="B49" s="18"/>
      <c r="C49" s="18"/>
      <c r="D49" s="309"/>
      <c r="E49" s="98" t="s">
        <v>330</v>
      </c>
      <c r="F49" s="81" t="s">
        <v>14</v>
      </c>
      <c r="G49" s="24">
        <v>14</v>
      </c>
      <c r="H49" s="7" t="s">
        <v>114</v>
      </c>
      <c r="I49" s="92" t="s">
        <v>119</v>
      </c>
      <c r="J49" s="73">
        <v>12</v>
      </c>
      <c r="K49" s="73">
        <v>20</v>
      </c>
      <c r="L49" s="94">
        <f>'Planilha para vinculação'!F26</f>
        <v>5.8</v>
      </c>
      <c r="M49" s="75">
        <f t="shared" si="22"/>
        <v>1392</v>
      </c>
      <c r="N49" s="76">
        <f t="shared" si="23"/>
        <v>116</v>
      </c>
      <c r="O49" s="76">
        <f t="shared" si="24"/>
        <v>116</v>
      </c>
      <c r="P49" s="76">
        <f t="shared" si="25"/>
        <v>116</v>
      </c>
      <c r="Q49" s="76">
        <f t="shared" si="26"/>
        <v>116</v>
      </c>
      <c r="R49" s="76">
        <f t="shared" si="27"/>
        <v>116</v>
      </c>
      <c r="S49" s="76">
        <f t="shared" si="28"/>
        <v>116</v>
      </c>
      <c r="T49" s="76">
        <f t="shared" si="29"/>
        <v>116</v>
      </c>
      <c r="U49" s="76">
        <f t="shared" si="30"/>
        <v>116</v>
      </c>
      <c r="V49" s="76">
        <f t="shared" si="31"/>
        <v>116</v>
      </c>
      <c r="W49" s="76">
        <f t="shared" si="32"/>
        <v>116</v>
      </c>
      <c r="X49" s="76">
        <f t="shared" si="33"/>
        <v>116</v>
      </c>
      <c r="Y49" s="76">
        <f t="shared" si="34"/>
        <v>116</v>
      </c>
      <c r="Z49" s="69"/>
    </row>
    <row r="50" spans="1:27" ht="15.75" customHeight="1" x14ac:dyDescent="0.25">
      <c r="A50" s="18"/>
      <c r="B50" s="18"/>
      <c r="C50" s="18"/>
      <c r="D50" s="309"/>
      <c r="E50" s="70" t="s">
        <v>125</v>
      </c>
      <c r="F50" s="81" t="s">
        <v>14</v>
      </c>
      <c r="G50" s="24">
        <v>19</v>
      </c>
      <c r="H50" s="7" t="s">
        <v>114</v>
      </c>
      <c r="I50" s="92" t="s">
        <v>119</v>
      </c>
      <c r="J50" s="92">
        <v>12</v>
      </c>
      <c r="K50" s="72">
        <v>240</v>
      </c>
      <c r="L50" s="94">
        <f>'Planilha para vinculação'!F31</f>
        <v>1.2250000000000001</v>
      </c>
      <c r="M50" s="75">
        <f t="shared" si="22"/>
        <v>3528</v>
      </c>
      <c r="N50" s="76">
        <f t="shared" si="23"/>
        <v>294</v>
      </c>
      <c r="O50" s="76">
        <f t="shared" si="24"/>
        <v>294</v>
      </c>
      <c r="P50" s="76">
        <f t="shared" si="25"/>
        <v>294</v>
      </c>
      <c r="Q50" s="76">
        <f t="shared" si="26"/>
        <v>294</v>
      </c>
      <c r="R50" s="76">
        <f t="shared" si="27"/>
        <v>294</v>
      </c>
      <c r="S50" s="76">
        <f t="shared" si="28"/>
        <v>294</v>
      </c>
      <c r="T50" s="76">
        <f t="shared" si="29"/>
        <v>294</v>
      </c>
      <c r="U50" s="76">
        <f t="shared" si="30"/>
        <v>294</v>
      </c>
      <c r="V50" s="76">
        <f t="shared" si="31"/>
        <v>294</v>
      </c>
      <c r="W50" s="76">
        <f t="shared" si="32"/>
        <v>294</v>
      </c>
      <c r="X50" s="76">
        <f t="shared" si="33"/>
        <v>294</v>
      </c>
      <c r="Y50" s="76">
        <f t="shared" si="34"/>
        <v>294</v>
      </c>
      <c r="Z50" s="69"/>
    </row>
    <row r="51" spans="1:27" ht="15.75" customHeight="1" x14ac:dyDescent="0.25">
      <c r="A51" s="18"/>
      <c r="B51" s="18"/>
      <c r="C51" s="18"/>
      <c r="D51" s="309"/>
      <c r="E51" s="70" t="s">
        <v>126</v>
      </c>
      <c r="F51" s="81" t="s">
        <v>14</v>
      </c>
      <c r="G51" s="24">
        <v>28</v>
      </c>
      <c r="H51" s="7" t="s">
        <v>114</v>
      </c>
      <c r="I51" s="92" t="s">
        <v>119</v>
      </c>
      <c r="J51" s="92">
        <v>12</v>
      </c>
      <c r="K51" s="72">
        <v>5</v>
      </c>
      <c r="L51" s="94">
        <f>'Planilha para vinculação'!F40</f>
        <v>12</v>
      </c>
      <c r="M51" s="75">
        <f t="shared" si="22"/>
        <v>720</v>
      </c>
      <c r="N51" s="76">
        <f t="shared" si="23"/>
        <v>60</v>
      </c>
      <c r="O51" s="76">
        <f t="shared" si="24"/>
        <v>60</v>
      </c>
      <c r="P51" s="76">
        <f t="shared" si="25"/>
        <v>60</v>
      </c>
      <c r="Q51" s="76">
        <f t="shared" si="26"/>
        <v>60</v>
      </c>
      <c r="R51" s="76">
        <f t="shared" si="27"/>
        <v>60</v>
      </c>
      <c r="S51" s="76">
        <f t="shared" si="28"/>
        <v>60</v>
      </c>
      <c r="T51" s="76">
        <f t="shared" si="29"/>
        <v>60</v>
      </c>
      <c r="U51" s="76">
        <f t="shared" si="30"/>
        <v>60</v>
      </c>
      <c r="V51" s="76">
        <f t="shared" si="31"/>
        <v>60</v>
      </c>
      <c r="W51" s="76">
        <f t="shared" si="32"/>
        <v>60</v>
      </c>
      <c r="X51" s="76">
        <f t="shared" si="33"/>
        <v>60</v>
      </c>
      <c r="Y51" s="76">
        <f t="shared" si="34"/>
        <v>60</v>
      </c>
      <c r="Z51" s="69"/>
    </row>
    <row r="52" spans="1:27" ht="15.75" customHeight="1" x14ac:dyDescent="0.25">
      <c r="A52" s="18"/>
      <c r="B52" s="18"/>
      <c r="C52" s="18"/>
      <c r="D52" s="309"/>
      <c r="E52" s="70" t="s">
        <v>127</v>
      </c>
      <c r="F52" s="81" t="s">
        <v>14</v>
      </c>
      <c r="G52" s="24">
        <v>27</v>
      </c>
      <c r="H52" s="7" t="s">
        <v>114</v>
      </c>
      <c r="I52" s="92" t="s">
        <v>119</v>
      </c>
      <c r="J52" s="92">
        <v>12</v>
      </c>
      <c r="K52" s="72">
        <v>72</v>
      </c>
      <c r="L52" s="94">
        <f>'Planilha para vinculação'!F39</f>
        <v>4</v>
      </c>
      <c r="M52" s="75">
        <f t="shared" si="22"/>
        <v>3456</v>
      </c>
      <c r="N52" s="76">
        <f t="shared" si="23"/>
        <v>288</v>
      </c>
      <c r="O52" s="76">
        <f t="shared" si="24"/>
        <v>288</v>
      </c>
      <c r="P52" s="76">
        <f t="shared" si="25"/>
        <v>288</v>
      </c>
      <c r="Q52" s="76">
        <f t="shared" si="26"/>
        <v>288</v>
      </c>
      <c r="R52" s="76">
        <f t="shared" si="27"/>
        <v>288</v>
      </c>
      <c r="S52" s="76">
        <f t="shared" si="28"/>
        <v>288</v>
      </c>
      <c r="T52" s="76">
        <f t="shared" si="29"/>
        <v>288</v>
      </c>
      <c r="U52" s="76">
        <f t="shared" si="30"/>
        <v>288</v>
      </c>
      <c r="V52" s="76">
        <f t="shared" si="31"/>
        <v>288</v>
      </c>
      <c r="W52" s="76">
        <f t="shared" si="32"/>
        <v>288</v>
      </c>
      <c r="X52" s="76">
        <f t="shared" si="33"/>
        <v>288</v>
      </c>
      <c r="Y52" s="76">
        <f t="shared" si="34"/>
        <v>288</v>
      </c>
      <c r="Z52" s="69"/>
    </row>
    <row r="53" spans="1:27" ht="12.75" customHeight="1" x14ac:dyDescent="0.25">
      <c r="A53" s="18"/>
      <c r="B53" s="18"/>
      <c r="C53" s="18"/>
      <c r="D53" s="309"/>
      <c r="E53" s="79" t="s">
        <v>32</v>
      </c>
      <c r="F53" s="81" t="s">
        <v>14</v>
      </c>
      <c r="G53" s="24">
        <v>54</v>
      </c>
      <c r="H53" s="7" t="s">
        <v>114</v>
      </c>
      <c r="I53" s="72" t="s">
        <v>119</v>
      </c>
      <c r="J53" s="92">
        <v>12</v>
      </c>
      <c r="K53" s="92">
        <v>1</v>
      </c>
      <c r="L53" s="94">
        <f>'Planilha para vinculação'!F66</f>
        <v>18.88</v>
      </c>
      <c r="M53" s="75">
        <f t="shared" si="22"/>
        <v>226.56</v>
      </c>
      <c r="N53" s="76">
        <f t="shared" si="23"/>
        <v>18.88</v>
      </c>
      <c r="O53" s="76">
        <f t="shared" si="24"/>
        <v>18.88</v>
      </c>
      <c r="P53" s="76">
        <f t="shared" si="25"/>
        <v>18.88</v>
      </c>
      <c r="Q53" s="76">
        <f t="shared" si="26"/>
        <v>18.88</v>
      </c>
      <c r="R53" s="76">
        <f t="shared" si="27"/>
        <v>18.88</v>
      </c>
      <c r="S53" s="76">
        <f t="shared" si="28"/>
        <v>18.88</v>
      </c>
      <c r="T53" s="76">
        <f t="shared" si="29"/>
        <v>18.88</v>
      </c>
      <c r="U53" s="76">
        <f t="shared" si="30"/>
        <v>18.88</v>
      </c>
      <c r="V53" s="76">
        <f t="shared" si="31"/>
        <v>18.88</v>
      </c>
      <c r="W53" s="76">
        <f t="shared" si="32"/>
        <v>18.88</v>
      </c>
      <c r="X53" s="76">
        <f t="shared" si="33"/>
        <v>18.88</v>
      </c>
      <c r="Y53" s="76">
        <f t="shared" si="34"/>
        <v>18.88</v>
      </c>
      <c r="Z53" s="69">
        <f>SUM(N55:Y55)</f>
        <v>37058.880000000005</v>
      </c>
      <c r="AA53" t="b">
        <f>IF(Z53=M55,TRUE,FALSE)</f>
        <v>1</v>
      </c>
    </row>
    <row r="54" spans="1:27" ht="15.75" customHeight="1" x14ac:dyDescent="0.25">
      <c r="A54" s="18"/>
      <c r="B54" s="18"/>
      <c r="C54" s="18"/>
      <c r="D54" s="308"/>
      <c r="E54" s="70" t="s">
        <v>128</v>
      </c>
      <c r="F54" s="81" t="s">
        <v>14</v>
      </c>
      <c r="G54" s="24">
        <v>26</v>
      </c>
      <c r="H54" s="7" t="s">
        <v>114</v>
      </c>
      <c r="I54" s="72" t="s">
        <v>129</v>
      </c>
      <c r="J54" s="92">
        <v>12</v>
      </c>
      <c r="K54" s="92">
        <v>72</v>
      </c>
      <c r="L54" s="94">
        <f>'Kit lanche'!E15</f>
        <v>5.88</v>
      </c>
      <c r="M54" s="75">
        <f t="shared" si="22"/>
        <v>5080.32</v>
      </c>
      <c r="N54" s="76">
        <f t="shared" si="23"/>
        <v>423.35999999999996</v>
      </c>
      <c r="O54" s="76">
        <f t="shared" si="24"/>
        <v>423.35999999999996</v>
      </c>
      <c r="P54" s="76">
        <f t="shared" si="25"/>
        <v>423.35999999999996</v>
      </c>
      <c r="Q54" s="76">
        <f t="shared" si="26"/>
        <v>423.35999999999996</v>
      </c>
      <c r="R54" s="76">
        <f t="shared" si="27"/>
        <v>423.35999999999996</v>
      </c>
      <c r="S54" s="76">
        <f t="shared" si="28"/>
        <v>423.35999999999996</v>
      </c>
      <c r="T54" s="76">
        <f t="shared" si="29"/>
        <v>423.35999999999996</v>
      </c>
      <c r="U54" s="76">
        <f t="shared" si="30"/>
        <v>423.35999999999996</v>
      </c>
      <c r="V54" s="76">
        <f t="shared" si="31"/>
        <v>423.35999999999996</v>
      </c>
      <c r="W54" s="76">
        <f t="shared" si="32"/>
        <v>423.35999999999996</v>
      </c>
      <c r="X54" s="76">
        <f t="shared" si="33"/>
        <v>423.35999999999996</v>
      </c>
      <c r="Y54" s="76">
        <f t="shared" si="34"/>
        <v>423.35999999999996</v>
      </c>
      <c r="Z54" s="69"/>
    </row>
    <row r="55" spans="1:27" ht="36.75" customHeight="1" x14ac:dyDescent="0.25">
      <c r="A55" s="18"/>
      <c r="B55" s="18"/>
      <c r="C55" s="18"/>
      <c r="D55" s="300" t="s">
        <v>120</v>
      </c>
      <c r="E55" s="269"/>
      <c r="F55" s="269"/>
      <c r="G55" s="269"/>
      <c r="H55" s="269"/>
      <c r="I55" s="269"/>
      <c r="J55" s="269"/>
      <c r="K55" s="269"/>
      <c r="L55" s="270"/>
      <c r="M55" s="65">
        <f t="shared" ref="M55:P55" si="35">SUM(M46:M54)</f>
        <v>37058.880000000005</v>
      </c>
      <c r="N55" s="99">
        <f t="shared" si="35"/>
        <v>3088.2400000000002</v>
      </c>
      <c r="O55" s="100">
        <f t="shared" si="35"/>
        <v>3088.2400000000002</v>
      </c>
      <c r="P55" s="100">
        <f t="shared" si="35"/>
        <v>3088.2400000000002</v>
      </c>
      <c r="Q55" s="76">
        <f t="shared" si="26"/>
        <v>3088.2400000000002</v>
      </c>
      <c r="R55" s="100">
        <f t="shared" ref="R55:Y55" si="36">SUM(R46:R54)</f>
        <v>3088.2400000000002</v>
      </c>
      <c r="S55" s="100">
        <f t="shared" si="36"/>
        <v>3088.2400000000002</v>
      </c>
      <c r="T55" s="100">
        <f t="shared" si="36"/>
        <v>3088.2400000000002</v>
      </c>
      <c r="U55" s="100">
        <f t="shared" si="36"/>
        <v>3088.2400000000002</v>
      </c>
      <c r="V55" s="100">
        <f t="shared" si="36"/>
        <v>3088.2400000000002</v>
      </c>
      <c r="W55" s="100">
        <f t="shared" si="36"/>
        <v>3088.2400000000002</v>
      </c>
      <c r="X55" s="100">
        <f t="shared" si="36"/>
        <v>3088.2400000000002</v>
      </c>
      <c r="Y55" s="100">
        <f t="shared" si="36"/>
        <v>3088.2400000000002</v>
      </c>
      <c r="Z55" s="69"/>
    </row>
    <row r="56" spans="1:27" ht="15.75" customHeight="1" x14ac:dyDescent="0.25">
      <c r="A56" s="18"/>
      <c r="B56" s="18"/>
      <c r="C56" s="18"/>
      <c r="D56" s="307" t="s">
        <v>63</v>
      </c>
      <c r="E56" s="70" t="s">
        <v>110</v>
      </c>
      <c r="F56" s="91" t="s">
        <v>11</v>
      </c>
      <c r="G56" s="24">
        <v>9</v>
      </c>
      <c r="H56" s="24" t="s">
        <v>114</v>
      </c>
      <c r="I56" s="72" t="s">
        <v>111</v>
      </c>
      <c r="J56" s="92">
        <v>2</v>
      </c>
      <c r="K56" s="93">
        <v>180</v>
      </c>
      <c r="L56" s="94">
        <f>'Planilha para vinculação'!F21</f>
        <v>10.119999999999999</v>
      </c>
      <c r="M56" s="75">
        <f t="shared" ref="M56:M57" si="37">TRUNC(J56*K56*L56,2)</f>
        <v>3643.2</v>
      </c>
      <c r="N56" s="76">
        <f t="shared" ref="N56:N57" si="38">M56/6</f>
        <v>607.19999999999993</v>
      </c>
      <c r="O56" s="76"/>
      <c r="P56" s="76">
        <f t="shared" ref="P56:P57" si="39">M56/6</f>
        <v>607.19999999999993</v>
      </c>
      <c r="Q56" s="76"/>
      <c r="R56" s="76">
        <f t="shared" ref="R56:R57" si="40">M56/6</f>
        <v>607.19999999999993</v>
      </c>
      <c r="S56" s="76"/>
      <c r="T56" s="76">
        <f t="shared" ref="T56:T57" si="41">M56/6</f>
        <v>607.19999999999993</v>
      </c>
      <c r="U56" s="76"/>
      <c r="V56" s="76">
        <f t="shared" ref="V56:V57" si="42">M56/6</f>
        <v>607.19999999999993</v>
      </c>
      <c r="W56" s="76"/>
      <c r="X56" s="76">
        <f t="shared" ref="X56:X57" si="43">M56/6</f>
        <v>607.19999999999993</v>
      </c>
      <c r="Y56" s="76"/>
      <c r="Z56" s="69">
        <f>SUM(N58:Y58)</f>
        <v>15643.2</v>
      </c>
      <c r="AA56" t="b">
        <f>IF(Z56=M58,TRUE,FALSE)</f>
        <v>1</v>
      </c>
    </row>
    <row r="57" spans="1:27" ht="15.75" customHeight="1" x14ac:dyDescent="0.25">
      <c r="A57" s="18"/>
      <c r="B57" s="18"/>
      <c r="C57" s="18"/>
      <c r="D57" s="308"/>
      <c r="E57" s="101" t="s">
        <v>112</v>
      </c>
      <c r="F57" s="91" t="s">
        <v>11</v>
      </c>
      <c r="G57" s="24">
        <v>10</v>
      </c>
      <c r="H57" s="24" t="s">
        <v>114</v>
      </c>
      <c r="I57" s="72" t="s">
        <v>111</v>
      </c>
      <c r="J57" s="92">
        <v>2</v>
      </c>
      <c r="K57" s="93">
        <v>240</v>
      </c>
      <c r="L57" s="94">
        <f>'Planilha para vinculação'!F22</f>
        <v>25</v>
      </c>
      <c r="M57" s="75">
        <f t="shared" si="37"/>
        <v>12000</v>
      </c>
      <c r="N57" s="76">
        <f t="shared" si="38"/>
        <v>2000</v>
      </c>
      <c r="O57" s="76"/>
      <c r="P57" s="76">
        <f t="shared" si="39"/>
        <v>2000</v>
      </c>
      <c r="Q57" s="76"/>
      <c r="R57" s="76">
        <f t="shared" si="40"/>
        <v>2000</v>
      </c>
      <c r="S57" s="76"/>
      <c r="T57" s="76">
        <f t="shared" si="41"/>
        <v>2000</v>
      </c>
      <c r="U57" s="76"/>
      <c r="V57" s="76">
        <f t="shared" si="42"/>
        <v>2000</v>
      </c>
      <c r="W57" s="76"/>
      <c r="X57" s="76">
        <f t="shared" si="43"/>
        <v>2000</v>
      </c>
      <c r="Y57" s="76"/>
      <c r="Z57" s="69"/>
    </row>
    <row r="58" spans="1:27" ht="42.75" customHeight="1" x14ac:dyDescent="0.25">
      <c r="A58" s="18"/>
      <c r="B58" s="18"/>
      <c r="C58" s="18"/>
      <c r="D58" s="300" t="s">
        <v>120</v>
      </c>
      <c r="E58" s="269"/>
      <c r="F58" s="269"/>
      <c r="G58" s="269"/>
      <c r="H58" s="269"/>
      <c r="I58" s="269"/>
      <c r="J58" s="269"/>
      <c r="K58" s="269"/>
      <c r="L58" s="270"/>
      <c r="M58" s="65">
        <f t="shared" ref="M58:Y58" si="44">SUM(M56:M57)</f>
        <v>15643.2</v>
      </c>
      <c r="N58" s="86">
        <f t="shared" si="44"/>
        <v>2607.1999999999998</v>
      </c>
      <c r="O58" s="64">
        <f t="shared" si="44"/>
        <v>0</v>
      </c>
      <c r="P58" s="64">
        <f t="shared" si="44"/>
        <v>2607.1999999999998</v>
      </c>
      <c r="Q58" s="64">
        <f t="shared" si="44"/>
        <v>0</v>
      </c>
      <c r="R58" s="64">
        <f t="shared" si="44"/>
        <v>2607.1999999999998</v>
      </c>
      <c r="S58" s="64">
        <f t="shared" si="44"/>
        <v>0</v>
      </c>
      <c r="T58" s="64">
        <f t="shared" si="44"/>
        <v>2607.1999999999998</v>
      </c>
      <c r="U58" s="64">
        <f t="shared" si="44"/>
        <v>0</v>
      </c>
      <c r="V58" s="64">
        <f t="shared" si="44"/>
        <v>2607.1999999999998</v>
      </c>
      <c r="W58" s="64">
        <f t="shared" si="44"/>
        <v>0</v>
      </c>
      <c r="X58" s="64">
        <f t="shared" si="44"/>
        <v>2607.1999999999998</v>
      </c>
      <c r="Y58" s="64">
        <f t="shared" si="44"/>
        <v>0</v>
      </c>
      <c r="Z58" s="69"/>
    </row>
    <row r="59" spans="1:27" ht="21" customHeight="1" x14ac:dyDescent="0.25">
      <c r="A59" s="18"/>
      <c r="B59" s="18"/>
      <c r="C59" s="18"/>
      <c r="D59" s="307" t="s">
        <v>65</v>
      </c>
      <c r="E59" s="70" t="s">
        <v>110</v>
      </c>
      <c r="F59" s="91" t="s">
        <v>11</v>
      </c>
      <c r="G59" s="24">
        <v>9</v>
      </c>
      <c r="H59" s="24" t="s">
        <v>114</v>
      </c>
      <c r="I59" s="92" t="s">
        <v>111</v>
      </c>
      <c r="J59" s="73">
        <v>2</v>
      </c>
      <c r="K59" s="93">
        <v>30</v>
      </c>
      <c r="L59" s="94">
        <f>'Planilha para vinculação'!F21</f>
        <v>10.119999999999999</v>
      </c>
      <c r="M59" s="75">
        <f t="shared" ref="M59:M60" si="45">TRUNC(J59*K59*L59,2)</f>
        <v>607.20000000000005</v>
      </c>
      <c r="N59" s="89"/>
      <c r="O59" s="77"/>
      <c r="P59" s="89">
        <f t="shared" ref="P59:P60" si="46">M59</f>
        <v>607.20000000000005</v>
      </c>
      <c r="Q59" s="89"/>
      <c r="R59" s="89"/>
      <c r="S59" s="102"/>
      <c r="T59" s="89"/>
      <c r="U59" s="89"/>
      <c r="V59" s="89"/>
      <c r="W59" s="89"/>
      <c r="X59" s="89"/>
      <c r="Y59" s="77"/>
      <c r="Z59" s="69">
        <f>SUM(N61:Y61)</f>
        <v>2607.1999999999998</v>
      </c>
      <c r="AA59" t="b">
        <f>IF(Z59=M61,TRUE,FALSE)</f>
        <v>1</v>
      </c>
    </row>
    <row r="60" spans="1:27" ht="15.75" customHeight="1" x14ac:dyDescent="0.25">
      <c r="A60" s="18"/>
      <c r="B60" s="18"/>
      <c r="C60" s="18"/>
      <c r="D60" s="308"/>
      <c r="E60" s="101" t="s">
        <v>112</v>
      </c>
      <c r="F60" s="91" t="s">
        <v>11</v>
      </c>
      <c r="G60" s="24">
        <v>10</v>
      </c>
      <c r="H60" s="24" t="s">
        <v>114</v>
      </c>
      <c r="I60" s="73" t="s">
        <v>111</v>
      </c>
      <c r="J60" s="73">
        <v>2</v>
      </c>
      <c r="K60" s="93">
        <v>40</v>
      </c>
      <c r="L60" s="94">
        <f>'Planilha para vinculação'!F22</f>
        <v>25</v>
      </c>
      <c r="M60" s="75">
        <f t="shared" si="45"/>
        <v>2000</v>
      </c>
      <c r="N60" s="89"/>
      <c r="O60" s="77"/>
      <c r="P60" s="89">
        <f t="shared" si="46"/>
        <v>2000</v>
      </c>
      <c r="Q60" s="89"/>
      <c r="R60" s="89"/>
      <c r="S60" s="102"/>
      <c r="T60" s="89"/>
      <c r="U60" s="89"/>
      <c r="V60" s="89"/>
      <c r="W60" s="89"/>
      <c r="X60" s="89"/>
      <c r="Y60" s="77"/>
      <c r="Z60" s="69"/>
    </row>
    <row r="61" spans="1:27" ht="15.75" customHeight="1" x14ac:dyDescent="0.25">
      <c r="A61" s="18"/>
      <c r="B61" s="18"/>
      <c r="C61" s="18"/>
      <c r="D61" s="300" t="s">
        <v>120</v>
      </c>
      <c r="E61" s="269"/>
      <c r="F61" s="269"/>
      <c r="G61" s="269"/>
      <c r="H61" s="269"/>
      <c r="I61" s="269"/>
      <c r="J61" s="269"/>
      <c r="K61" s="269"/>
      <c r="L61" s="270"/>
      <c r="M61" s="65">
        <f t="shared" ref="M61:Y61" si="47">SUM(M59:M60)</f>
        <v>2607.1999999999998</v>
      </c>
      <c r="N61" s="86">
        <f t="shared" si="47"/>
        <v>0</v>
      </c>
      <c r="O61" s="64">
        <f t="shared" si="47"/>
        <v>0</v>
      </c>
      <c r="P61" s="64">
        <f t="shared" si="47"/>
        <v>2607.1999999999998</v>
      </c>
      <c r="Q61" s="64">
        <f t="shared" si="47"/>
        <v>0</v>
      </c>
      <c r="R61" s="64">
        <f t="shared" si="47"/>
        <v>0</v>
      </c>
      <c r="S61" s="64">
        <f t="shared" si="47"/>
        <v>0</v>
      </c>
      <c r="T61" s="64">
        <f t="shared" si="47"/>
        <v>0</v>
      </c>
      <c r="U61" s="64">
        <f t="shared" si="47"/>
        <v>0</v>
      </c>
      <c r="V61" s="64">
        <f t="shared" si="47"/>
        <v>0</v>
      </c>
      <c r="W61" s="64">
        <f t="shared" si="47"/>
        <v>0</v>
      </c>
      <c r="X61" s="64">
        <f t="shared" si="47"/>
        <v>0</v>
      </c>
      <c r="Y61" s="64">
        <f t="shared" si="47"/>
        <v>0</v>
      </c>
      <c r="Z61" s="69"/>
    </row>
    <row r="62" spans="1:27" ht="15.75" customHeight="1" x14ac:dyDescent="0.25">
      <c r="A62" s="18"/>
      <c r="B62" s="18"/>
      <c r="C62" s="18"/>
      <c r="D62" s="307" t="s">
        <v>130</v>
      </c>
      <c r="E62" s="70" t="s">
        <v>110</v>
      </c>
      <c r="F62" s="91" t="s">
        <v>11</v>
      </c>
      <c r="G62" s="24">
        <v>9</v>
      </c>
      <c r="H62" s="24" t="s">
        <v>114</v>
      </c>
      <c r="I62" s="72" t="s">
        <v>111</v>
      </c>
      <c r="J62" s="92">
        <v>2</v>
      </c>
      <c r="K62" s="93">
        <v>204</v>
      </c>
      <c r="L62" s="94">
        <f>'Planilha para vinculação'!F21</f>
        <v>10.119999999999999</v>
      </c>
      <c r="M62" s="75">
        <f t="shared" ref="M62:M70" si="48">TRUNC(J62*K62*L62,2)</f>
        <v>4128.96</v>
      </c>
      <c r="N62" s="77"/>
      <c r="O62" s="77">
        <f t="shared" ref="O62:O71" si="49">M62/10</f>
        <v>412.89600000000002</v>
      </c>
      <c r="P62" s="77">
        <f t="shared" ref="P62:P71" si="50">M62/10</f>
        <v>412.89600000000002</v>
      </c>
      <c r="Q62" s="77">
        <f t="shared" ref="Q62:Q71" si="51">M62/10</f>
        <v>412.89600000000002</v>
      </c>
      <c r="R62" s="77">
        <f t="shared" ref="R62:R71" si="52">M62/10</f>
        <v>412.89600000000002</v>
      </c>
      <c r="S62" s="77">
        <f t="shared" ref="S62:S71" si="53">M62/10</f>
        <v>412.89600000000002</v>
      </c>
      <c r="T62" s="77">
        <f t="shared" ref="T62:T71" si="54">M62/10</f>
        <v>412.89600000000002</v>
      </c>
      <c r="U62" s="77">
        <f t="shared" ref="U62:U71" si="55">M62/10</f>
        <v>412.89600000000002</v>
      </c>
      <c r="V62" s="77">
        <f t="shared" ref="V62:V71" si="56">M62/10</f>
        <v>412.89600000000002</v>
      </c>
      <c r="W62" s="77">
        <f t="shared" ref="W62:W71" si="57">M62/10</f>
        <v>412.89600000000002</v>
      </c>
      <c r="X62" s="77">
        <f t="shared" ref="X62:X71" si="58">M62/10</f>
        <v>412.89600000000002</v>
      </c>
      <c r="Y62" s="77"/>
      <c r="Z62" s="69"/>
    </row>
    <row r="63" spans="1:27" ht="15.75" customHeight="1" x14ac:dyDescent="0.25">
      <c r="A63" s="18"/>
      <c r="B63" s="18"/>
      <c r="C63" s="18"/>
      <c r="D63" s="309"/>
      <c r="E63" s="78" t="s">
        <v>112</v>
      </c>
      <c r="F63" s="91" t="s">
        <v>11</v>
      </c>
      <c r="G63" s="24">
        <v>10</v>
      </c>
      <c r="H63" s="24" t="s">
        <v>114</v>
      </c>
      <c r="I63" s="72" t="s">
        <v>111</v>
      </c>
      <c r="J63" s="92">
        <v>2</v>
      </c>
      <c r="K63" s="93">
        <v>360</v>
      </c>
      <c r="L63" s="94">
        <f>'Planilha para vinculação'!F22</f>
        <v>25</v>
      </c>
      <c r="M63" s="75">
        <f t="shared" si="48"/>
        <v>18000</v>
      </c>
      <c r="N63" s="77"/>
      <c r="O63" s="77">
        <f t="shared" si="49"/>
        <v>1800</v>
      </c>
      <c r="P63" s="77">
        <f t="shared" si="50"/>
        <v>1800</v>
      </c>
      <c r="Q63" s="77">
        <f t="shared" si="51"/>
        <v>1800</v>
      </c>
      <c r="R63" s="77">
        <f t="shared" si="52"/>
        <v>1800</v>
      </c>
      <c r="S63" s="77">
        <f t="shared" si="53"/>
        <v>1800</v>
      </c>
      <c r="T63" s="77">
        <f t="shared" si="54"/>
        <v>1800</v>
      </c>
      <c r="U63" s="77">
        <f t="shared" si="55"/>
        <v>1800</v>
      </c>
      <c r="V63" s="77">
        <f t="shared" si="56"/>
        <v>1800</v>
      </c>
      <c r="W63" s="77">
        <f t="shared" si="57"/>
        <v>1800</v>
      </c>
      <c r="X63" s="77">
        <f t="shared" si="58"/>
        <v>1800</v>
      </c>
      <c r="Y63" s="77"/>
      <c r="Z63" s="69"/>
    </row>
    <row r="64" spans="1:27" ht="15.75" customHeight="1" x14ac:dyDescent="0.25">
      <c r="A64" s="18"/>
      <c r="B64" s="18"/>
      <c r="C64" s="18"/>
      <c r="D64" s="309"/>
      <c r="E64" s="103" t="s">
        <v>514</v>
      </c>
      <c r="F64" s="81" t="s">
        <v>7</v>
      </c>
      <c r="G64" s="24">
        <v>5</v>
      </c>
      <c r="H64" s="24" t="s">
        <v>114</v>
      </c>
      <c r="I64" s="72" t="s">
        <v>111</v>
      </c>
      <c r="J64" s="92">
        <v>10</v>
      </c>
      <c r="K64" s="92">
        <v>6</v>
      </c>
      <c r="L64" s="94">
        <f>'Planilha para vinculação'!F17</f>
        <v>26.84</v>
      </c>
      <c r="M64" s="75">
        <f t="shared" si="48"/>
        <v>1610.4</v>
      </c>
      <c r="N64" s="77"/>
      <c r="O64" s="77">
        <f t="shared" si="49"/>
        <v>161.04000000000002</v>
      </c>
      <c r="P64" s="77">
        <f t="shared" si="50"/>
        <v>161.04000000000002</v>
      </c>
      <c r="Q64" s="77">
        <f t="shared" si="51"/>
        <v>161.04000000000002</v>
      </c>
      <c r="R64" s="77">
        <f t="shared" si="52"/>
        <v>161.04000000000002</v>
      </c>
      <c r="S64" s="77">
        <f t="shared" si="53"/>
        <v>161.04000000000002</v>
      </c>
      <c r="T64" s="77">
        <f t="shared" si="54"/>
        <v>161.04000000000002</v>
      </c>
      <c r="U64" s="77">
        <f t="shared" si="55"/>
        <v>161.04000000000002</v>
      </c>
      <c r="V64" s="77">
        <f t="shared" si="56"/>
        <v>161.04000000000002</v>
      </c>
      <c r="W64" s="77">
        <f t="shared" si="57"/>
        <v>161.04000000000002</v>
      </c>
      <c r="X64" s="77">
        <f t="shared" si="58"/>
        <v>161.04000000000002</v>
      </c>
      <c r="Y64" s="77"/>
      <c r="Z64" s="69"/>
    </row>
    <row r="65" spans="1:27" ht="15.75" customHeight="1" x14ac:dyDescent="0.25">
      <c r="A65" s="18"/>
      <c r="B65" s="18"/>
      <c r="C65" s="18"/>
      <c r="D65" s="309"/>
      <c r="E65" s="70" t="s">
        <v>132</v>
      </c>
      <c r="F65" s="81" t="s">
        <v>14</v>
      </c>
      <c r="G65" s="24">
        <v>26</v>
      </c>
      <c r="H65" s="24" t="s">
        <v>114</v>
      </c>
      <c r="I65" s="92" t="s">
        <v>119</v>
      </c>
      <c r="J65" s="92">
        <v>10</v>
      </c>
      <c r="K65" s="92">
        <v>20</v>
      </c>
      <c r="L65" s="94">
        <f>'Kit lanche'!E15</f>
        <v>5.88</v>
      </c>
      <c r="M65" s="75">
        <f t="shared" si="48"/>
        <v>1176</v>
      </c>
      <c r="N65" s="77"/>
      <c r="O65" s="77">
        <f t="shared" si="49"/>
        <v>117.6</v>
      </c>
      <c r="P65" s="77">
        <f t="shared" si="50"/>
        <v>117.6</v>
      </c>
      <c r="Q65" s="77">
        <f t="shared" si="51"/>
        <v>117.6</v>
      </c>
      <c r="R65" s="77">
        <f t="shared" si="52"/>
        <v>117.6</v>
      </c>
      <c r="S65" s="77">
        <f t="shared" si="53"/>
        <v>117.6</v>
      </c>
      <c r="T65" s="77">
        <f t="shared" si="54"/>
        <v>117.6</v>
      </c>
      <c r="U65" s="77">
        <f t="shared" si="55"/>
        <v>117.6</v>
      </c>
      <c r="V65" s="77">
        <f t="shared" si="56"/>
        <v>117.6</v>
      </c>
      <c r="W65" s="77">
        <f t="shared" si="57"/>
        <v>117.6</v>
      </c>
      <c r="X65" s="77">
        <f t="shared" si="58"/>
        <v>117.6</v>
      </c>
      <c r="Y65" s="77"/>
      <c r="Z65" s="69"/>
    </row>
    <row r="66" spans="1:27" ht="15.75" customHeight="1" x14ac:dyDescent="0.25">
      <c r="A66" s="18"/>
      <c r="B66" s="18"/>
      <c r="C66" s="18"/>
      <c r="D66" s="309"/>
      <c r="E66" s="70" t="s">
        <v>126</v>
      </c>
      <c r="F66" s="81" t="s">
        <v>14</v>
      </c>
      <c r="G66" s="24">
        <v>28</v>
      </c>
      <c r="H66" s="24" t="s">
        <v>114</v>
      </c>
      <c r="I66" s="92" t="s">
        <v>119</v>
      </c>
      <c r="J66" s="92">
        <v>10</v>
      </c>
      <c r="K66" s="92">
        <v>5</v>
      </c>
      <c r="L66" s="94">
        <f>'Planilha para vinculação'!F40</f>
        <v>12</v>
      </c>
      <c r="M66" s="75">
        <f t="shared" si="48"/>
        <v>600</v>
      </c>
      <c r="N66" s="77"/>
      <c r="O66" s="77">
        <f t="shared" si="49"/>
        <v>60</v>
      </c>
      <c r="P66" s="77">
        <f t="shared" si="50"/>
        <v>60</v>
      </c>
      <c r="Q66" s="77">
        <f t="shared" si="51"/>
        <v>60</v>
      </c>
      <c r="R66" s="77">
        <f t="shared" si="52"/>
        <v>60</v>
      </c>
      <c r="S66" s="77">
        <f t="shared" si="53"/>
        <v>60</v>
      </c>
      <c r="T66" s="77">
        <f t="shared" si="54"/>
        <v>60</v>
      </c>
      <c r="U66" s="77">
        <f t="shared" si="55"/>
        <v>60</v>
      </c>
      <c r="V66" s="77">
        <f t="shared" si="56"/>
        <v>60</v>
      </c>
      <c r="W66" s="77">
        <f t="shared" si="57"/>
        <v>60</v>
      </c>
      <c r="X66" s="77">
        <f t="shared" si="58"/>
        <v>60</v>
      </c>
      <c r="Y66" s="77"/>
      <c r="Z66" s="69"/>
    </row>
    <row r="67" spans="1:27" ht="15.75" customHeight="1" x14ac:dyDescent="0.25">
      <c r="A67" s="18"/>
      <c r="B67" s="18"/>
      <c r="C67" s="18"/>
      <c r="D67" s="309"/>
      <c r="E67" s="70" t="s">
        <v>127</v>
      </c>
      <c r="F67" s="81" t="s">
        <v>14</v>
      </c>
      <c r="G67" s="24">
        <v>27</v>
      </c>
      <c r="H67" s="24" t="s">
        <v>114</v>
      </c>
      <c r="I67" s="72" t="s">
        <v>119</v>
      </c>
      <c r="J67" s="104">
        <v>10</v>
      </c>
      <c r="K67" s="92">
        <v>20</v>
      </c>
      <c r="L67" s="94">
        <f>'Planilha para vinculação'!F39</f>
        <v>4</v>
      </c>
      <c r="M67" s="75">
        <f t="shared" si="48"/>
        <v>800</v>
      </c>
      <c r="N67" s="77"/>
      <c r="O67" s="77">
        <f t="shared" si="49"/>
        <v>80</v>
      </c>
      <c r="P67" s="77">
        <f t="shared" si="50"/>
        <v>80</v>
      </c>
      <c r="Q67" s="77">
        <f t="shared" si="51"/>
        <v>80</v>
      </c>
      <c r="R67" s="77">
        <f t="shared" si="52"/>
        <v>80</v>
      </c>
      <c r="S67" s="77">
        <f t="shared" si="53"/>
        <v>80</v>
      </c>
      <c r="T67" s="77">
        <f t="shared" si="54"/>
        <v>80</v>
      </c>
      <c r="U67" s="77">
        <f t="shared" si="55"/>
        <v>80</v>
      </c>
      <c r="V67" s="77">
        <f t="shared" si="56"/>
        <v>80</v>
      </c>
      <c r="W67" s="77">
        <f t="shared" si="57"/>
        <v>80</v>
      </c>
      <c r="X67" s="77">
        <f t="shared" si="58"/>
        <v>80</v>
      </c>
      <c r="Y67" s="77"/>
      <c r="Z67" s="69"/>
    </row>
    <row r="68" spans="1:27" ht="12.75" customHeight="1" x14ac:dyDescent="0.25">
      <c r="A68" s="18"/>
      <c r="B68" s="18"/>
      <c r="C68" s="18"/>
      <c r="D68" s="309"/>
      <c r="E68" s="97" t="s">
        <v>328</v>
      </c>
      <c r="F68" s="81" t="s">
        <v>14</v>
      </c>
      <c r="G68" s="24">
        <v>23</v>
      </c>
      <c r="H68" s="24" t="s">
        <v>114</v>
      </c>
      <c r="I68" s="92" t="s">
        <v>119</v>
      </c>
      <c r="J68" s="92">
        <v>10</v>
      </c>
      <c r="K68" s="92">
        <v>24</v>
      </c>
      <c r="L68" s="94">
        <f>'Planilha para vinculação'!F35</f>
        <v>0.61</v>
      </c>
      <c r="M68" s="75">
        <f t="shared" si="48"/>
        <v>146.4</v>
      </c>
      <c r="N68" s="77"/>
      <c r="O68" s="77">
        <f t="shared" si="49"/>
        <v>14.64</v>
      </c>
      <c r="P68" s="77">
        <f t="shared" si="50"/>
        <v>14.64</v>
      </c>
      <c r="Q68" s="77">
        <f t="shared" si="51"/>
        <v>14.64</v>
      </c>
      <c r="R68" s="77">
        <f t="shared" si="52"/>
        <v>14.64</v>
      </c>
      <c r="S68" s="77">
        <f t="shared" si="53"/>
        <v>14.64</v>
      </c>
      <c r="T68" s="77">
        <f t="shared" si="54"/>
        <v>14.64</v>
      </c>
      <c r="U68" s="77">
        <f t="shared" si="55"/>
        <v>14.64</v>
      </c>
      <c r="V68" s="77">
        <f t="shared" si="56"/>
        <v>14.64</v>
      </c>
      <c r="W68" s="77">
        <f t="shared" si="57"/>
        <v>14.64</v>
      </c>
      <c r="X68" s="77">
        <f t="shared" si="58"/>
        <v>14.64</v>
      </c>
      <c r="Y68" s="77"/>
      <c r="Z68" s="69"/>
    </row>
    <row r="69" spans="1:27" ht="15.75" customHeight="1" x14ac:dyDescent="0.25">
      <c r="A69" s="18"/>
      <c r="B69" s="18"/>
      <c r="C69" s="18"/>
      <c r="D69" s="309"/>
      <c r="E69" s="98" t="s">
        <v>330</v>
      </c>
      <c r="F69" s="81" t="s">
        <v>14</v>
      </c>
      <c r="G69" s="24">
        <v>14</v>
      </c>
      <c r="H69" s="24" t="s">
        <v>114</v>
      </c>
      <c r="I69" s="92" t="s">
        <v>119</v>
      </c>
      <c r="J69" s="73">
        <v>10</v>
      </c>
      <c r="K69" s="73">
        <v>20</v>
      </c>
      <c r="L69" s="94">
        <f>'Planilha para vinculação'!F26</f>
        <v>5.8</v>
      </c>
      <c r="M69" s="75">
        <f t="shared" si="48"/>
        <v>1160</v>
      </c>
      <c r="N69" s="77"/>
      <c r="O69" s="77">
        <f t="shared" si="49"/>
        <v>116</v>
      </c>
      <c r="P69" s="77">
        <f t="shared" si="50"/>
        <v>116</v>
      </c>
      <c r="Q69" s="77">
        <f t="shared" si="51"/>
        <v>116</v>
      </c>
      <c r="R69" s="77">
        <f t="shared" si="52"/>
        <v>116</v>
      </c>
      <c r="S69" s="77">
        <f t="shared" si="53"/>
        <v>116</v>
      </c>
      <c r="T69" s="77">
        <f t="shared" si="54"/>
        <v>116</v>
      </c>
      <c r="U69" s="77">
        <f t="shared" si="55"/>
        <v>116</v>
      </c>
      <c r="V69" s="77">
        <f t="shared" si="56"/>
        <v>116</v>
      </c>
      <c r="W69" s="77">
        <f t="shared" si="57"/>
        <v>116</v>
      </c>
      <c r="X69" s="77">
        <f t="shared" si="58"/>
        <v>116</v>
      </c>
      <c r="Y69" s="77"/>
      <c r="Z69" s="69">
        <f>SUM(N71:Y71)</f>
        <v>30561.759999999998</v>
      </c>
      <c r="AA69" t="b">
        <f>IF(Z69=M71,TRUE,FALSE)</f>
        <v>1</v>
      </c>
    </row>
    <row r="70" spans="1:27" ht="15.75" customHeight="1" x14ac:dyDescent="0.25">
      <c r="A70" s="18"/>
      <c r="B70" s="18"/>
      <c r="C70" s="18"/>
      <c r="D70" s="308"/>
      <c r="E70" s="70" t="s">
        <v>125</v>
      </c>
      <c r="F70" s="81" t="s">
        <v>14</v>
      </c>
      <c r="G70" s="24">
        <v>19</v>
      </c>
      <c r="H70" s="24" t="s">
        <v>114</v>
      </c>
      <c r="I70" s="92" t="s">
        <v>119</v>
      </c>
      <c r="J70" s="73">
        <v>10</v>
      </c>
      <c r="K70" s="73">
        <v>240</v>
      </c>
      <c r="L70" s="94">
        <f>'Planilha para vinculação'!F31</f>
        <v>1.2250000000000001</v>
      </c>
      <c r="M70" s="75">
        <f t="shared" si="48"/>
        <v>2940</v>
      </c>
      <c r="N70" s="77"/>
      <c r="O70" s="77">
        <f t="shared" si="49"/>
        <v>294</v>
      </c>
      <c r="P70" s="77">
        <f t="shared" si="50"/>
        <v>294</v>
      </c>
      <c r="Q70" s="77">
        <f t="shared" si="51"/>
        <v>294</v>
      </c>
      <c r="R70" s="77">
        <f t="shared" si="52"/>
        <v>294</v>
      </c>
      <c r="S70" s="77">
        <f t="shared" si="53"/>
        <v>294</v>
      </c>
      <c r="T70" s="77">
        <f t="shared" si="54"/>
        <v>294</v>
      </c>
      <c r="U70" s="77">
        <f t="shared" si="55"/>
        <v>294</v>
      </c>
      <c r="V70" s="77">
        <f t="shared" si="56"/>
        <v>294</v>
      </c>
      <c r="W70" s="77">
        <f t="shared" si="57"/>
        <v>294</v>
      </c>
      <c r="X70" s="77">
        <f t="shared" si="58"/>
        <v>294</v>
      </c>
      <c r="Y70" s="77"/>
      <c r="Z70" s="69"/>
    </row>
    <row r="71" spans="1:27" ht="15.75" customHeight="1" x14ac:dyDescent="0.25">
      <c r="A71" s="18"/>
      <c r="B71" s="18"/>
      <c r="C71" s="18"/>
      <c r="D71" s="300" t="s">
        <v>120</v>
      </c>
      <c r="E71" s="269"/>
      <c r="F71" s="269"/>
      <c r="G71" s="269"/>
      <c r="H71" s="269"/>
      <c r="I71" s="269"/>
      <c r="J71" s="269"/>
      <c r="K71" s="269"/>
      <c r="L71" s="270"/>
      <c r="M71" s="65">
        <f>SUM(M62:M70)</f>
        <v>30561.760000000002</v>
      </c>
      <c r="N71" s="86"/>
      <c r="O71" s="64">
        <f t="shared" si="49"/>
        <v>3056.1760000000004</v>
      </c>
      <c r="P71" s="64">
        <f t="shared" si="50"/>
        <v>3056.1760000000004</v>
      </c>
      <c r="Q71" s="64">
        <f t="shared" si="51"/>
        <v>3056.1760000000004</v>
      </c>
      <c r="R71" s="64">
        <f t="shared" si="52"/>
        <v>3056.1760000000004</v>
      </c>
      <c r="S71" s="64">
        <f t="shared" si="53"/>
        <v>3056.1760000000004</v>
      </c>
      <c r="T71" s="64">
        <f t="shared" si="54"/>
        <v>3056.1760000000004</v>
      </c>
      <c r="U71" s="64">
        <f t="shared" si="55"/>
        <v>3056.1760000000004</v>
      </c>
      <c r="V71" s="64">
        <f t="shared" si="56"/>
        <v>3056.1760000000004</v>
      </c>
      <c r="W71" s="64">
        <f t="shared" si="57"/>
        <v>3056.1760000000004</v>
      </c>
      <c r="X71" s="64">
        <f t="shared" si="58"/>
        <v>3056.1760000000004</v>
      </c>
      <c r="Y71" s="64"/>
      <c r="Z71" s="69"/>
    </row>
    <row r="72" spans="1:27" ht="15.75" customHeight="1" x14ac:dyDescent="0.25">
      <c r="A72" s="18"/>
      <c r="B72" s="18"/>
      <c r="C72" s="18"/>
      <c r="D72" s="307" t="s">
        <v>68</v>
      </c>
      <c r="E72" s="103" t="s">
        <v>133</v>
      </c>
      <c r="F72" s="81" t="s">
        <v>7</v>
      </c>
      <c r="G72" s="24">
        <v>4</v>
      </c>
      <c r="H72" s="24" t="s">
        <v>114</v>
      </c>
      <c r="I72" s="73" t="s">
        <v>111</v>
      </c>
      <c r="J72" s="73">
        <v>1</v>
      </c>
      <c r="K72" s="73">
        <v>1200</v>
      </c>
      <c r="L72" s="94">
        <f>'Planilha para vinculação'!F16</f>
        <v>17.98</v>
      </c>
      <c r="M72" s="75">
        <f t="shared" ref="M72:M74" si="59">TRUNC(L72*K72*J72,2)</f>
        <v>21576</v>
      </c>
      <c r="N72" s="105">
        <f>$M$72/12</f>
        <v>1798</v>
      </c>
      <c r="O72" s="105">
        <f t="shared" ref="O72:Y72" si="60">$M$72/12</f>
        <v>1798</v>
      </c>
      <c r="P72" s="105">
        <f t="shared" si="60"/>
        <v>1798</v>
      </c>
      <c r="Q72" s="105">
        <f t="shared" si="60"/>
        <v>1798</v>
      </c>
      <c r="R72" s="105">
        <f t="shared" si="60"/>
        <v>1798</v>
      </c>
      <c r="S72" s="105">
        <f t="shared" si="60"/>
        <v>1798</v>
      </c>
      <c r="T72" s="105">
        <f t="shared" si="60"/>
        <v>1798</v>
      </c>
      <c r="U72" s="105">
        <f t="shared" si="60"/>
        <v>1798</v>
      </c>
      <c r="V72" s="105">
        <f t="shared" si="60"/>
        <v>1798</v>
      </c>
      <c r="W72" s="105">
        <f t="shared" si="60"/>
        <v>1798</v>
      </c>
      <c r="X72" s="105">
        <f t="shared" si="60"/>
        <v>1798</v>
      </c>
      <c r="Y72" s="105">
        <f t="shared" si="60"/>
        <v>1798</v>
      </c>
      <c r="Z72" s="69"/>
    </row>
    <row r="73" spans="1:27" ht="15.75" customHeight="1" x14ac:dyDescent="0.25">
      <c r="A73" s="18"/>
      <c r="B73" s="18"/>
      <c r="C73" s="18"/>
      <c r="D73" s="309"/>
      <c r="E73" s="70" t="s">
        <v>160</v>
      </c>
      <c r="F73" s="91" t="s">
        <v>11</v>
      </c>
      <c r="G73" s="24">
        <v>9</v>
      </c>
      <c r="H73" s="24" t="s">
        <v>114</v>
      </c>
      <c r="I73" s="73" t="s">
        <v>111</v>
      </c>
      <c r="J73" s="73">
        <v>2</v>
      </c>
      <c r="K73" s="93">
        <v>240</v>
      </c>
      <c r="L73" s="94">
        <f>'Planilha para vinculação'!F21</f>
        <v>10.119999999999999</v>
      </c>
      <c r="M73" s="75">
        <f t="shared" si="59"/>
        <v>4857.6000000000004</v>
      </c>
      <c r="N73" s="76">
        <f t="shared" ref="N73:Y73" si="61">$M$73/12</f>
        <v>404.8</v>
      </c>
      <c r="O73" s="77">
        <f t="shared" si="61"/>
        <v>404.8</v>
      </c>
      <c r="P73" s="77">
        <f t="shared" si="61"/>
        <v>404.8</v>
      </c>
      <c r="Q73" s="77">
        <f t="shared" si="61"/>
        <v>404.8</v>
      </c>
      <c r="R73" s="77">
        <f t="shared" si="61"/>
        <v>404.8</v>
      </c>
      <c r="S73" s="77">
        <f t="shared" si="61"/>
        <v>404.8</v>
      </c>
      <c r="T73" s="77">
        <f t="shared" si="61"/>
        <v>404.8</v>
      </c>
      <c r="U73" s="77">
        <f t="shared" si="61"/>
        <v>404.8</v>
      </c>
      <c r="V73" s="77">
        <f t="shared" si="61"/>
        <v>404.8</v>
      </c>
      <c r="W73" s="77">
        <f t="shared" si="61"/>
        <v>404.8</v>
      </c>
      <c r="X73" s="77">
        <f t="shared" si="61"/>
        <v>404.8</v>
      </c>
      <c r="Y73" s="77">
        <f t="shared" si="61"/>
        <v>404.8</v>
      </c>
      <c r="Z73" s="69">
        <f>SUM(N75:Y75)</f>
        <v>38433.599999999999</v>
      </c>
      <c r="AA73" t="b">
        <f>IF(Z73=M75,TRUE,FALSE)</f>
        <v>1</v>
      </c>
    </row>
    <row r="74" spans="1:27" ht="15.75" customHeight="1" x14ac:dyDescent="0.25">
      <c r="A74" s="18"/>
      <c r="B74" s="18"/>
      <c r="C74" s="18"/>
      <c r="D74" s="308"/>
      <c r="E74" s="101" t="s">
        <v>112</v>
      </c>
      <c r="F74" s="91" t="s">
        <v>11</v>
      </c>
      <c r="G74" s="24">
        <v>10</v>
      </c>
      <c r="H74" s="24" t="s">
        <v>114</v>
      </c>
      <c r="I74" s="73" t="s">
        <v>111</v>
      </c>
      <c r="J74" s="73">
        <v>2</v>
      </c>
      <c r="K74" s="93">
        <v>240</v>
      </c>
      <c r="L74" s="94">
        <f>'Planilha para vinculação'!F22</f>
        <v>25</v>
      </c>
      <c r="M74" s="75">
        <f t="shared" si="59"/>
        <v>12000</v>
      </c>
      <c r="N74" s="76">
        <f t="shared" ref="N74:Y74" si="62">$M$74/12</f>
        <v>1000</v>
      </c>
      <c r="O74" s="77">
        <f t="shared" si="62"/>
        <v>1000</v>
      </c>
      <c r="P74" s="77">
        <f t="shared" si="62"/>
        <v>1000</v>
      </c>
      <c r="Q74" s="77">
        <f t="shared" si="62"/>
        <v>1000</v>
      </c>
      <c r="R74" s="77">
        <f t="shared" si="62"/>
        <v>1000</v>
      </c>
      <c r="S74" s="77">
        <f t="shared" si="62"/>
        <v>1000</v>
      </c>
      <c r="T74" s="77">
        <f t="shared" si="62"/>
        <v>1000</v>
      </c>
      <c r="U74" s="77">
        <f t="shared" si="62"/>
        <v>1000</v>
      </c>
      <c r="V74" s="77">
        <f t="shared" si="62"/>
        <v>1000</v>
      </c>
      <c r="W74" s="77">
        <f t="shared" si="62"/>
        <v>1000</v>
      </c>
      <c r="X74" s="77">
        <f t="shared" si="62"/>
        <v>1000</v>
      </c>
      <c r="Y74" s="77">
        <f t="shared" si="62"/>
        <v>1000</v>
      </c>
      <c r="Z74" s="69">
        <f>SUM(N76:Y76)</f>
        <v>244816.96</v>
      </c>
      <c r="AA74" t="b">
        <f>IF(Z74=M76,TRUE,FALSE)</f>
        <v>1</v>
      </c>
    </row>
    <row r="75" spans="1:27" ht="23.25" customHeight="1" x14ac:dyDescent="0.25">
      <c r="A75" s="18"/>
      <c r="B75" s="18"/>
      <c r="C75" s="18"/>
      <c r="D75" s="300" t="s">
        <v>120</v>
      </c>
      <c r="E75" s="269"/>
      <c r="F75" s="269"/>
      <c r="G75" s="269"/>
      <c r="H75" s="269"/>
      <c r="I75" s="269"/>
      <c r="J75" s="269"/>
      <c r="K75" s="269"/>
      <c r="L75" s="270"/>
      <c r="M75" s="65">
        <f t="shared" ref="M75:Y75" si="63">SUM(M72:M74)</f>
        <v>38433.599999999999</v>
      </c>
      <c r="N75" s="65">
        <f t="shared" si="63"/>
        <v>3202.8</v>
      </c>
      <c r="O75" s="65">
        <f t="shared" si="63"/>
        <v>3202.8</v>
      </c>
      <c r="P75" s="65">
        <f t="shared" si="63"/>
        <v>3202.8</v>
      </c>
      <c r="Q75" s="65">
        <f t="shared" si="63"/>
        <v>3202.8</v>
      </c>
      <c r="R75" s="65">
        <f t="shared" si="63"/>
        <v>3202.8</v>
      </c>
      <c r="S75" s="65">
        <f t="shared" si="63"/>
        <v>3202.8</v>
      </c>
      <c r="T75" s="65">
        <f t="shared" si="63"/>
        <v>3202.8</v>
      </c>
      <c r="U75" s="65">
        <f t="shared" si="63"/>
        <v>3202.8</v>
      </c>
      <c r="V75" s="65">
        <f t="shared" si="63"/>
        <v>3202.8</v>
      </c>
      <c r="W75" s="65">
        <f t="shared" si="63"/>
        <v>3202.8</v>
      </c>
      <c r="X75" s="65">
        <f t="shared" si="63"/>
        <v>3202.8</v>
      </c>
      <c r="Y75" s="65">
        <f t="shared" si="63"/>
        <v>3202.8</v>
      </c>
      <c r="Z75" s="69"/>
    </row>
    <row r="76" spans="1:27" ht="27.75" customHeight="1" x14ac:dyDescent="0.25">
      <c r="A76" s="18"/>
      <c r="B76" s="18"/>
      <c r="C76" s="18"/>
      <c r="D76" s="312" t="s">
        <v>134</v>
      </c>
      <c r="E76" s="269"/>
      <c r="F76" s="269"/>
      <c r="G76" s="269"/>
      <c r="H76" s="269"/>
      <c r="I76" s="269"/>
      <c r="J76" s="269"/>
      <c r="K76" s="269"/>
      <c r="L76" s="270"/>
      <c r="M76" s="106">
        <f>SUM(M26,M35,M55,M58,M61,M71,M75,M31,M45)</f>
        <v>244816.96000000002</v>
      </c>
      <c r="N76" s="106">
        <f>SUM(N26,N35,N55,N58,N61,N71,N75,N31,N45)</f>
        <v>27116.497499999998</v>
      </c>
      <c r="O76" s="106">
        <f>SUM(O26,O35,O55,O58,O61,O71,O75,O31,O45)</f>
        <v>21317.803500000002</v>
      </c>
      <c r="P76" s="106">
        <f>SUM(P26,P35,P55,P58,P61,P71,P75,P31,P45)</f>
        <v>23443.963499999998</v>
      </c>
      <c r="Q76" s="106">
        <f>SUM(Q26,Q35,Q55,Q58,Q61,Q71,Q75,Q31,Q45)</f>
        <v>18229.5635</v>
      </c>
      <c r="R76" s="106">
        <f>SUM(R26,R35,R55,R58,R61,R71,R75,R31,R45)</f>
        <v>20836.763499999997</v>
      </c>
      <c r="S76" s="106">
        <f>SUM(S26,S35,S55,S58,S61,S71,S75,S31,S45)</f>
        <v>18229.5635</v>
      </c>
      <c r="T76" s="106">
        <f>SUM(T26,T35,T55,T58,T61,T71,T75,T31,T45)</f>
        <v>20836.763499999997</v>
      </c>
      <c r="U76" s="106">
        <f>SUM(U26,U35,U55,U58,U61,U71,U75,U31,U45)</f>
        <v>18229.5635</v>
      </c>
      <c r="V76" s="106">
        <f>SUM(V26,V35,V55,V58,V61,V71,V75,V31,V45)</f>
        <v>20836.763499999997</v>
      </c>
      <c r="W76" s="106">
        <f>SUM(W26,W35,W55,W58,W61,W71,W75,W31,W45)</f>
        <v>18229.5635</v>
      </c>
      <c r="X76" s="106">
        <f>SUM(X26,X35,X55,X58,X61,X71,X75,X31,X45)</f>
        <v>20836.763499999997</v>
      </c>
      <c r="Y76" s="106">
        <f>SUM(Y26,Y35,Y55,Y58,Y61,Y71,Y75,Y31,Y45)</f>
        <v>16673.387500000001</v>
      </c>
      <c r="Z76" s="69"/>
    </row>
    <row r="77" spans="1:27" ht="56.25" customHeight="1" x14ac:dyDescent="0.25">
      <c r="A77" s="107"/>
      <c r="B77" s="107"/>
      <c r="C77" s="107"/>
      <c r="D77" s="313" t="s">
        <v>135</v>
      </c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327"/>
      <c r="Z77" s="112"/>
    </row>
    <row r="78" spans="1:27" ht="38.25" customHeight="1" x14ac:dyDescent="0.25">
      <c r="A78" s="18"/>
      <c r="B78" s="18"/>
      <c r="C78" s="18"/>
      <c r="D78" s="307" t="s">
        <v>136</v>
      </c>
      <c r="E78" s="103" t="s">
        <v>512</v>
      </c>
      <c r="F78" s="81" t="s">
        <v>7</v>
      </c>
      <c r="G78" s="24">
        <v>2</v>
      </c>
      <c r="H78" s="24" t="s">
        <v>114</v>
      </c>
      <c r="I78" s="73" t="s">
        <v>111</v>
      </c>
      <c r="J78" s="73">
        <v>1</v>
      </c>
      <c r="K78" s="73">
        <v>12</v>
      </c>
      <c r="L78" s="94">
        <f>'Planilha para vinculação'!F14</f>
        <v>37.94</v>
      </c>
      <c r="M78" s="75">
        <f t="shared" ref="M78:M87" si="64">TRUNC(L78*K78*J78,2)</f>
        <v>455.28</v>
      </c>
      <c r="N78" s="108"/>
      <c r="O78" s="89">
        <f t="shared" ref="O78:O87" si="65">M78/2</f>
        <v>227.64</v>
      </c>
      <c r="P78" s="89"/>
      <c r="Q78" s="89"/>
      <c r="R78" s="102"/>
      <c r="S78" s="89"/>
      <c r="T78" s="89"/>
      <c r="U78" s="89">
        <f t="shared" ref="U78:U87" si="66">M78/2</f>
        <v>227.64</v>
      </c>
      <c r="V78" s="89"/>
      <c r="W78" s="89"/>
      <c r="X78" s="89"/>
      <c r="Y78" s="89"/>
      <c r="Z78" s="69"/>
    </row>
    <row r="79" spans="1:27" ht="24.75" customHeight="1" x14ac:dyDescent="0.3">
      <c r="A79" s="18"/>
      <c r="B79" s="18"/>
      <c r="C79" s="18"/>
      <c r="D79" s="309"/>
      <c r="E79" s="70" t="s">
        <v>110</v>
      </c>
      <c r="F79" s="91" t="s">
        <v>11</v>
      </c>
      <c r="G79" s="24">
        <v>9</v>
      </c>
      <c r="H79" s="24" t="s">
        <v>114</v>
      </c>
      <c r="I79" s="92" t="s">
        <v>111</v>
      </c>
      <c r="J79" s="92">
        <v>2</v>
      </c>
      <c r="K79" s="93">
        <v>24</v>
      </c>
      <c r="L79" s="94">
        <f>'Planilha para vinculação'!F21</f>
        <v>10.119999999999999</v>
      </c>
      <c r="M79" s="75">
        <f t="shared" si="64"/>
        <v>485.76</v>
      </c>
      <c r="N79" s="109"/>
      <c r="O79" s="89">
        <f t="shared" si="65"/>
        <v>242.88</v>
      </c>
      <c r="P79" s="110"/>
      <c r="Q79" s="110"/>
      <c r="R79" s="111"/>
      <c r="S79" s="77"/>
      <c r="T79" s="77"/>
      <c r="U79" s="89">
        <f t="shared" si="66"/>
        <v>242.88</v>
      </c>
      <c r="V79" s="77"/>
      <c r="W79" s="77"/>
      <c r="X79" s="77"/>
      <c r="Y79" s="77"/>
      <c r="Z79" s="69"/>
    </row>
    <row r="80" spans="1:27" ht="15.75" customHeight="1" x14ac:dyDescent="0.25">
      <c r="A80" s="18"/>
      <c r="B80" s="18"/>
      <c r="C80" s="18"/>
      <c r="D80" s="309"/>
      <c r="E80" s="101" t="s">
        <v>112</v>
      </c>
      <c r="F80" s="91" t="s">
        <v>11</v>
      </c>
      <c r="G80" s="24">
        <v>10</v>
      </c>
      <c r="H80" s="24" t="s">
        <v>114</v>
      </c>
      <c r="I80" s="92" t="s">
        <v>111</v>
      </c>
      <c r="J80" s="92">
        <v>2</v>
      </c>
      <c r="K80" s="93">
        <v>56</v>
      </c>
      <c r="L80" s="94">
        <f>'Planilha para vinculação'!F22</f>
        <v>25</v>
      </c>
      <c r="M80" s="75">
        <f t="shared" si="64"/>
        <v>2800</v>
      </c>
      <c r="N80" s="113"/>
      <c r="O80" s="89">
        <f t="shared" si="65"/>
        <v>1400</v>
      </c>
      <c r="P80" s="85"/>
      <c r="Q80" s="77"/>
      <c r="R80" s="111"/>
      <c r="S80" s="77"/>
      <c r="T80" s="77"/>
      <c r="U80" s="89">
        <f t="shared" si="66"/>
        <v>1400</v>
      </c>
      <c r="V80" s="77"/>
      <c r="W80" s="77"/>
      <c r="X80" s="77"/>
      <c r="Y80" s="77"/>
      <c r="Z80" s="69"/>
    </row>
    <row r="81" spans="1:27" ht="15.75" customHeight="1" x14ac:dyDescent="0.25">
      <c r="A81" s="18"/>
      <c r="B81" s="18"/>
      <c r="C81" s="18"/>
      <c r="D81" s="309"/>
      <c r="E81" s="98" t="s">
        <v>20</v>
      </c>
      <c r="F81" s="81" t="s">
        <v>14</v>
      </c>
      <c r="G81" s="24">
        <v>16</v>
      </c>
      <c r="H81" s="24" t="s">
        <v>114</v>
      </c>
      <c r="I81" s="92" t="s">
        <v>119</v>
      </c>
      <c r="J81" s="92">
        <v>2</v>
      </c>
      <c r="K81" s="73">
        <v>240</v>
      </c>
      <c r="L81" s="94">
        <f>'Planilha para vinculação'!F28</f>
        <v>1.1399999999999999</v>
      </c>
      <c r="M81" s="75">
        <f t="shared" si="64"/>
        <v>547.20000000000005</v>
      </c>
      <c r="N81" s="113"/>
      <c r="O81" s="89">
        <f t="shared" si="65"/>
        <v>273.60000000000002</v>
      </c>
      <c r="P81" s="85"/>
      <c r="Q81" s="77"/>
      <c r="R81" s="111"/>
      <c r="S81" s="77"/>
      <c r="T81" s="77"/>
      <c r="U81" s="89">
        <f t="shared" si="66"/>
        <v>273.60000000000002</v>
      </c>
      <c r="V81" s="77"/>
      <c r="W81" s="77"/>
      <c r="X81" s="77"/>
      <c r="Y81" s="77"/>
      <c r="Z81" s="69"/>
    </row>
    <row r="82" spans="1:27" ht="15.75" customHeight="1" x14ac:dyDescent="0.25">
      <c r="A82" s="18"/>
      <c r="B82" s="18"/>
      <c r="C82" s="18"/>
      <c r="D82" s="309"/>
      <c r="E82" s="70" t="s">
        <v>132</v>
      </c>
      <c r="F82" s="81" t="s">
        <v>14</v>
      </c>
      <c r="G82" s="24">
        <v>26</v>
      </c>
      <c r="H82" s="24" t="s">
        <v>114</v>
      </c>
      <c r="I82" s="92" t="s">
        <v>119</v>
      </c>
      <c r="J82" s="92">
        <v>2</v>
      </c>
      <c r="K82" s="72">
        <v>72</v>
      </c>
      <c r="L82" s="94">
        <f>'Kit lanche'!E15</f>
        <v>5.88</v>
      </c>
      <c r="M82" s="75">
        <f t="shared" si="64"/>
        <v>846.72</v>
      </c>
      <c r="N82" s="113"/>
      <c r="O82" s="89">
        <f t="shared" si="65"/>
        <v>423.36</v>
      </c>
      <c r="P82" s="85"/>
      <c r="Q82" s="85"/>
      <c r="R82" s="111"/>
      <c r="S82" s="77"/>
      <c r="T82" s="77"/>
      <c r="U82" s="89">
        <f t="shared" si="66"/>
        <v>423.36</v>
      </c>
      <c r="V82" s="77"/>
      <c r="W82" s="77"/>
      <c r="X82" s="77"/>
      <c r="Y82" s="77"/>
      <c r="Z82" s="69"/>
    </row>
    <row r="83" spans="1:27" ht="15.75" customHeight="1" x14ac:dyDescent="0.25">
      <c r="A83" s="18"/>
      <c r="B83" s="18"/>
      <c r="C83" s="18"/>
      <c r="D83" s="309"/>
      <c r="E83" s="70" t="s">
        <v>126</v>
      </c>
      <c r="F83" s="81" t="s">
        <v>14</v>
      </c>
      <c r="G83" s="24">
        <v>28</v>
      </c>
      <c r="H83" s="24" t="s">
        <v>114</v>
      </c>
      <c r="I83" s="92" t="s">
        <v>119</v>
      </c>
      <c r="J83" s="92">
        <v>2</v>
      </c>
      <c r="K83" s="72">
        <v>5</v>
      </c>
      <c r="L83" s="94">
        <f>'Planilha para vinculação'!F40</f>
        <v>12</v>
      </c>
      <c r="M83" s="75">
        <f t="shared" si="64"/>
        <v>120</v>
      </c>
      <c r="N83" s="113"/>
      <c r="O83" s="89">
        <f t="shared" si="65"/>
        <v>60</v>
      </c>
      <c r="P83" s="85"/>
      <c r="Q83" s="77"/>
      <c r="R83" s="111"/>
      <c r="S83" s="77"/>
      <c r="T83" s="77"/>
      <c r="U83" s="89">
        <f t="shared" si="66"/>
        <v>60</v>
      </c>
      <c r="V83" s="77"/>
      <c r="W83" s="77"/>
      <c r="X83" s="77"/>
      <c r="Y83" s="77"/>
      <c r="Z83" s="69"/>
    </row>
    <row r="84" spans="1:27" ht="15.75" customHeight="1" x14ac:dyDescent="0.25">
      <c r="A84" s="18"/>
      <c r="B84" s="18"/>
      <c r="C84" s="18"/>
      <c r="D84" s="309"/>
      <c r="E84" s="70" t="s">
        <v>127</v>
      </c>
      <c r="F84" s="81" t="s">
        <v>14</v>
      </c>
      <c r="G84" s="24">
        <v>27</v>
      </c>
      <c r="H84" s="24" t="s">
        <v>114</v>
      </c>
      <c r="I84" s="72" t="s">
        <v>119</v>
      </c>
      <c r="J84" s="92">
        <v>2</v>
      </c>
      <c r="K84" s="72">
        <v>72</v>
      </c>
      <c r="L84" s="94">
        <f>'Planilha para vinculação'!F39</f>
        <v>4</v>
      </c>
      <c r="M84" s="75">
        <f t="shared" si="64"/>
        <v>576</v>
      </c>
      <c r="N84" s="113"/>
      <c r="O84" s="89">
        <f t="shared" si="65"/>
        <v>288</v>
      </c>
      <c r="P84" s="85"/>
      <c r="Q84" s="77"/>
      <c r="R84" s="111"/>
      <c r="S84" s="77"/>
      <c r="T84" s="77"/>
      <c r="U84" s="89">
        <f t="shared" si="66"/>
        <v>288</v>
      </c>
      <c r="V84" s="77"/>
      <c r="W84" s="77"/>
      <c r="X84" s="77"/>
      <c r="Y84" s="77"/>
      <c r="Z84" s="69"/>
    </row>
    <row r="85" spans="1:27" ht="21.75" customHeight="1" x14ac:dyDescent="0.25">
      <c r="A85" s="114"/>
      <c r="B85" s="18"/>
      <c r="C85" s="18"/>
      <c r="D85" s="309"/>
      <c r="E85" s="101" t="s">
        <v>137</v>
      </c>
      <c r="F85" s="81" t="s">
        <v>14</v>
      </c>
      <c r="G85" s="5" t="s">
        <v>116</v>
      </c>
      <c r="H85" s="24" t="s">
        <v>114</v>
      </c>
      <c r="I85" s="72" t="s">
        <v>117</v>
      </c>
      <c r="J85" s="73">
        <v>2</v>
      </c>
      <c r="K85" s="73">
        <v>72</v>
      </c>
      <c r="L85" s="94">
        <f>'Verba_Kit Pedagogico'!H20</f>
        <v>20.96</v>
      </c>
      <c r="M85" s="75">
        <f t="shared" si="64"/>
        <v>3018.24</v>
      </c>
      <c r="N85" s="113"/>
      <c r="O85" s="89">
        <f t="shared" si="65"/>
        <v>1509.12</v>
      </c>
      <c r="P85" s="85"/>
      <c r="Q85" s="85"/>
      <c r="R85" s="111"/>
      <c r="S85" s="77"/>
      <c r="T85" s="77"/>
      <c r="U85" s="89">
        <f t="shared" si="66"/>
        <v>1509.12</v>
      </c>
      <c r="V85" s="77"/>
      <c r="W85" s="77"/>
      <c r="X85" s="77"/>
      <c r="Y85" s="77"/>
      <c r="Z85" s="69"/>
    </row>
    <row r="86" spans="1:27" ht="15.75" customHeight="1" x14ac:dyDescent="0.25">
      <c r="A86" s="18"/>
      <c r="B86" s="18"/>
      <c r="C86" s="18"/>
      <c r="D86" s="309"/>
      <c r="E86" s="79" t="s">
        <v>32</v>
      </c>
      <c r="F86" s="81" t="s">
        <v>14</v>
      </c>
      <c r="G86" s="24">
        <v>54</v>
      </c>
      <c r="H86" s="24" t="s">
        <v>114</v>
      </c>
      <c r="I86" s="72" t="s">
        <v>119</v>
      </c>
      <c r="J86" s="92">
        <v>2</v>
      </c>
      <c r="K86" s="92">
        <v>2</v>
      </c>
      <c r="L86" s="94">
        <f>'Planilha para vinculação'!F66</f>
        <v>18.88</v>
      </c>
      <c r="M86" s="75">
        <f t="shared" si="64"/>
        <v>75.52</v>
      </c>
      <c r="N86" s="113"/>
      <c r="O86" s="89">
        <f t="shared" si="65"/>
        <v>37.76</v>
      </c>
      <c r="P86" s="85"/>
      <c r="Q86" s="85"/>
      <c r="R86" s="111"/>
      <c r="S86" s="77"/>
      <c r="T86" s="77"/>
      <c r="U86" s="89">
        <f t="shared" si="66"/>
        <v>37.76</v>
      </c>
      <c r="V86" s="77"/>
      <c r="W86" s="77"/>
      <c r="X86" s="77"/>
      <c r="Y86" s="77"/>
      <c r="Z86" s="69">
        <f>SUM(N88:Y88)</f>
        <v>9156.7200000000012</v>
      </c>
      <c r="AA86" t="b">
        <f>IF(Z86=M88,TRUE,FALSE)</f>
        <v>1</v>
      </c>
    </row>
    <row r="87" spans="1:27" ht="15.75" customHeight="1" x14ac:dyDescent="0.25">
      <c r="A87" s="18"/>
      <c r="B87" s="18"/>
      <c r="C87" s="18"/>
      <c r="D87" s="308"/>
      <c r="E87" s="98" t="s">
        <v>330</v>
      </c>
      <c r="F87" s="81" t="s">
        <v>14</v>
      </c>
      <c r="G87" s="24">
        <v>14</v>
      </c>
      <c r="H87" s="24" t="s">
        <v>114</v>
      </c>
      <c r="I87" s="73" t="s">
        <v>119</v>
      </c>
      <c r="J87" s="73">
        <v>2</v>
      </c>
      <c r="K87" s="73">
        <v>20</v>
      </c>
      <c r="L87" s="94">
        <f>'Planilha para vinculação'!F26</f>
        <v>5.8</v>
      </c>
      <c r="M87" s="75">
        <f t="shared" si="64"/>
        <v>232</v>
      </c>
      <c r="N87" s="113"/>
      <c r="O87" s="89">
        <f t="shared" si="65"/>
        <v>116</v>
      </c>
      <c r="P87" s="115"/>
      <c r="Q87" s="111"/>
      <c r="R87" s="85"/>
      <c r="S87" s="85"/>
      <c r="T87" s="89"/>
      <c r="U87" s="89">
        <f t="shared" si="66"/>
        <v>116</v>
      </c>
      <c r="V87" s="111"/>
      <c r="W87" s="85"/>
      <c r="X87" s="85"/>
      <c r="Y87" s="85"/>
      <c r="Z87" s="69"/>
    </row>
    <row r="88" spans="1:27" ht="12.75" customHeight="1" x14ac:dyDescent="0.25">
      <c r="A88" s="18"/>
      <c r="B88" s="18"/>
      <c r="C88" s="18"/>
      <c r="D88" s="300" t="s">
        <v>120</v>
      </c>
      <c r="E88" s="269"/>
      <c r="F88" s="269"/>
      <c r="G88" s="269"/>
      <c r="H88" s="269"/>
      <c r="I88" s="269"/>
      <c r="J88" s="269"/>
      <c r="K88" s="269"/>
      <c r="L88" s="270"/>
      <c r="M88" s="65">
        <f>SUM(M78:M87)</f>
        <v>9156.7200000000012</v>
      </c>
      <c r="N88" s="86">
        <f>SUM(N78:N86)</f>
        <v>0</v>
      </c>
      <c r="O88" s="64">
        <f>SUM(O78:O87)</f>
        <v>4578.3600000000006</v>
      </c>
      <c r="P88" s="64">
        <f t="shared" ref="P88:Y88" si="67">SUM(P78:P86)</f>
        <v>0</v>
      </c>
      <c r="Q88" s="64">
        <f t="shared" si="67"/>
        <v>0</v>
      </c>
      <c r="R88" s="64">
        <f t="shared" si="67"/>
        <v>0</v>
      </c>
      <c r="S88" s="64">
        <f t="shared" si="67"/>
        <v>0</v>
      </c>
      <c r="T88" s="64">
        <f t="shared" si="67"/>
        <v>0</v>
      </c>
      <c r="U88" s="64">
        <f>SUM(U78:U87)</f>
        <v>4578.3600000000006</v>
      </c>
      <c r="V88" s="64">
        <f t="shared" si="67"/>
        <v>0</v>
      </c>
      <c r="W88" s="64">
        <f t="shared" si="67"/>
        <v>0</v>
      </c>
      <c r="X88" s="64">
        <f t="shared" si="67"/>
        <v>0</v>
      </c>
      <c r="Y88" s="64">
        <f t="shared" si="67"/>
        <v>0</v>
      </c>
      <c r="Z88" s="69"/>
    </row>
    <row r="89" spans="1:27" ht="15.75" customHeight="1" x14ac:dyDescent="0.25">
      <c r="A89" s="18"/>
      <c r="B89" s="18"/>
      <c r="C89" s="18"/>
      <c r="D89" s="307" t="s">
        <v>71</v>
      </c>
      <c r="E89" s="103" t="s">
        <v>512</v>
      </c>
      <c r="F89" s="81" t="s">
        <v>7</v>
      </c>
      <c r="G89" s="24">
        <v>2</v>
      </c>
      <c r="H89" s="24" t="s">
        <v>114</v>
      </c>
      <c r="I89" s="73" t="s">
        <v>111</v>
      </c>
      <c r="J89" s="73">
        <v>1</v>
      </c>
      <c r="K89" s="73">
        <v>12</v>
      </c>
      <c r="L89" s="94">
        <f>'Planilha para vinculação'!F14</f>
        <v>37.94</v>
      </c>
      <c r="M89" s="75">
        <f t="shared" ref="M89:M93" si="68">TRUNC(L89*K89*J89,2)</f>
        <v>455.28</v>
      </c>
      <c r="N89" s="108"/>
      <c r="O89" s="89"/>
      <c r="P89" s="89">
        <f t="shared" ref="P89:P93" si="69">M89/2</f>
        <v>227.64</v>
      </c>
      <c r="Q89" s="102"/>
      <c r="R89" s="89"/>
      <c r="S89" s="89"/>
      <c r="T89" s="89"/>
      <c r="U89" s="89"/>
      <c r="V89" s="89">
        <f t="shared" ref="V89:V93" si="70">M89/2</f>
        <v>227.64</v>
      </c>
      <c r="W89" s="89"/>
      <c r="X89" s="89"/>
      <c r="Y89" s="89"/>
      <c r="Z89" s="69"/>
    </row>
    <row r="90" spans="1:27" ht="15.75" customHeight="1" x14ac:dyDescent="0.3">
      <c r="A90" s="18"/>
      <c r="B90" s="18"/>
      <c r="C90" s="18"/>
      <c r="D90" s="309"/>
      <c r="E90" s="70" t="s">
        <v>110</v>
      </c>
      <c r="F90" s="91" t="s">
        <v>11</v>
      </c>
      <c r="G90" s="24">
        <v>9</v>
      </c>
      <c r="H90" s="24" t="s">
        <v>114</v>
      </c>
      <c r="I90" s="73" t="s">
        <v>111</v>
      </c>
      <c r="J90" s="73">
        <v>2</v>
      </c>
      <c r="K90" s="93">
        <v>24</v>
      </c>
      <c r="L90" s="94">
        <f>'Planilha para vinculação'!F21</f>
        <v>10.119999999999999</v>
      </c>
      <c r="M90" s="75">
        <f t="shared" si="68"/>
        <v>485.76</v>
      </c>
      <c r="N90" s="109"/>
      <c r="O90" s="110"/>
      <c r="P90" s="89">
        <f t="shared" si="69"/>
        <v>242.88</v>
      </c>
      <c r="Q90" s="111"/>
      <c r="R90" s="110"/>
      <c r="S90" s="110"/>
      <c r="T90" s="89"/>
      <c r="U90" s="110"/>
      <c r="V90" s="89">
        <f t="shared" si="70"/>
        <v>242.88</v>
      </c>
      <c r="W90" s="110"/>
      <c r="X90" s="110"/>
      <c r="Y90" s="110"/>
      <c r="Z90" s="69"/>
    </row>
    <row r="91" spans="1:27" ht="15.75" customHeight="1" x14ac:dyDescent="0.25">
      <c r="A91" s="18"/>
      <c r="B91" s="18"/>
      <c r="C91" s="18"/>
      <c r="D91" s="309"/>
      <c r="E91" s="101" t="s">
        <v>112</v>
      </c>
      <c r="F91" s="91" t="s">
        <v>11</v>
      </c>
      <c r="G91" s="24">
        <v>10</v>
      </c>
      <c r="H91" s="24" t="s">
        <v>114</v>
      </c>
      <c r="I91" s="73" t="s">
        <v>111</v>
      </c>
      <c r="J91" s="73">
        <v>2</v>
      </c>
      <c r="K91" s="93">
        <v>56</v>
      </c>
      <c r="L91" s="94">
        <f>'Planilha para vinculação'!F22</f>
        <v>25</v>
      </c>
      <c r="M91" s="75">
        <f t="shared" si="68"/>
        <v>2800</v>
      </c>
      <c r="N91" s="113"/>
      <c r="O91" s="85"/>
      <c r="P91" s="89">
        <f t="shared" si="69"/>
        <v>1400</v>
      </c>
      <c r="Q91" s="111"/>
      <c r="R91" s="85"/>
      <c r="S91" s="85"/>
      <c r="T91" s="89"/>
      <c r="U91" s="85"/>
      <c r="V91" s="89">
        <f t="shared" si="70"/>
        <v>1400</v>
      </c>
      <c r="W91" s="85"/>
      <c r="X91" s="85"/>
      <c r="Y91" s="85"/>
      <c r="Z91" s="69"/>
    </row>
    <row r="92" spans="1:27" ht="15.75" customHeight="1" x14ac:dyDescent="0.25">
      <c r="A92" s="18"/>
      <c r="B92" s="18"/>
      <c r="C92" s="18"/>
      <c r="D92" s="309"/>
      <c r="E92" s="98" t="s">
        <v>330</v>
      </c>
      <c r="F92" s="81" t="s">
        <v>14</v>
      </c>
      <c r="G92" s="24">
        <v>14</v>
      </c>
      <c r="H92" s="24" t="s">
        <v>114</v>
      </c>
      <c r="I92" s="73" t="s">
        <v>119</v>
      </c>
      <c r="J92" s="73">
        <v>2</v>
      </c>
      <c r="K92" s="73">
        <v>20</v>
      </c>
      <c r="L92" s="94">
        <f>'Planilha para vinculação'!F26</f>
        <v>5.8</v>
      </c>
      <c r="M92" s="75">
        <f t="shared" si="68"/>
        <v>232</v>
      </c>
      <c r="N92" s="113"/>
      <c r="O92" s="85"/>
      <c r="P92" s="89">
        <f t="shared" si="69"/>
        <v>116</v>
      </c>
      <c r="Q92" s="111"/>
      <c r="R92" s="85"/>
      <c r="S92" s="85"/>
      <c r="T92" s="89"/>
      <c r="U92" s="85"/>
      <c r="V92" s="89">
        <f t="shared" si="70"/>
        <v>116</v>
      </c>
      <c r="W92" s="85"/>
      <c r="X92" s="85"/>
      <c r="Y92" s="85"/>
      <c r="Z92" s="69">
        <f>SUM(N94:Y94)</f>
        <v>4048.56</v>
      </c>
      <c r="AA92" t="b">
        <f>IF(Z92=M94,TRUE,FALSE)</f>
        <v>1</v>
      </c>
    </row>
    <row r="93" spans="1:27" ht="15.75" customHeight="1" x14ac:dyDescent="0.25">
      <c r="A93" s="18"/>
      <c r="B93" s="18"/>
      <c r="C93" s="18"/>
      <c r="D93" s="308"/>
      <c r="E93" s="79" t="s">
        <v>32</v>
      </c>
      <c r="F93" s="81" t="s">
        <v>14</v>
      </c>
      <c r="G93" s="24">
        <v>54</v>
      </c>
      <c r="H93" s="24" t="s">
        <v>114</v>
      </c>
      <c r="I93" s="73" t="s">
        <v>119</v>
      </c>
      <c r="J93" s="73">
        <v>2</v>
      </c>
      <c r="K93" s="73">
        <v>2</v>
      </c>
      <c r="L93" s="94">
        <f>'Planilha para vinculação'!F66</f>
        <v>18.88</v>
      </c>
      <c r="M93" s="75">
        <f t="shared" si="68"/>
        <v>75.52</v>
      </c>
      <c r="N93" s="113"/>
      <c r="O93" s="89"/>
      <c r="P93" s="89">
        <f t="shared" si="69"/>
        <v>37.76</v>
      </c>
      <c r="Q93" s="85"/>
      <c r="R93" s="85"/>
      <c r="S93" s="89"/>
      <c r="T93" s="85"/>
      <c r="U93" s="85"/>
      <c r="V93" s="89">
        <f t="shared" si="70"/>
        <v>37.76</v>
      </c>
      <c r="W93" s="77"/>
      <c r="X93" s="77"/>
      <c r="Y93" s="77"/>
      <c r="Z93" s="69"/>
    </row>
    <row r="94" spans="1:27" ht="15.75" customHeight="1" x14ac:dyDescent="0.25">
      <c r="A94" s="18"/>
      <c r="B94" s="18"/>
      <c r="C94" s="18"/>
      <c r="D94" s="320" t="s">
        <v>120</v>
      </c>
      <c r="E94" s="321"/>
      <c r="F94" s="321"/>
      <c r="G94" s="321"/>
      <c r="H94" s="321"/>
      <c r="I94" s="321"/>
      <c r="J94" s="321"/>
      <c r="K94" s="321"/>
      <c r="L94" s="322"/>
      <c r="M94" s="65">
        <f t="shared" ref="M94:Y94" si="71">SUM(M89:M93)</f>
        <v>4048.56</v>
      </c>
      <c r="N94" s="86">
        <f t="shared" si="71"/>
        <v>0</v>
      </c>
      <c r="O94" s="64">
        <f t="shared" si="71"/>
        <v>0</v>
      </c>
      <c r="P94" s="64">
        <f t="shared" si="71"/>
        <v>2024.28</v>
      </c>
      <c r="Q94" s="64">
        <f t="shared" si="71"/>
        <v>0</v>
      </c>
      <c r="R94" s="64">
        <f t="shared" si="71"/>
        <v>0</v>
      </c>
      <c r="S94" s="64">
        <f t="shared" si="71"/>
        <v>0</v>
      </c>
      <c r="T94" s="64">
        <f t="shared" si="71"/>
        <v>0</v>
      </c>
      <c r="U94" s="64">
        <f t="shared" si="71"/>
        <v>0</v>
      </c>
      <c r="V94" s="64">
        <f t="shared" si="71"/>
        <v>2024.28</v>
      </c>
      <c r="W94" s="64">
        <f t="shared" si="71"/>
        <v>0</v>
      </c>
      <c r="X94" s="64">
        <f t="shared" si="71"/>
        <v>0</v>
      </c>
      <c r="Y94" s="64">
        <f t="shared" si="71"/>
        <v>0</v>
      </c>
      <c r="Z94" s="69"/>
    </row>
    <row r="95" spans="1:27" ht="12.75" customHeight="1" x14ac:dyDescent="0.25">
      <c r="A95" s="18"/>
      <c r="B95" s="18"/>
      <c r="C95" s="18"/>
      <c r="D95" s="307" t="s">
        <v>72</v>
      </c>
      <c r="E95" s="116" t="s">
        <v>512</v>
      </c>
      <c r="F95" s="104" t="s">
        <v>7</v>
      </c>
      <c r="G95" s="104">
        <v>2</v>
      </c>
      <c r="H95" s="24" t="s">
        <v>114</v>
      </c>
      <c r="I95" s="73" t="s">
        <v>111</v>
      </c>
      <c r="J95" s="73">
        <v>1</v>
      </c>
      <c r="K95" s="73">
        <v>12</v>
      </c>
      <c r="L95" s="94">
        <f>'Planilha para vinculação'!F14</f>
        <v>37.94</v>
      </c>
      <c r="M95" s="117">
        <f t="shared" ref="M95:M98" si="72">L95*K95*J95</f>
        <v>455.28</v>
      </c>
      <c r="N95" s="118"/>
      <c r="O95" s="119"/>
      <c r="P95" s="89"/>
      <c r="Q95" s="89"/>
      <c r="R95" s="89">
        <f t="shared" ref="R95:R98" si="73">M95/2</f>
        <v>227.64</v>
      </c>
      <c r="S95" s="94"/>
      <c r="T95" s="120"/>
      <c r="U95" s="94"/>
      <c r="V95" s="94"/>
      <c r="W95" s="89">
        <f t="shared" ref="W95:W98" si="74">M95/2</f>
        <v>227.64</v>
      </c>
      <c r="X95" s="89"/>
      <c r="Y95" s="89"/>
      <c r="Z95" s="69"/>
    </row>
    <row r="96" spans="1:27" ht="20.25" customHeight="1" x14ac:dyDescent="0.25">
      <c r="A96" s="18"/>
      <c r="B96" s="18"/>
      <c r="C96" s="18"/>
      <c r="D96" s="309"/>
      <c r="E96" s="121" t="s">
        <v>110</v>
      </c>
      <c r="F96" s="122" t="s">
        <v>11</v>
      </c>
      <c r="G96" s="104">
        <v>9</v>
      </c>
      <c r="H96" s="24" t="s">
        <v>114</v>
      </c>
      <c r="I96" s="73" t="s">
        <v>111</v>
      </c>
      <c r="J96" s="73">
        <v>2</v>
      </c>
      <c r="K96" s="93">
        <v>24</v>
      </c>
      <c r="L96" s="94">
        <f>'Planilha para vinculação'!F21</f>
        <v>10.119999999999999</v>
      </c>
      <c r="M96" s="117">
        <f t="shared" si="72"/>
        <v>485.76</v>
      </c>
      <c r="N96" s="123"/>
      <c r="O96" s="124"/>
      <c r="P96" s="125"/>
      <c r="Q96" s="125"/>
      <c r="R96" s="89">
        <f t="shared" si="73"/>
        <v>242.88</v>
      </c>
      <c r="S96" s="122"/>
      <c r="T96" s="104"/>
      <c r="U96" s="122"/>
      <c r="V96" s="122"/>
      <c r="W96" s="89">
        <f t="shared" si="74"/>
        <v>242.88</v>
      </c>
      <c r="X96" s="85"/>
      <c r="Y96" s="85"/>
      <c r="Z96" s="69"/>
    </row>
    <row r="97" spans="1:27" ht="21.75" customHeight="1" x14ac:dyDescent="0.25">
      <c r="A97" s="18"/>
      <c r="B97" s="18"/>
      <c r="C97" s="18"/>
      <c r="D97" s="309"/>
      <c r="E97" s="126" t="s">
        <v>112</v>
      </c>
      <c r="F97" s="122" t="s">
        <v>11</v>
      </c>
      <c r="G97" s="104">
        <v>10</v>
      </c>
      <c r="H97" s="24" t="s">
        <v>114</v>
      </c>
      <c r="I97" s="73" t="s">
        <v>111</v>
      </c>
      <c r="J97" s="73">
        <v>2</v>
      </c>
      <c r="K97" s="93">
        <v>56</v>
      </c>
      <c r="L97" s="94">
        <f>'Planilha para vinculação'!F22</f>
        <v>25</v>
      </c>
      <c r="M97" s="117">
        <f t="shared" si="72"/>
        <v>2800</v>
      </c>
      <c r="N97" s="123"/>
      <c r="O97" s="124"/>
      <c r="P97" s="85"/>
      <c r="Q97" s="85"/>
      <c r="R97" s="89">
        <f t="shared" si="73"/>
        <v>1400</v>
      </c>
      <c r="S97" s="127"/>
      <c r="T97" s="104"/>
      <c r="U97" s="127"/>
      <c r="V97" s="127"/>
      <c r="W97" s="89">
        <f t="shared" si="74"/>
        <v>1400</v>
      </c>
      <c r="X97" s="85"/>
      <c r="Y97" s="85"/>
      <c r="Z97" s="69">
        <f>SUM(N99:Y99)</f>
        <v>3973.04</v>
      </c>
      <c r="AA97" t="b">
        <f>IF(Z97=M99,TRUE,FALSE)</f>
        <v>1</v>
      </c>
    </row>
    <row r="98" spans="1:27" ht="23.25" customHeight="1" x14ac:dyDescent="0.25">
      <c r="A98" s="18"/>
      <c r="B98" s="18"/>
      <c r="C98" s="18"/>
      <c r="D98" s="308"/>
      <c r="E98" s="98" t="s">
        <v>330</v>
      </c>
      <c r="F98" s="104" t="s">
        <v>14</v>
      </c>
      <c r="G98" s="104">
        <v>14</v>
      </c>
      <c r="H98" s="24" t="s">
        <v>114</v>
      </c>
      <c r="I98" s="73" t="s">
        <v>138</v>
      </c>
      <c r="J98" s="73">
        <v>2</v>
      </c>
      <c r="K98" s="73">
        <v>20</v>
      </c>
      <c r="L98" s="94">
        <f>'Planilha para vinculação'!F26</f>
        <v>5.8</v>
      </c>
      <c r="M98" s="117">
        <f t="shared" si="72"/>
        <v>232</v>
      </c>
      <c r="N98" s="123"/>
      <c r="O98" s="124"/>
      <c r="P98" s="85"/>
      <c r="Q98" s="85"/>
      <c r="R98" s="89">
        <f t="shared" si="73"/>
        <v>116</v>
      </c>
      <c r="S98" s="127"/>
      <c r="T98" s="104"/>
      <c r="U98" s="127"/>
      <c r="V98" s="127"/>
      <c r="W98" s="89">
        <f t="shared" si="74"/>
        <v>116</v>
      </c>
      <c r="X98" s="85"/>
      <c r="Y98" s="85"/>
      <c r="Z98" s="69"/>
    </row>
    <row r="99" spans="1:27" ht="15.75" customHeight="1" x14ac:dyDescent="0.25">
      <c r="A99" s="18"/>
      <c r="B99" s="18"/>
      <c r="C99" s="18"/>
      <c r="D99" s="333" t="s">
        <v>120</v>
      </c>
      <c r="E99" s="281"/>
      <c r="F99" s="281"/>
      <c r="G99" s="281"/>
      <c r="H99" s="281"/>
      <c r="I99" s="281"/>
      <c r="J99" s="281"/>
      <c r="K99" s="281"/>
      <c r="L99" s="282"/>
      <c r="M99" s="153">
        <f t="shared" ref="M99:Y99" si="75">SUM(M95:M98)</f>
        <v>3973.04</v>
      </c>
      <c r="N99" s="153">
        <f t="shared" si="75"/>
        <v>0</v>
      </c>
      <c r="O99" s="154">
        <f t="shared" si="75"/>
        <v>0</v>
      </c>
      <c r="P99" s="155">
        <f t="shared" si="75"/>
        <v>0</v>
      </c>
      <c r="Q99" s="155">
        <f t="shared" si="75"/>
        <v>0</v>
      </c>
      <c r="R99" s="155">
        <f t="shared" si="75"/>
        <v>1986.52</v>
      </c>
      <c r="S99" s="155">
        <f t="shared" si="75"/>
        <v>0</v>
      </c>
      <c r="T99" s="155">
        <f t="shared" si="75"/>
        <v>0</v>
      </c>
      <c r="U99" s="154">
        <f t="shared" si="75"/>
        <v>0</v>
      </c>
      <c r="V99" s="154">
        <f t="shared" si="75"/>
        <v>0</v>
      </c>
      <c r="W99" s="155">
        <f t="shared" si="75"/>
        <v>1986.52</v>
      </c>
      <c r="X99" s="156">
        <f t="shared" si="75"/>
        <v>0</v>
      </c>
      <c r="Y99" s="156">
        <f t="shared" si="75"/>
        <v>0</v>
      </c>
      <c r="Z99" s="69"/>
    </row>
    <row r="100" spans="1:27" ht="15.75" customHeight="1" x14ac:dyDescent="0.25">
      <c r="A100" s="18"/>
      <c r="B100" s="18"/>
      <c r="C100" s="18"/>
      <c r="D100" s="307" t="s">
        <v>73</v>
      </c>
      <c r="E100" s="103" t="s">
        <v>512</v>
      </c>
      <c r="F100" s="81" t="s">
        <v>7</v>
      </c>
      <c r="G100" s="24">
        <v>2</v>
      </c>
      <c r="H100" s="24" t="s">
        <v>114</v>
      </c>
      <c r="I100" s="73" t="s">
        <v>111</v>
      </c>
      <c r="J100" s="73">
        <v>1</v>
      </c>
      <c r="K100" s="73">
        <v>12</v>
      </c>
      <c r="L100" s="94">
        <f>'Planilha para vinculação'!F14</f>
        <v>37.94</v>
      </c>
      <c r="M100" s="75">
        <f t="shared" ref="M100:M110" si="76">TRUNC(L100*K100*J100,2)</f>
        <v>455.28</v>
      </c>
      <c r="N100" s="89">
        <f t="shared" ref="N100:N110" si="77">M100/2</f>
        <v>227.64</v>
      </c>
      <c r="O100" s="89"/>
      <c r="P100" s="89"/>
      <c r="Q100" s="111"/>
      <c r="R100" s="89"/>
      <c r="S100" s="89"/>
      <c r="T100" s="89">
        <f t="shared" ref="T100:T110" si="78">M100/2</f>
        <v>227.64</v>
      </c>
      <c r="U100" s="111"/>
      <c r="V100" s="111"/>
      <c r="W100" s="89"/>
      <c r="X100" s="111"/>
      <c r="Y100" s="77"/>
      <c r="Z100" s="69"/>
    </row>
    <row r="101" spans="1:27" ht="15.75" customHeight="1" x14ac:dyDescent="0.25">
      <c r="A101" s="18"/>
      <c r="B101" s="18"/>
      <c r="C101" s="18"/>
      <c r="D101" s="309"/>
      <c r="E101" s="70" t="s">
        <v>110</v>
      </c>
      <c r="F101" s="91" t="s">
        <v>11</v>
      </c>
      <c r="G101" s="24">
        <v>9</v>
      </c>
      <c r="H101" s="24" t="s">
        <v>114</v>
      </c>
      <c r="I101" s="73" t="s">
        <v>111</v>
      </c>
      <c r="J101" s="73">
        <v>2</v>
      </c>
      <c r="K101" s="93">
        <v>24</v>
      </c>
      <c r="L101" s="94">
        <f>'Planilha para vinculação'!F21</f>
        <v>10.119999999999999</v>
      </c>
      <c r="M101" s="75">
        <f t="shared" si="76"/>
        <v>485.76</v>
      </c>
      <c r="N101" s="89">
        <f t="shared" si="77"/>
        <v>242.88</v>
      </c>
      <c r="O101" s="77"/>
      <c r="P101" s="77"/>
      <c r="Q101" s="111"/>
      <c r="R101" s="77"/>
      <c r="S101" s="77"/>
      <c r="T101" s="89">
        <f t="shared" si="78"/>
        <v>242.88</v>
      </c>
      <c r="U101" s="111"/>
      <c r="V101" s="111"/>
      <c r="W101" s="77"/>
      <c r="X101" s="111"/>
      <c r="Y101" s="77"/>
      <c r="Z101" s="69"/>
    </row>
    <row r="102" spans="1:27" ht="15.75" customHeight="1" x14ac:dyDescent="0.25">
      <c r="A102" s="18"/>
      <c r="B102" s="18"/>
      <c r="C102" s="18"/>
      <c r="D102" s="309"/>
      <c r="E102" s="101" t="s">
        <v>112</v>
      </c>
      <c r="F102" s="91" t="s">
        <v>11</v>
      </c>
      <c r="G102" s="24">
        <v>10</v>
      </c>
      <c r="H102" s="24" t="s">
        <v>114</v>
      </c>
      <c r="I102" s="73" t="s">
        <v>111</v>
      </c>
      <c r="J102" s="73">
        <v>2</v>
      </c>
      <c r="K102" s="93">
        <v>56</v>
      </c>
      <c r="L102" s="94">
        <f>'Planilha para vinculação'!F22</f>
        <v>25</v>
      </c>
      <c r="M102" s="75">
        <f t="shared" si="76"/>
        <v>2800</v>
      </c>
      <c r="N102" s="89">
        <f t="shared" si="77"/>
        <v>1400</v>
      </c>
      <c r="O102" s="77"/>
      <c r="P102" s="77"/>
      <c r="Q102" s="111"/>
      <c r="R102" s="77"/>
      <c r="S102" s="77"/>
      <c r="T102" s="89">
        <f t="shared" si="78"/>
        <v>1400</v>
      </c>
      <c r="U102" s="111"/>
      <c r="V102" s="111"/>
      <c r="W102" s="77"/>
      <c r="X102" s="111"/>
      <c r="Y102" s="77"/>
      <c r="Z102" s="69"/>
    </row>
    <row r="103" spans="1:27" ht="15.75" customHeight="1" x14ac:dyDescent="0.25">
      <c r="A103" s="18"/>
      <c r="B103" s="18"/>
      <c r="C103" s="18"/>
      <c r="D103" s="309"/>
      <c r="E103" s="98" t="s">
        <v>20</v>
      </c>
      <c r="F103" s="81" t="s">
        <v>14</v>
      </c>
      <c r="G103" s="24">
        <v>16</v>
      </c>
      <c r="H103" s="24" t="s">
        <v>114</v>
      </c>
      <c r="I103" s="73" t="s">
        <v>119</v>
      </c>
      <c r="J103" s="73">
        <v>2</v>
      </c>
      <c r="K103" s="73">
        <v>240</v>
      </c>
      <c r="L103" s="94">
        <f>'Planilha para vinculação'!F28</f>
        <v>1.1399999999999999</v>
      </c>
      <c r="M103" s="75">
        <f t="shared" si="76"/>
        <v>547.20000000000005</v>
      </c>
      <c r="N103" s="89">
        <f t="shared" si="77"/>
        <v>273.60000000000002</v>
      </c>
      <c r="O103" s="77"/>
      <c r="P103" s="77"/>
      <c r="Q103" s="111"/>
      <c r="R103" s="77"/>
      <c r="S103" s="77"/>
      <c r="T103" s="89">
        <f t="shared" si="78"/>
        <v>273.60000000000002</v>
      </c>
      <c r="U103" s="111"/>
      <c r="V103" s="111"/>
      <c r="W103" s="77"/>
      <c r="X103" s="111"/>
      <c r="Y103" s="77"/>
      <c r="Z103" s="69"/>
    </row>
    <row r="104" spans="1:27" ht="23.25" customHeight="1" x14ac:dyDescent="0.25">
      <c r="A104" s="18"/>
      <c r="B104" s="18"/>
      <c r="C104" s="18"/>
      <c r="D104" s="309"/>
      <c r="E104" s="101" t="s">
        <v>132</v>
      </c>
      <c r="F104" s="81" t="s">
        <v>14</v>
      </c>
      <c r="G104" s="24">
        <v>26</v>
      </c>
      <c r="H104" s="24" t="s">
        <v>114</v>
      </c>
      <c r="I104" s="73" t="s">
        <v>119</v>
      </c>
      <c r="J104" s="73">
        <v>2</v>
      </c>
      <c r="K104" s="73">
        <v>20</v>
      </c>
      <c r="L104" s="94">
        <f>'Kit lanche'!E15</f>
        <v>5.88</v>
      </c>
      <c r="M104" s="75">
        <f t="shared" si="76"/>
        <v>235.2</v>
      </c>
      <c r="N104" s="89">
        <f t="shared" si="77"/>
        <v>117.6</v>
      </c>
      <c r="O104" s="77"/>
      <c r="P104" s="77"/>
      <c r="Q104" s="111"/>
      <c r="R104" s="77"/>
      <c r="S104" s="77"/>
      <c r="T104" s="89">
        <f t="shared" si="78"/>
        <v>117.6</v>
      </c>
      <c r="U104" s="111"/>
      <c r="V104" s="111"/>
      <c r="W104" s="77"/>
      <c r="X104" s="111"/>
      <c r="Y104" s="77"/>
      <c r="Z104" s="69"/>
    </row>
    <row r="105" spans="1:27" ht="12.75" customHeight="1" x14ac:dyDescent="0.25">
      <c r="A105" s="18"/>
      <c r="B105" s="18"/>
      <c r="C105" s="18"/>
      <c r="D105" s="309"/>
      <c r="E105" s="101" t="s">
        <v>137</v>
      </c>
      <c r="F105" s="81" t="s">
        <v>14</v>
      </c>
      <c r="G105" s="5" t="s">
        <v>116</v>
      </c>
      <c r="H105" s="24" t="s">
        <v>114</v>
      </c>
      <c r="I105" s="72" t="s">
        <v>117</v>
      </c>
      <c r="J105" s="73">
        <v>2</v>
      </c>
      <c r="K105" s="73">
        <v>20</v>
      </c>
      <c r="L105" s="94">
        <f>'Verba_Kit Pedagogico'!H20</f>
        <v>20.96</v>
      </c>
      <c r="M105" s="75">
        <f t="shared" si="76"/>
        <v>838.4</v>
      </c>
      <c r="N105" s="89">
        <f t="shared" si="77"/>
        <v>419.2</v>
      </c>
      <c r="O105" s="77"/>
      <c r="P105" s="77"/>
      <c r="Q105" s="111"/>
      <c r="R105" s="77"/>
      <c r="S105" s="77"/>
      <c r="T105" s="89">
        <f t="shared" si="78"/>
        <v>419.2</v>
      </c>
      <c r="U105" s="111"/>
      <c r="V105" s="111"/>
      <c r="W105" s="77"/>
      <c r="X105" s="111"/>
      <c r="Y105" s="77"/>
      <c r="Z105" s="69"/>
    </row>
    <row r="106" spans="1:27" ht="23.25" customHeight="1" x14ac:dyDescent="0.25">
      <c r="A106" s="18"/>
      <c r="B106" s="18"/>
      <c r="C106" s="18"/>
      <c r="D106" s="309"/>
      <c r="E106" s="101" t="s">
        <v>126</v>
      </c>
      <c r="F106" s="81" t="s">
        <v>14</v>
      </c>
      <c r="G106" s="24">
        <v>28</v>
      </c>
      <c r="H106" s="24" t="s">
        <v>114</v>
      </c>
      <c r="I106" s="73" t="s">
        <v>119</v>
      </c>
      <c r="J106" s="73">
        <v>2</v>
      </c>
      <c r="K106" s="73">
        <v>5</v>
      </c>
      <c r="L106" s="94">
        <f>'Planilha para vinculação'!F40</f>
        <v>12</v>
      </c>
      <c r="M106" s="75">
        <f t="shared" si="76"/>
        <v>120</v>
      </c>
      <c r="N106" s="89">
        <f t="shared" si="77"/>
        <v>60</v>
      </c>
      <c r="O106" s="77"/>
      <c r="P106" s="77"/>
      <c r="Q106" s="111"/>
      <c r="R106" s="77"/>
      <c r="S106" s="77"/>
      <c r="T106" s="89">
        <f t="shared" si="78"/>
        <v>60</v>
      </c>
      <c r="U106" s="111"/>
      <c r="V106" s="111"/>
      <c r="W106" s="77"/>
      <c r="X106" s="111"/>
      <c r="Y106" s="77"/>
      <c r="Z106" s="69"/>
    </row>
    <row r="107" spans="1:27" ht="24.75" customHeight="1" x14ac:dyDescent="0.25">
      <c r="A107" s="18"/>
      <c r="B107" s="18"/>
      <c r="C107" s="18"/>
      <c r="D107" s="309"/>
      <c r="E107" s="101" t="s">
        <v>127</v>
      </c>
      <c r="F107" s="81" t="s">
        <v>14</v>
      </c>
      <c r="G107" s="24">
        <v>27</v>
      </c>
      <c r="H107" s="24" t="s">
        <v>114</v>
      </c>
      <c r="I107" s="73" t="s">
        <v>119</v>
      </c>
      <c r="J107" s="73">
        <v>2</v>
      </c>
      <c r="K107" s="73">
        <v>20</v>
      </c>
      <c r="L107" s="94">
        <f>'Planilha para vinculação'!F39</f>
        <v>4</v>
      </c>
      <c r="M107" s="75">
        <f t="shared" si="76"/>
        <v>160</v>
      </c>
      <c r="N107" s="89">
        <f t="shared" si="77"/>
        <v>80</v>
      </c>
      <c r="O107" s="85"/>
      <c r="P107" s="85"/>
      <c r="Q107" s="111"/>
      <c r="R107" s="85"/>
      <c r="S107" s="85"/>
      <c r="T107" s="89">
        <f t="shared" si="78"/>
        <v>80</v>
      </c>
      <c r="U107" s="111"/>
      <c r="V107" s="111"/>
      <c r="W107" s="77"/>
      <c r="X107" s="111"/>
      <c r="Y107" s="77"/>
      <c r="Z107" s="69"/>
    </row>
    <row r="108" spans="1:27" ht="72.75" customHeight="1" x14ac:dyDescent="0.25">
      <c r="A108" s="18"/>
      <c r="B108" s="18"/>
      <c r="C108" s="18"/>
      <c r="D108" s="309"/>
      <c r="E108" s="79" t="s">
        <v>32</v>
      </c>
      <c r="F108" s="81" t="s">
        <v>14</v>
      </c>
      <c r="G108" s="24">
        <v>54</v>
      </c>
      <c r="H108" s="24" t="s">
        <v>114</v>
      </c>
      <c r="I108" s="73" t="s">
        <v>119</v>
      </c>
      <c r="J108" s="73">
        <v>2</v>
      </c>
      <c r="K108" s="73">
        <v>2</v>
      </c>
      <c r="L108" s="94">
        <f>'Planilha para vinculação'!F66</f>
        <v>18.88</v>
      </c>
      <c r="M108" s="75">
        <f t="shared" si="76"/>
        <v>75.52</v>
      </c>
      <c r="N108" s="89">
        <f t="shared" si="77"/>
        <v>37.76</v>
      </c>
      <c r="O108" s="85"/>
      <c r="P108" s="85"/>
      <c r="Q108" s="111"/>
      <c r="R108" s="85"/>
      <c r="S108" s="85"/>
      <c r="T108" s="89">
        <f t="shared" si="78"/>
        <v>37.76</v>
      </c>
      <c r="U108" s="111"/>
      <c r="V108" s="111"/>
      <c r="W108" s="77"/>
      <c r="X108" s="111"/>
      <c r="Y108" s="77"/>
      <c r="Z108" s="69"/>
    </row>
    <row r="109" spans="1:27" ht="15.75" customHeight="1" x14ac:dyDescent="0.25">
      <c r="A109" s="18"/>
      <c r="B109" s="18"/>
      <c r="C109" s="18"/>
      <c r="D109" s="309"/>
      <c r="E109" s="97" t="s">
        <v>27</v>
      </c>
      <c r="F109" s="81" t="s">
        <v>14</v>
      </c>
      <c r="G109" s="24">
        <v>23</v>
      </c>
      <c r="H109" s="24" t="s">
        <v>114</v>
      </c>
      <c r="I109" s="73" t="s">
        <v>119</v>
      </c>
      <c r="J109" s="73">
        <v>2</v>
      </c>
      <c r="K109" s="73">
        <v>24</v>
      </c>
      <c r="L109" s="94">
        <f>'Planilha para vinculação'!F35</f>
        <v>0.61</v>
      </c>
      <c r="M109" s="75">
        <f t="shared" si="76"/>
        <v>29.28</v>
      </c>
      <c r="N109" s="89">
        <f t="shared" si="77"/>
        <v>14.64</v>
      </c>
      <c r="O109" s="85"/>
      <c r="P109" s="85"/>
      <c r="Q109" s="111"/>
      <c r="R109" s="85"/>
      <c r="S109" s="85"/>
      <c r="T109" s="89">
        <f t="shared" si="78"/>
        <v>14.64</v>
      </c>
      <c r="U109" s="111"/>
      <c r="V109" s="111"/>
      <c r="W109" s="77"/>
      <c r="X109" s="111"/>
      <c r="Y109" s="77"/>
      <c r="Z109" s="69">
        <f>SUM(N111:Y111)</f>
        <v>5978.6399999999994</v>
      </c>
      <c r="AA109" t="b">
        <f>IF(Z109=M111,TRUE,FALSE)</f>
        <v>1</v>
      </c>
    </row>
    <row r="110" spans="1:27" ht="15.75" customHeight="1" x14ac:dyDescent="0.25">
      <c r="A110" s="18"/>
      <c r="B110" s="18"/>
      <c r="C110" s="18"/>
      <c r="D110" s="308"/>
      <c r="E110" s="98" t="s">
        <v>330</v>
      </c>
      <c r="F110" s="81" t="s">
        <v>14</v>
      </c>
      <c r="G110" s="24">
        <v>14</v>
      </c>
      <c r="H110" s="24" t="s">
        <v>114</v>
      </c>
      <c r="I110" s="73" t="s">
        <v>119</v>
      </c>
      <c r="J110" s="73">
        <v>2</v>
      </c>
      <c r="K110" s="73">
        <v>20</v>
      </c>
      <c r="L110" s="94">
        <f>'Planilha para vinculação'!F26</f>
        <v>5.8</v>
      </c>
      <c r="M110" s="75">
        <f t="shared" si="76"/>
        <v>232</v>
      </c>
      <c r="N110" s="89">
        <f t="shared" si="77"/>
        <v>116</v>
      </c>
      <c r="O110" s="85"/>
      <c r="P110" s="115"/>
      <c r="Q110" s="111"/>
      <c r="R110" s="85"/>
      <c r="S110" s="85"/>
      <c r="T110" s="89">
        <f t="shared" si="78"/>
        <v>116</v>
      </c>
      <c r="U110" s="85"/>
      <c r="V110" s="111"/>
      <c r="W110" s="85"/>
      <c r="X110" s="85"/>
      <c r="Y110" s="85"/>
      <c r="Z110" s="69"/>
    </row>
    <row r="111" spans="1:27" ht="15.75" customHeight="1" x14ac:dyDescent="0.25">
      <c r="A111" s="18"/>
      <c r="B111" s="18"/>
      <c r="C111" s="18"/>
      <c r="D111" s="300" t="s">
        <v>120</v>
      </c>
      <c r="E111" s="269"/>
      <c r="F111" s="269"/>
      <c r="G111" s="269"/>
      <c r="H111" s="269"/>
      <c r="I111" s="269"/>
      <c r="J111" s="269"/>
      <c r="K111" s="269"/>
      <c r="L111" s="270"/>
      <c r="M111" s="65">
        <f>SUM(M100:M110)</f>
        <v>5978.6399999999994</v>
      </c>
      <c r="N111" s="86">
        <f>SUM(N100:N110)</f>
        <v>2989.3199999999997</v>
      </c>
      <c r="O111" s="64">
        <f t="shared" ref="O111:S111" si="79">SUM(O100:O109)</f>
        <v>0</v>
      </c>
      <c r="P111" s="64">
        <f t="shared" si="79"/>
        <v>0</v>
      </c>
      <c r="Q111" s="64">
        <f t="shared" si="79"/>
        <v>0</v>
      </c>
      <c r="R111" s="64">
        <f t="shared" si="79"/>
        <v>0</v>
      </c>
      <c r="S111" s="64">
        <f t="shared" si="79"/>
        <v>0</v>
      </c>
      <c r="T111" s="64">
        <f>SUM(T100:T110)</f>
        <v>2989.3199999999997</v>
      </c>
      <c r="U111" s="64">
        <f t="shared" ref="U111:Y111" si="80">SUM(U100:U109)</f>
        <v>0</v>
      </c>
      <c r="V111" s="64">
        <f t="shared" si="80"/>
        <v>0</v>
      </c>
      <c r="W111" s="64">
        <f t="shared" si="80"/>
        <v>0</v>
      </c>
      <c r="X111" s="64">
        <f t="shared" si="80"/>
        <v>0</v>
      </c>
      <c r="Y111" s="64">
        <f t="shared" si="80"/>
        <v>0</v>
      </c>
      <c r="Z111" s="69"/>
    </row>
    <row r="112" spans="1:27" ht="15.75" customHeight="1" x14ac:dyDescent="0.25">
      <c r="A112" s="18"/>
      <c r="B112" s="18"/>
      <c r="C112" s="18"/>
      <c r="D112" s="307" t="s">
        <v>74</v>
      </c>
      <c r="E112" s="103" t="s">
        <v>512</v>
      </c>
      <c r="F112" s="81" t="s">
        <v>7</v>
      </c>
      <c r="G112" s="24">
        <v>2</v>
      </c>
      <c r="H112" s="24" t="s">
        <v>114</v>
      </c>
      <c r="I112" s="73" t="s">
        <v>111</v>
      </c>
      <c r="J112" s="73">
        <v>1</v>
      </c>
      <c r="K112" s="73">
        <v>12</v>
      </c>
      <c r="L112" s="94">
        <f>'Planilha para vinculação'!F14</f>
        <v>37.94</v>
      </c>
      <c r="M112" s="75">
        <f t="shared" ref="M112:M122" si="81">TRUNC(L112*K112*J112,2)</f>
        <v>455.28</v>
      </c>
      <c r="N112" s="108"/>
      <c r="O112" s="89">
        <f t="shared" ref="O112:O122" si="82">M112/2</f>
        <v>227.64</v>
      </c>
      <c r="P112" s="89"/>
      <c r="Q112" s="89"/>
      <c r="R112" s="89"/>
      <c r="S112" s="89"/>
      <c r="T112" s="89"/>
      <c r="U112" s="89"/>
      <c r="V112" s="89">
        <f t="shared" ref="V112:V122" si="83">M112/2</f>
        <v>227.64</v>
      </c>
      <c r="W112" s="89"/>
      <c r="X112" s="89"/>
      <c r="Y112" s="89"/>
      <c r="Z112" s="69"/>
    </row>
    <row r="113" spans="1:27" ht="15.75" customHeight="1" x14ac:dyDescent="0.25">
      <c r="A113" s="18"/>
      <c r="B113" s="18"/>
      <c r="C113" s="18"/>
      <c r="D113" s="309"/>
      <c r="E113" s="70" t="s">
        <v>110</v>
      </c>
      <c r="F113" s="91" t="s">
        <v>11</v>
      </c>
      <c r="G113" s="24">
        <v>9</v>
      </c>
      <c r="H113" s="24" t="s">
        <v>114</v>
      </c>
      <c r="I113" s="73" t="s">
        <v>111</v>
      </c>
      <c r="J113" s="73">
        <v>2</v>
      </c>
      <c r="K113" s="93">
        <v>24</v>
      </c>
      <c r="L113" s="94">
        <f>'Planilha para vinculação'!F21</f>
        <v>10.119999999999999</v>
      </c>
      <c r="M113" s="75">
        <f t="shared" si="81"/>
        <v>485.76</v>
      </c>
      <c r="N113" s="76"/>
      <c r="O113" s="89">
        <f t="shared" si="82"/>
        <v>242.88</v>
      </c>
      <c r="P113" s="77"/>
      <c r="Q113" s="77"/>
      <c r="R113" s="77"/>
      <c r="S113" s="89"/>
      <c r="T113" s="77"/>
      <c r="U113" s="77"/>
      <c r="V113" s="89">
        <f t="shared" si="83"/>
        <v>242.88</v>
      </c>
      <c r="W113" s="77"/>
      <c r="X113" s="77"/>
      <c r="Y113" s="77"/>
      <c r="Z113" s="69"/>
    </row>
    <row r="114" spans="1:27" ht="20.25" customHeight="1" x14ac:dyDescent="0.25">
      <c r="A114" s="18"/>
      <c r="B114" s="18"/>
      <c r="C114" s="18"/>
      <c r="D114" s="309"/>
      <c r="E114" s="101" t="s">
        <v>112</v>
      </c>
      <c r="F114" s="91" t="s">
        <v>11</v>
      </c>
      <c r="G114" s="24">
        <v>10</v>
      </c>
      <c r="H114" s="24" t="s">
        <v>114</v>
      </c>
      <c r="I114" s="73" t="s">
        <v>111</v>
      </c>
      <c r="J114" s="73">
        <v>2</v>
      </c>
      <c r="K114" s="93">
        <v>56</v>
      </c>
      <c r="L114" s="94">
        <f>'Planilha para vinculação'!F22</f>
        <v>25</v>
      </c>
      <c r="M114" s="75">
        <f t="shared" si="81"/>
        <v>2800</v>
      </c>
      <c r="N114" s="76"/>
      <c r="O114" s="89">
        <f t="shared" si="82"/>
        <v>1400</v>
      </c>
      <c r="P114" s="77"/>
      <c r="Q114" s="77"/>
      <c r="R114" s="77"/>
      <c r="S114" s="89"/>
      <c r="T114" s="77"/>
      <c r="U114" s="77"/>
      <c r="V114" s="89">
        <f t="shared" si="83"/>
        <v>1400</v>
      </c>
      <c r="W114" s="77"/>
      <c r="X114" s="77"/>
      <c r="Y114" s="77"/>
      <c r="Z114" s="69"/>
    </row>
    <row r="115" spans="1:27" ht="12.75" customHeight="1" x14ac:dyDescent="0.25">
      <c r="A115" s="18"/>
      <c r="B115" s="18"/>
      <c r="C115" s="18"/>
      <c r="D115" s="309"/>
      <c r="E115" s="98" t="s">
        <v>20</v>
      </c>
      <c r="F115" s="81" t="s">
        <v>14</v>
      </c>
      <c r="G115" s="24">
        <v>16</v>
      </c>
      <c r="H115" s="24" t="s">
        <v>114</v>
      </c>
      <c r="I115" s="73" t="s">
        <v>119</v>
      </c>
      <c r="J115" s="73">
        <v>2</v>
      </c>
      <c r="K115" s="73">
        <v>240</v>
      </c>
      <c r="L115" s="94">
        <f>'Planilha para vinculação'!F28</f>
        <v>1.1399999999999999</v>
      </c>
      <c r="M115" s="75">
        <f t="shared" si="81"/>
        <v>547.20000000000005</v>
      </c>
      <c r="N115" s="76"/>
      <c r="O115" s="89">
        <f t="shared" si="82"/>
        <v>273.60000000000002</v>
      </c>
      <c r="P115" s="77"/>
      <c r="Q115" s="77"/>
      <c r="R115" s="77"/>
      <c r="S115" s="89"/>
      <c r="T115" s="77"/>
      <c r="U115" s="77"/>
      <c r="V115" s="89">
        <f t="shared" si="83"/>
        <v>273.60000000000002</v>
      </c>
      <c r="W115" s="77"/>
      <c r="X115" s="77"/>
      <c r="Y115" s="77"/>
      <c r="Z115" s="69"/>
    </row>
    <row r="116" spans="1:27" ht="23.25" customHeight="1" x14ac:dyDescent="0.25">
      <c r="A116" s="18"/>
      <c r="B116" s="18"/>
      <c r="C116" s="18"/>
      <c r="D116" s="309"/>
      <c r="E116" s="101" t="s">
        <v>137</v>
      </c>
      <c r="F116" s="81" t="s">
        <v>14</v>
      </c>
      <c r="G116" s="5" t="s">
        <v>116</v>
      </c>
      <c r="H116" s="24" t="s">
        <v>114</v>
      </c>
      <c r="I116" s="72" t="s">
        <v>117</v>
      </c>
      <c r="J116" s="73">
        <v>2</v>
      </c>
      <c r="K116" s="73">
        <v>20</v>
      </c>
      <c r="L116" s="94">
        <f>'Verba_Kit Pedagogico'!H20</f>
        <v>20.96</v>
      </c>
      <c r="M116" s="75">
        <f t="shared" si="81"/>
        <v>838.4</v>
      </c>
      <c r="N116" s="76"/>
      <c r="O116" s="89">
        <f t="shared" si="82"/>
        <v>419.2</v>
      </c>
      <c r="P116" s="77"/>
      <c r="Q116" s="77"/>
      <c r="R116" s="77"/>
      <c r="S116" s="89"/>
      <c r="T116" s="77"/>
      <c r="U116" s="77"/>
      <c r="V116" s="89">
        <f t="shared" si="83"/>
        <v>419.2</v>
      </c>
      <c r="W116" s="77"/>
      <c r="X116" s="77"/>
      <c r="Y116" s="77"/>
      <c r="Z116" s="69"/>
    </row>
    <row r="117" spans="1:27" ht="38.25" customHeight="1" x14ac:dyDescent="0.25">
      <c r="A117" s="18"/>
      <c r="B117" s="18"/>
      <c r="C117" s="18"/>
      <c r="D117" s="309"/>
      <c r="E117" s="101" t="s">
        <v>132</v>
      </c>
      <c r="F117" s="81" t="s">
        <v>14</v>
      </c>
      <c r="G117" s="24">
        <v>26</v>
      </c>
      <c r="H117" s="24" t="s">
        <v>114</v>
      </c>
      <c r="I117" s="73" t="s">
        <v>119</v>
      </c>
      <c r="J117" s="73">
        <v>2</v>
      </c>
      <c r="K117" s="73">
        <v>20</v>
      </c>
      <c r="L117" s="94">
        <f>'Kit lanche'!E15</f>
        <v>5.88</v>
      </c>
      <c r="M117" s="75">
        <f t="shared" si="81"/>
        <v>235.2</v>
      </c>
      <c r="N117" s="76"/>
      <c r="O117" s="89">
        <f t="shared" si="82"/>
        <v>117.6</v>
      </c>
      <c r="P117" s="77"/>
      <c r="Q117" s="77"/>
      <c r="R117" s="77"/>
      <c r="S117" s="89"/>
      <c r="T117" s="77"/>
      <c r="U117" s="77"/>
      <c r="V117" s="89">
        <f t="shared" si="83"/>
        <v>117.6</v>
      </c>
      <c r="W117" s="77"/>
      <c r="X117" s="77"/>
      <c r="Y117" s="77"/>
      <c r="Z117" s="69"/>
    </row>
    <row r="118" spans="1:27" ht="15.75" customHeight="1" x14ac:dyDescent="0.25">
      <c r="A118" s="18"/>
      <c r="B118" s="18"/>
      <c r="C118" s="18"/>
      <c r="D118" s="309"/>
      <c r="E118" s="101" t="s">
        <v>126</v>
      </c>
      <c r="F118" s="81" t="s">
        <v>14</v>
      </c>
      <c r="G118" s="24">
        <v>28</v>
      </c>
      <c r="H118" s="24" t="s">
        <v>114</v>
      </c>
      <c r="I118" s="73" t="s">
        <v>119</v>
      </c>
      <c r="J118" s="73">
        <v>2</v>
      </c>
      <c r="K118" s="73">
        <v>5</v>
      </c>
      <c r="L118" s="94">
        <f>'Planilha para vinculação'!F40</f>
        <v>12</v>
      </c>
      <c r="M118" s="75">
        <f t="shared" si="81"/>
        <v>120</v>
      </c>
      <c r="N118" s="76"/>
      <c r="O118" s="89">
        <f t="shared" si="82"/>
        <v>60</v>
      </c>
      <c r="P118" s="77"/>
      <c r="Q118" s="77"/>
      <c r="R118" s="77"/>
      <c r="S118" s="89"/>
      <c r="T118" s="77"/>
      <c r="U118" s="77"/>
      <c r="V118" s="89">
        <f t="shared" si="83"/>
        <v>60</v>
      </c>
      <c r="W118" s="77"/>
      <c r="X118" s="77"/>
      <c r="Y118" s="77"/>
      <c r="Z118" s="69"/>
    </row>
    <row r="119" spans="1:27" ht="15.75" customHeight="1" x14ac:dyDescent="0.25">
      <c r="A119" s="18"/>
      <c r="B119" s="18"/>
      <c r="C119" s="18"/>
      <c r="D119" s="309"/>
      <c r="E119" s="101" t="s">
        <v>127</v>
      </c>
      <c r="F119" s="81" t="s">
        <v>14</v>
      </c>
      <c r="G119" s="24">
        <v>27</v>
      </c>
      <c r="H119" s="24" t="s">
        <v>114</v>
      </c>
      <c r="I119" s="73" t="s">
        <v>119</v>
      </c>
      <c r="J119" s="73">
        <v>2</v>
      </c>
      <c r="K119" s="73">
        <v>20</v>
      </c>
      <c r="L119" s="94">
        <f>'Planilha para vinculação'!F39</f>
        <v>4</v>
      </c>
      <c r="M119" s="75">
        <f t="shared" si="81"/>
        <v>160</v>
      </c>
      <c r="N119" s="113"/>
      <c r="O119" s="89">
        <f t="shared" si="82"/>
        <v>80</v>
      </c>
      <c r="P119" s="85"/>
      <c r="Q119" s="85"/>
      <c r="R119" s="85"/>
      <c r="S119" s="89"/>
      <c r="T119" s="85"/>
      <c r="U119" s="85"/>
      <c r="V119" s="89">
        <f t="shared" si="83"/>
        <v>80</v>
      </c>
      <c r="W119" s="77"/>
      <c r="X119" s="77"/>
      <c r="Y119" s="77"/>
      <c r="Z119" s="69"/>
    </row>
    <row r="120" spans="1:27" ht="15.75" customHeight="1" x14ac:dyDescent="0.25">
      <c r="A120" s="18"/>
      <c r="B120" s="18"/>
      <c r="C120" s="18"/>
      <c r="D120" s="309"/>
      <c r="E120" s="79" t="s">
        <v>32</v>
      </c>
      <c r="F120" s="81" t="s">
        <v>14</v>
      </c>
      <c r="G120" s="24">
        <v>54</v>
      </c>
      <c r="H120" s="24" t="s">
        <v>114</v>
      </c>
      <c r="I120" s="73" t="s">
        <v>119</v>
      </c>
      <c r="J120" s="73">
        <v>2</v>
      </c>
      <c r="K120" s="73">
        <v>2</v>
      </c>
      <c r="L120" s="94">
        <f>'Planilha para vinculação'!F66</f>
        <v>18.88</v>
      </c>
      <c r="M120" s="75">
        <f t="shared" si="81"/>
        <v>75.52</v>
      </c>
      <c r="N120" s="113"/>
      <c r="O120" s="89">
        <f t="shared" si="82"/>
        <v>37.76</v>
      </c>
      <c r="P120" s="85"/>
      <c r="Q120" s="85"/>
      <c r="R120" s="85"/>
      <c r="S120" s="89"/>
      <c r="T120" s="85"/>
      <c r="U120" s="85"/>
      <c r="V120" s="89">
        <f t="shared" si="83"/>
        <v>37.76</v>
      </c>
      <c r="W120" s="77"/>
      <c r="X120" s="77"/>
      <c r="Y120" s="77"/>
      <c r="Z120" s="69"/>
    </row>
    <row r="121" spans="1:27" ht="15.75" customHeight="1" x14ac:dyDescent="0.25">
      <c r="A121" s="18"/>
      <c r="B121" s="18"/>
      <c r="C121" s="18"/>
      <c r="D121" s="309"/>
      <c r="E121" s="97" t="s">
        <v>328</v>
      </c>
      <c r="F121" s="81" t="s">
        <v>14</v>
      </c>
      <c r="G121" s="24">
        <v>23</v>
      </c>
      <c r="H121" s="24" t="s">
        <v>114</v>
      </c>
      <c r="I121" s="73" t="s">
        <v>119</v>
      </c>
      <c r="J121" s="73">
        <v>2</v>
      </c>
      <c r="K121" s="73">
        <v>24</v>
      </c>
      <c r="L121" s="94">
        <f>'Planilha para vinculação'!F35</f>
        <v>0.61</v>
      </c>
      <c r="M121" s="75">
        <f t="shared" si="81"/>
        <v>29.28</v>
      </c>
      <c r="N121" s="113"/>
      <c r="O121" s="89">
        <f t="shared" si="82"/>
        <v>14.64</v>
      </c>
      <c r="P121" s="85"/>
      <c r="Q121" s="85"/>
      <c r="R121" s="85"/>
      <c r="S121" s="89"/>
      <c r="T121" s="85"/>
      <c r="U121" s="85"/>
      <c r="V121" s="89">
        <f t="shared" si="83"/>
        <v>14.64</v>
      </c>
      <c r="W121" s="77"/>
      <c r="X121" s="77"/>
      <c r="Y121" s="77"/>
      <c r="Z121" s="69">
        <f>SUM(N123:Y123)</f>
        <v>5978.6399999999994</v>
      </c>
      <c r="AA121" t="b">
        <f>IF(Z121=M123,TRUE,FALSE)</f>
        <v>1</v>
      </c>
    </row>
    <row r="122" spans="1:27" ht="15.75" customHeight="1" x14ac:dyDescent="0.25">
      <c r="A122" s="18"/>
      <c r="B122" s="18"/>
      <c r="C122" s="18"/>
      <c r="D122" s="308"/>
      <c r="E122" s="98" t="s">
        <v>330</v>
      </c>
      <c r="F122" s="81" t="s">
        <v>14</v>
      </c>
      <c r="G122" s="24">
        <v>14</v>
      </c>
      <c r="H122" s="24" t="s">
        <v>114</v>
      </c>
      <c r="I122" s="73" t="s">
        <v>119</v>
      </c>
      <c r="J122" s="73">
        <v>2</v>
      </c>
      <c r="K122" s="73">
        <v>20</v>
      </c>
      <c r="L122" s="94">
        <f>'Planilha para vinculação'!F26</f>
        <v>5.8</v>
      </c>
      <c r="M122" s="75">
        <f t="shared" si="81"/>
        <v>232</v>
      </c>
      <c r="N122" s="113"/>
      <c r="O122" s="89">
        <f t="shared" si="82"/>
        <v>116</v>
      </c>
      <c r="P122" s="115"/>
      <c r="Q122" s="111"/>
      <c r="R122" s="85"/>
      <c r="S122" s="85"/>
      <c r="T122" s="89"/>
      <c r="U122" s="85"/>
      <c r="V122" s="89">
        <f t="shared" si="83"/>
        <v>116</v>
      </c>
      <c r="W122" s="85"/>
      <c r="X122" s="85"/>
      <c r="Y122" s="85"/>
      <c r="Z122" s="69">
        <f>SUM(N124:Y124)</f>
        <v>29135.600000000002</v>
      </c>
      <c r="AA122" t="b">
        <f>IF(Z122=M124,TRUE,FALSE)</f>
        <v>1</v>
      </c>
    </row>
    <row r="123" spans="1:27" ht="15.75" customHeight="1" x14ac:dyDescent="0.25">
      <c r="A123" s="18"/>
      <c r="B123" s="18"/>
      <c r="C123" s="18"/>
      <c r="D123" s="300" t="s">
        <v>120</v>
      </c>
      <c r="E123" s="269"/>
      <c r="F123" s="269"/>
      <c r="G123" s="269"/>
      <c r="H123" s="269"/>
      <c r="I123" s="269"/>
      <c r="J123" s="269"/>
      <c r="K123" s="269"/>
      <c r="L123" s="270"/>
      <c r="M123" s="65">
        <f>SUM(M112:M122)</f>
        <v>5978.6399999999994</v>
      </c>
      <c r="N123" s="86">
        <f t="shared" ref="N123:U123" si="84">SUM(N112:N121)</f>
        <v>0</v>
      </c>
      <c r="O123" s="64">
        <f>SUM(O112:O122)</f>
        <v>2989.3199999999997</v>
      </c>
      <c r="P123" s="64">
        <f t="shared" si="84"/>
        <v>0</v>
      </c>
      <c r="Q123" s="64">
        <f t="shared" si="84"/>
        <v>0</v>
      </c>
      <c r="R123" s="64">
        <f t="shared" si="84"/>
        <v>0</v>
      </c>
      <c r="S123" s="64">
        <f t="shared" si="84"/>
        <v>0</v>
      </c>
      <c r="T123" s="64">
        <f t="shared" si="84"/>
        <v>0</v>
      </c>
      <c r="U123" s="64">
        <f t="shared" si="84"/>
        <v>0</v>
      </c>
      <c r="V123" s="64">
        <f>SUM(V112:V122)</f>
        <v>2989.3199999999997</v>
      </c>
      <c r="W123" s="64">
        <f t="shared" ref="W123:Y123" si="85">SUM(W112:W121)</f>
        <v>0</v>
      </c>
      <c r="X123" s="64">
        <f t="shared" si="85"/>
        <v>0</v>
      </c>
      <c r="Y123" s="64">
        <f t="shared" si="85"/>
        <v>0</v>
      </c>
      <c r="Z123" s="69"/>
    </row>
    <row r="124" spans="1:27" ht="42.75" customHeight="1" x14ac:dyDescent="0.25">
      <c r="A124" s="107"/>
      <c r="B124" s="107"/>
      <c r="C124" s="107"/>
      <c r="D124" s="312" t="s">
        <v>139</v>
      </c>
      <c r="E124" s="269"/>
      <c r="F124" s="269"/>
      <c r="G124" s="269"/>
      <c r="H124" s="269"/>
      <c r="I124" s="269"/>
      <c r="J124" s="269"/>
      <c r="K124" s="269"/>
      <c r="L124" s="270"/>
      <c r="M124" s="106">
        <f t="shared" ref="M124:Y124" si="86">M123+M94+M111+M99+M88</f>
        <v>29135.599999999999</v>
      </c>
      <c r="N124" s="106">
        <f t="shared" si="86"/>
        <v>2989.3199999999997</v>
      </c>
      <c r="O124" s="106">
        <f t="shared" si="86"/>
        <v>7567.68</v>
      </c>
      <c r="P124" s="106">
        <f t="shared" si="86"/>
        <v>2024.28</v>
      </c>
      <c r="Q124" s="106">
        <f t="shared" si="86"/>
        <v>0</v>
      </c>
      <c r="R124" s="106">
        <f t="shared" si="86"/>
        <v>1986.52</v>
      </c>
      <c r="S124" s="106">
        <f t="shared" si="86"/>
        <v>0</v>
      </c>
      <c r="T124" s="106">
        <f t="shared" si="86"/>
        <v>2989.3199999999997</v>
      </c>
      <c r="U124" s="106">
        <f t="shared" si="86"/>
        <v>4578.3600000000006</v>
      </c>
      <c r="V124" s="106">
        <f t="shared" si="86"/>
        <v>5013.5999999999995</v>
      </c>
      <c r="W124" s="106">
        <f t="shared" si="86"/>
        <v>1986.52</v>
      </c>
      <c r="X124" s="106">
        <f t="shared" si="86"/>
        <v>0</v>
      </c>
      <c r="Y124" s="106">
        <f t="shared" si="86"/>
        <v>0</v>
      </c>
      <c r="Z124" s="69"/>
    </row>
    <row r="125" spans="1:27" ht="26.25" customHeight="1" x14ac:dyDescent="0.25">
      <c r="A125" s="18"/>
      <c r="B125" s="18"/>
      <c r="C125" s="18"/>
      <c r="D125" s="313" t="s">
        <v>140</v>
      </c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70"/>
      <c r="Z125" s="69"/>
    </row>
    <row r="126" spans="1:27" ht="12.75" customHeight="1" x14ac:dyDescent="0.3">
      <c r="A126" s="18"/>
      <c r="B126" s="18"/>
      <c r="C126" s="18"/>
      <c r="D126" s="323" t="s">
        <v>141</v>
      </c>
      <c r="E126" s="70" t="s">
        <v>110</v>
      </c>
      <c r="F126" s="132" t="s">
        <v>11</v>
      </c>
      <c r="G126" s="24">
        <v>9</v>
      </c>
      <c r="H126" s="24" t="s">
        <v>114</v>
      </c>
      <c r="I126" s="72" t="s">
        <v>111</v>
      </c>
      <c r="J126" s="72">
        <v>2</v>
      </c>
      <c r="K126" s="93">
        <v>15</v>
      </c>
      <c r="L126" s="94">
        <f>'Planilha para vinculação'!F21</f>
        <v>10.119999999999999</v>
      </c>
      <c r="M126" s="133">
        <f t="shared" ref="M126:M135" si="87">TRUNC(J126*K126*L126,2)</f>
        <v>303.60000000000002</v>
      </c>
      <c r="N126" s="134"/>
      <c r="O126" s="135"/>
      <c r="P126" s="77">
        <f t="shared" ref="P126:P135" si="88">M126</f>
        <v>303.60000000000002</v>
      </c>
      <c r="Q126" s="136"/>
      <c r="R126" s="136"/>
      <c r="S126" s="136"/>
      <c r="T126" s="136"/>
      <c r="U126" s="85"/>
      <c r="V126" s="77"/>
      <c r="W126" s="137"/>
      <c r="X126" s="136"/>
      <c r="Y126" s="136"/>
      <c r="Z126" s="69"/>
    </row>
    <row r="127" spans="1:27" ht="21.75" customHeight="1" x14ac:dyDescent="0.3">
      <c r="A127" s="18"/>
      <c r="B127" s="18"/>
      <c r="C127" s="18"/>
      <c r="D127" s="324"/>
      <c r="E127" s="78" t="s">
        <v>112</v>
      </c>
      <c r="F127" s="132" t="s">
        <v>11</v>
      </c>
      <c r="G127" s="24">
        <v>10</v>
      </c>
      <c r="H127" s="24" t="s">
        <v>114</v>
      </c>
      <c r="I127" s="72" t="s">
        <v>111</v>
      </c>
      <c r="J127" s="72">
        <v>2</v>
      </c>
      <c r="K127" s="93">
        <v>30</v>
      </c>
      <c r="L127" s="94">
        <f>'Planilha para vinculação'!F22</f>
        <v>25</v>
      </c>
      <c r="M127" s="133">
        <f t="shared" si="87"/>
        <v>1500</v>
      </c>
      <c r="N127" s="123"/>
      <c r="O127" s="135"/>
      <c r="P127" s="77">
        <f t="shared" si="88"/>
        <v>1500</v>
      </c>
      <c r="Q127" s="85"/>
      <c r="R127" s="85"/>
      <c r="S127" s="85"/>
      <c r="T127" s="85"/>
      <c r="U127" s="85"/>
      <c r="V127" s="77"/>
      <c r="W127" s="137"/>
      <c r="X127" s="85"/>
      <c r="Y127" s="85"/>
      <c r="Z127" s="69"/>
    </row>
    <row r="128" spans="1:27" ht="15.75" customHeight="1" x14ac:dyDescent="0.3">
      <c r="A128" s="18"/>
      <c r="B128" s="18"/>
      <c r="C128" s="18"/>
      <c r="D128" s="324"/>
      <c r="E128" s="6" t="s">
        <v>513</v>
      </c>
      <c r="F128" s="24" t="s">
        <v>7</v>
      </c>
      <c r="G128" s="24">
        <v>3</v>
      </c>
      <c r="H128" s="24" t="s">
        <v>114</v>
      </c>
      <c r="I128" s="92" t="s">
        <v>111</v>
      </c>
      <c r="J128" s="92">
        <v>1</v>
      </c>
      <c r="K128" s="92">
        <v>6</v>
      </c>
      <c r="L128" s="94">
        <f>'Planilha para vinculação'!F15</f>
        <v>21.71</v>
      </c>
      <c r="M128" s="133">
        <f t="shared" si="87"/>
        <v>130.26</v>
      </c>
      <c r="N128" s="123"/>
      <c r="O128" s="135"/>
      <c r="P128" s="77">
        <f t="shared" si="88"/>
        <v>130.26</v>
      </c>
      <c r="Q128" s="85"/>
      <c r="R128" s="85"/>
      <c r="S128" s="85"/>
      <c r="T128" s="85"/>
      <c r="U128" s="85"/>
      <c r="V128" s="77"/>
      <c r="W128" s="137"/>
      <c r="X128" s="85"/>
      <c r="Y128" s="85"/>
      <c r="Z128" s="69"/>
    </row>
    <row r="129" spans="1:27" ht="71.25" customHeight="1" x14ac:dyDescent="0.3">
      <c r="A129" s="18"/>
      <c r="B129" s="18"/>
      <c r="C129" s="18"/>
      <c r="D129" s="324"/>
      <c r="E129" s="98" t="s">
        <v>330</v>
      </c>
      <c r="F129" s="24" t="s">
        <v>14</v>
      </c>
      <c r="G129" s="24">
        <v>14</v>
      </c>
      <c r="H129" s="24" t="s">
        <v>114</v>
      </c>
      <c r="I129" s="73" t="s">
        <v>119</v>
      </c>
      <c r="J129" s="73">
        <v>1</v>
      </c>
      <c r="K129" s="73">
        <v>20</v>
      </c>
      <c r="L129" s="94">
        <f>'Planilha para vinculação'!F26</f>
        <v>5.8</v>
      </c>
      <c r="M129" s="133">
        <f t="shared" si="87"/>
        <v>116</v>
      </c>
      <c r="N129" s="123"/>
      <c r="O129" s="135"/>
      <c r="P129" s="77">
        <f t="shared" si="88"/>
        <v>116</v>
      </c>
      <c r="Q129" s="85"/>
      <c r="R129" s="85"/>
      <c r="S129" s="85"/>
      <c r="T129" s="85"/>
      <c r="U129" s="85"/>
      <c r="V129" s="77"/>
      <c r="W129" s="137"/>
      <c r="X129" s="85"/>
      <c r="Y129" s="85"/>
      <c r="Z129" s="69"/>
    </row>
    <row r="130" spans="1:27" ht="15.75" customHeight="1" x14ac:dyDescent="0.3">
      <c r="A130" s="18"/>
      <c r="B130" s="18"/>
      <c r="C130" s="18"/>
      <c r="D130" s="324"/>
      <c r="E130" s="101" t="s">
        <v>125</v>
      </c>
      <c r="F130" s="24" t="s">
        <v>14</v>
      </c>
      <c r="G130" s="24">
        <v>19</v>
      </c>
      <c r="H130" s="24" t="s">
        <v>114</v>
      </c>
      <c r="I130" s="73" t="s">
        <v>119</v>
      </c>
      <c r="J130" s="73">
        <v>1</v>
      </c>
      <c r="K130" s="73">
        <v>240</v>
      </c>
      <c r="L130" s="94">
        <f>'Planilha para vinculação'!F31</f>
        <v>1.2250000000000001</v>
      </c>
      <c r="M130" s="133">
        <f t="shared" si="87"/>
        <v>294</v>
      </c>
      <c r="N130" s="123"/>
      <c r="O130" s="135"/>
      <c r="P130" s="77">
        <f t="shared" si="88"/>
        <v>294</v>
      </c>
      <c r="Q130" s="85"/>
      <c r="R130" s="85"/>
      <c r="S130" s="85"/>
      <c r="T130" s="85"/>
      <c r="U130" s="85"/>
      <c r="V130" s="77"/>
      <c r="W130" s="137"/>
      <c r="X130" s="85"/>
      <c r="Y130" s="85"/>
      <c r="Z130" s="69"/>
    </row>
    <row r="131" spans="1:27" ht="15.75" customHeight="1" x14ac:dyDescent="0.3">
      <c r="A131" s="18"/>
      <c r="B131" s="18"/>
      <c r="C131" s="18"/>
      <c r="D131" s="324"/>
      <c r="E131" s="101" t="s">
        <v>126</v>
      </c>
      <c r="F131" s="24" t="s">
        <v>14</v>
      </c>
      <c r="G131" s="24">
        <v>28</v>
      </c>
      <c r="H131" s="24" t="s">
        <v>114</v>
      </c>
      <c r="I131" s="73" t="s">
        <v>119</v>
      </c>
      <c r="J131" s="73">
        <v>1</v>
      </c>
      <c r="K131" s="73">
        <v>5</v>
      </c>
      <c r="L131" s="94">
        <f>'Planilha para vinculação'!F40</f>
        <v>12</v>
      </c>
      <c r="M131" s="133">
        <f t="shared" si="87"/>
        <v>60</v>
      </c>
      <c r="N131" s="123"/>
      <c r="O131" s="135"/>
      <c r="P131" s="77">
        <f t="shared" si="88"/>
        <v>60</v>
      </c>
      <c r="Q131" s="85"/>
      <c r="R131" s="85"/>
      <c r="S131" s="85"/>
      <c r="T131" s="85"/>
      <c r="U131" s="85"/>
      <c r="V131" s="77"/>
      <c r="W131" s="137"/>
      <c r="X131" s="85"/>
      <c r="Y131" s="85"/>
      <c r="Z131" s="69"/>
    </row>
    <row r="132" spans="1:27" ht="15.75" customHeight="1" x14ac:dyDescent="0.3">
      <c r="A132" s="18"/>
      <c r="B132" s="18"/>
      <c r="C132" s="18"/>
      <c r="D132" s="324"/>
      <c r="E132" s="101" t="s">
        <v>127</v>
      </c>
      <c r="F132" s="24" t="s">
        <v>14</v>
      </c>
      <c r="G132" s="24">
        <v>27</v>
      </c>
      <c r="H132" s="24" t="s">
        <v>114</v>
      </c>
      <c r="I132" s="73" t="s">
        <v>119</v>
      </c>
      <c r="J132" s="73">
        <v>1</v>
      </c>
      <c r="K132" s="73">
        <v>40</v>
      </c>
      <c r="L132" s="94">
        <f>'Planilha para vinculação'!F39</f>
        <v>4</v>
      </c>
      <c r="M132" s="133">
        <f t="shared" si="87"/>
        <v>160</v>
      </c>
      <c r="N132" s="123"/>
      <c r="O132" s="135"/>
      <c r="P132" s="77">
        <f t="shared" si="88"/>
        <v>160</v>
      </c>
      <c r="Q132" s="85"/>
      <c r="R132" s="85"/>
      <c r="S132" s="85"/>
      <c r="T132" s="85"/>
      <c r="U132" s="85"/>
      <c r="V132" s="77"/>
      <c r="W132" s="137"/>
      <c r="X132" s="85"/>
      <c r="Y132" s="85"/>
      <c r="Z132" s="69"/>
    </row>
    <row r="133" spans="1:27" ht="15.75" customHeight="1" x14ac:dyDescent="0.3">
      <c r="A133" s="18"/>
      <c r="B133" s="18"/>
      <c r="C133" s="18"/>
      <c r="D133" s="324"/>
      <c r="E133" s="97" t="s">
        <v>328</v>
      </c>
      <c r="F133" s="24" t="s">
        <v>14</v>
      </c>
      <c r="G133" s="24">
        <v>23</v>
      </c>
      <c r="H133" s="24" t="s">
        <v>114</v>
      </c>
      <c r="I133" s="73" t="s">
        <v>119</v>
      </c>
      <c r="J133" s="73">
        <v>1</v>
      </c>
      <c r="K133" s="73">
        <v>40</v>
      </c>
      <c r="L133" s="138">
        <f>'Planilha para vinculação'!F35</f>
        <v>0.61</v>
      </c>
      <c r="M133" s="133">
        <f t="shared" si="87"/>
        <v>24.4</v>
      </c>
      <c r="N133" s="123"/>
      <c r="O133" s="135"/>
      <c r="P133" s="77">
        <f t="shared" si="88"/>
        <v>24.4</v>
      </c>
      <c r="Q133" s="85"/>
      <c r="R133" s="85"/>
      <c r="S133" s="85"/>
      <c r="T133" s="85"/>
      <c r="U133" s="85"/>
      <c r="V133" s="77"/>
      <c r="W133" s="137"/>
      <c r="X133" s="85"/>
      <c r="Y133" s="85"/>
      <c r="Z133" s="69"/>
    </row>
    <row r="134" spans="1:27" ht="21" customHeight="1" x14ac:dyDescent="0.3">
      <c r="A134" s="18"/>
      <c r="B134" s="18"/>
      <c r="C134" s="18"/>
      <c r="D134" s="324"/>
      <c r="E134" s="101" t="s">
        <v>137</v>
      </c>
      <c r="F134" s="73" t="s">
        <v>142</v>
      </c>
      <c r="G134" s="72" t="s">
        <v>116</v>
      </c>
      <c r="H134" s="24" t="s">
        <v>114</v>
      </c>
      <c r="I134" s="72" t="s">
        <v>117</v>
      </c>
      <c r="J134" s="73">
        <v>1</v>
      </c>
      <c r="K134" s="73">
        <v>40</v>
      </c>
      <c r="L134" s="94">
        <f>'Verba_Kit Pedagogico'!H20</f>
        <v>20.96</v>
      </c>
      <c r="M134" s="133">
        <f t="shared" si="87"/>
        <v>838.4</v>
      </c>
      <c r="N134" s="123"/>
      <c r="O134" s="135"/>
      <c r="P134" s="77">
        <f t="shared" si="88"/>
        <v>838.4</v>
      </c>
      <c r="Q134" s="85"/>
      <c r="R134" s="85"/>
      <c r="S134" s="85"/>
      <c r="T134" s="85"/>
      <c r="U134" s="85"/>
      <c r="V134" s="77"/>
      <c r="W134" s="137"/>
      <c r="X134" s="85"/>
      <c r="Y134" s="85"/>
      <c r="Z134" s="69">
        <f>SUM(N136:Y136)</f>
        <v>3661.8599999999997</v>
      </c>
      <c r="AA134" t="b">
        <f>IF(Z134=M136,TRUE,FALSE)</f>
        <v>1</v>
      </c>
    </row>
    <row r="135" spans="1:27" ht="15.75" customHeight="1" x14ac:dyDescent="0.3">
      <c r="A135" s="18"/>
      <c r="B135" s="18"/>
      <c r="C135" s="18"/>
      <c r="D135" s="325"/>
      <c r="E135" s="70" t="s">
        <v>132</v>
      </c>
      <c r="F135" s="24" t="s">
        <v>14</v>
      </c>
      <c r="G135" s="24">
        <v>26</v>
      </c>
      <c r="H135" s="24" t="s">
        <v>114</v>
      </c>
      <c r="I135" s="92" t="s">
        <v>119</v>
      </c>
      <c r="J135" s="92">
        <v>1</v>
      </c>
      <c r="K135" s="73">
        <v>40</v>
      </c>
      <c r="L135" s="94">
        <f>'Kit lanche'!E15</f>
        <v>5.88</v>
      </c>
      <c r="M135" s="133">
        <f t="shared" si="87"/>
        <v>235.2</v>
      </c>
      <c r="N135" s="123"/>
      <c r="O135" s="135"/>
      <c r="P135" s="77">
        <f t="shared" si="88"/>
        <v>235.2</v>
      </c>
      <c r="Q135" s="85"/>
      <c r="R135" s="85"/>
      <c r="S135" s="85"/>
      <c r="T135" s="85"/>
      <c r="U135" s="85"/>
      <c r="V135" s="77"/>
      <c r="W135" s="137"/>
      <c r="X135" s="85"/>
      <c r="Y135" s="85"/>
      <c r="Z135" s="69"/>
    </row>
    <row r="136" spans="1:27" ht="15.75" customHeight="1" x14ac:dyDescent="0.25">
      <c r="A136" s="18"/>
      <c r="B136" s="18"/>
      <c r="C136" s="18"/>
      <c r="D136" s="326" t="s">
        <v>120</v>
      </c>
      <c r="E136" s="269"/>
      <c r="F136" s="269"/>
      <c r="G136" s="269"/>
      <c r="H136" s="269"/>
      <c r="I136" s="269"/>
      <c r="J136" s="269"/>
      <c r="K136" s="269"/>
      <c r="L136" s="270"/>
      <c r="M136" s="139">
        <f t="shared" ref="M136:Y136" si="89">SUM(M126:M135)</f>
        <v>3661.8599999999997</v>
      </c>
      <c r="N136" s="139">
        <f t="shared" si="89"/>
        <v>0</v>
      </c>
      <c r="O136" s="139">
        <f t="shared" si="89"/>
        <v>0</v>
      </c>
      <c r="P136" s="139">
        <f t="shared" si="89"/>
        <v>3661.8599999999997</v>
      </c>
      <c r="Q136" s="139">
        <f t="shared" si="89"/>
        <v>0</v>
      </c>
      <c r="R136" s="139">
        <f t="shared" si="89"/>
        <v>0</v>
      </c>
      <c r="S136" s="139">
        <f t="shared" si="89"/>
        <v>0</v>
      </c>
      <c r="T136" s="139">
        <f t="shared" si="89"/>
        <v>0</v>
      </c>
      <c r="U136" s="139">
        <f t="shared" si="89"/>
        <v>0</v>
      </c>
      <c r="V136" s="139">
        <f t="shared" si="89"/>
        <v>0</v>
      </c>
      <c r="W136" s="139">
        <f t="shared" si="89"/>
        <v>0</v>
      </c>
      <c r="X136" s="139">
        <f t="shared" si="89"/>
        <v>0</v>
      </c>
      <c r="Y136" s="139">
        <f t="shared" si="89"/>
        <v>0</v>
      </c>
      <c r="Z136" s="69"/>
    </row>
    <row r="137" spans="1:27" ht="40.5" customHeight="1" x14ac:dyDescent="0.3">
      <c r="A137" s="107"/>
      <c r="B137" s="107"/>
      <c r="C137" s="107"/>
      <c r="D137" s="307" t="s">
        <v>78</v>
      </c>
      <c r="E137" s="70" t="s">
        <v>110</v>
      </c>
      <c r="F137" s="91" t="s">
        <v>11</v>
      </c>
      <c r="G137" s="24">
        <v>9</v>
      </c>
      <c r="H137" s="24" t="s">
        <v>114</v>
      </c>
      <c r="I137" s="92" t="s">
        <v>111</v>
      </c>
      <c r="J137" s="92">
        <v>2</v>
      </c>
      <c r="K137" s="93">
        <v>15</v>
      </c>
      <c r="L137" s="94">
        <f>'Planilha para vinculação'!F21</f>
        <v>10.119999999999999</v>
      </c>
      <c r="M137" s="75">
        <f t="shared" ref="M137:M139" si="90">TRUNC(J137*K137*L137,2)</f>
        <v>303.60000000000002</v>
      </c>
      <c r="N137" s="109"/>
      <c r="O137" s="110"/>
      <c r="P137" s="110"/>
      <c r="Q137" s="140"/>
      <c r="R137" s="141">
        <f t="shared" ref="R137:R140" si="91">M137</f>
        <v>303.60000000000002</v>
      </c>
      <c r="S137" s="111"/>
      <c r="T137" s="110"/>
      <c r="U137" s="110"/>
      <c r="V137" s="142"/>
      <c r="W137" s="77"/>
      <c r="X137" s="77"/>
      <c r="Y137" s="77"/>
      <c r="Z137" s="69"/>
    </row>
    <row r="138" spans="1:27" ht="32.25" customHeight="1" x14ac:dyDescent="0.3">
      <c r="A138" s="18"/>
      <c r="B138" s="18"/>
      <c r="C138" s="18"/>
      <c r="D138" s="309"/>
      <c r="E138" s="70" t="s">
        <v>112</v>
      </c>
      <c r="F138" s="91" t="s">
        <v>11</v>
      </c>
      <c r="G138" s="24">
        <v>10</v>
      </c>
      <c r="H138" s="24" t="s">
        <v>114</v>
      </c>
      <c r="I138" s="92" t="s">
        <v>111</v>
      </c>
      <c r="J138" s="92">
        <v>2</v>
      </c>
      <c r="K138" s="93">
        <v>30</v>
      </c>
      <c r="L138" s="94">
        <f>'Planilha para vinculação'!F22</f>
        <v>25</v>
      </c>
      <c r="M138" s="75">
        <f t="shared" si="90"/>
        <v>1500</v>
      </c>
      <c r="N138" s="113"/>
      <c r="O138" s="85"/>
      <c r="P138" s="85"/>
      <c r="Q138" s="140"/>
      <c r="R138" s="141">
        <f t="shared" si="91"/>
        <v>1500</v>
      </c>
      <c r="S138" s="111"/>
      <c r="T138" s="85"/>
      <c r="U138" s="85"/>
      <c r="V138" s="142"/>
      <c r="W138" s="77"/>
      <c r="X138" s="77"/>
      <c r="Y138" s="77"/>
      <c r="Z138" s="69"/>
    </row>
    <row r="139" spans="1:27" ht="15.75" customHeight="1" x14ac:dyDescent="0.3">
      <c r="A139" s="18"/>
      <c r="B139" s="18"/>
      <c r="C139" s="18"/>
      <c r="D139" s="309"/>
      <c r="E139" s="98" t="s">
        <v>20</v>
      </c>
      <c r="F139" s="81" t="s">
        <v>14</v>
      </c>
      <c r="G139" s="24">
        <v>16</v>
      </c>
      <c r="H139" s="24" t="s">
        <v>114</v>
      </c>
      <c r="I139" s="92" t="s">
        <v>138</v>
      </c>
      <c r="J139" s="92">
        <v>1</v>
      </c>
      <c r="K139" s="92">
        <v>240</v>
      </c>
      <c r="L139" s="94">
        <f>'Planilha para vinculação'!F28</f>
        <v>1.1399999999999999</v>
      </c>
      <c r="M139" s="75">
        <f t="shared" si="90"/>
        <v>273.60000000000002</v>
      </c>
      <c r="N139" s="113"/>
      <c r="O139" s="85"/>
      <c r="P139" s="85"/>
      <c r="Q139" s="140"/>
      <c r="R139" s="141">
        <f t="shared" si="91"/>
        <v>273.60000000000002</v>
      </c>
      <c r="S139" s="111"/>
      <c r="T139" s="85"/>
      <c r="U139" s="85"/>
      <c r="V139" s="142"/>
      <c r="W139" s="77"/>
      <c r="X139" s="77"/>
      <c r="Y139" s="77"/>
      <c r="Z139" s="69">
        <f>SUM(N141:Y141)</f>
        <v>2193.1999999999998</v>
      </c>
      <c r="AA139" t="b">
        <f>IF(Z139=M141,TRUE,FALSE)</f>
        <v>1</v>
      </c>
    </row>
    <row r="140" spans="1:27" ht="24.75" customHeight="1" x14ac:dyDescent="0.25">
      <c r="A140" s="18"/>
      <c r="B140" s="18"/>
      <c r="C140" s="18"/>
      <c r="D140" s="308"/>
      <c r="E140" s="98" t="s">
        <v>330</v>
      </c>
      <c r="F140" s="81" t="s">
        <v>14</v>
      </c>
      <c r="G140" s="24">
        <v>14</v>
      </c>
      <c r="H140" s="24" t="s">
        <v>114</v>
      </c>
      <c r="I140" s="73" t="s">
        <v>119</v>
      </c>
      <c r="J140" s="73">
        <v>1</v>
      </c>
      <c r="K140" s="92">
        <v>20</v>
      </c>
      <c r="L140" s="94">
        <f>'Planilha para vinculação'!F26</f>
        <v>5.8</v>
      </c>
      <c r="M140" s="75">
        <f>TRUNC(L140*K140*J140,2)</f>
        <v>116</v>
      </c>
      <c r="N140" s="113"/>
      <c r="O140" s="85"/>
      <c r="P140" s="115"/>
      <c r="Q140" s="111"/>
      <c r="R140" s="141">
        <f t="shared" si="91"/>
        <v>116</v>
      </c>
      <c r="S140" s="85"/>
      <c r="T140" s="89"/>
      <c r="U140" s="85"/>
      <c r="V140" s="111"/>
      <c r="W140" s="85"/>
      <c r="X140" s="85"/>
      <c r="Y140" s="85"/>
      <c r="Z140" s="69">
        <f>SUM(N142:Y142)</f>
        <v>5855.0599999999995</v>
      </c>
      <c r="AA140" t="b">
        <f>IF(Z140=M142,TRUE,FALSE)</f>
        <v>1</v>
      </c>
    </row>
    <row r="141" spans="1:27" ht="15.75" customHeight="1" x14ac:dyDescent="0.25">
      <c r="A141" s="18"/>
      <c r="B141" s="18"/>
      <c r="C141" s="18"/>
      <c r="D141" s="300" t="s">
        <v>120</v>
      </c>
      <c r="E141" s="269"/>
      <c r="F141" s="269"/>
      <c r="G141" s="269"/>
      <c r="H141" s="269"/>
      <c r="I141" s="269"/>
      <c r="J141" s="269"/>
      <c r="K141" s="269"/>
      <c r="L141" s="270"/>
      <c r="M141" s="65">
        <f t="shared" ref="M141:Y141" si="92">SUM(M137:M140)</f>
        <v>2193.1999999999998</v>
      </c>
      <c r="N141" s="86">
        <f t="shared" si="92"/>
        <v>0</v>
      </c>
      <c r="O141" s="64">
        <f t="shared" si="92"/>
        <v>0</v>
      </c>
      <c r="P141" s="64">
        <f t="shared" si="92"/>
        <v>0</v>
      </c>
      <c r="Q141" s="64">
        <f t="shared" si="92"/>
        <v>0</v>
      </c>
      <c r="R141" s="64">
        <f t="shared" si="92"/>
        <v>2193.1999999999998</v>
      </c>
      <c r="S141" s="64">
        <f t="shared" si="92"/>
        <v>0</v>
      </c>
      <c r="T141" s="64">
        <f t="shared" si="92"/>
        <v>0</v>
      </c>
      <c r="U141" s="64">
        <f t="shared" si="92"/>
        <v>0</v>
      </c>
      <c r="V141" s="64">
        <f t="shared" si="92"/>
        <v>0</v>
      </c>
      <c r="W141" s="64">
        <f t="shared" si="92"/>
        <v>0</v>
      </c>
      <c r="X141" s="64">
        <f t="shared" si="92"/>
        <v>0</v>
      </c>
      <c r="Y141" s="64">
        <f t="shared" si="92"/>
        <v>0</v>
      </c>
      <c r="Z141" s="69"/>
    </row>
    <row r="142" spans="1:27" ht="15.75" customHeight="1" x14ac:dyDescent="0.25">
      <c r="A142" s="18"/>
      <c r="B142" s="18"/>
      <c r="C142" s="18"/>
      <c r="D142" s="312" t="s">
        <v>143</v>
      </c>
      <c r="E142" s="269"/>
      <c r="F142" s="269"/>
      <c r="G142" s="269"/>
      <c r="H142" s="269"/>
      <c r="I142" s="269"/>
      <c r="J142" s="269"/>
      <c r="K142" s="269"/>
      <c r="L142" s="270"/>
      <c r="M142" s="106">
        <f t="shared" ref="M142:Y142" si="93">M141+M136</f>
        <v>5855.0599999999995</v>
      </c>
      <c r="N142" s="106">
        <f t="shared" si="93"/>
        <v>0</v>
      </c>
      <c r="O142" s="106">
        <f t="shared" si="93"/>
        <v>0</v>
      </c>
      <c r="P142" s="106">
        <f t="shared" si="93"/>
        <v>3661.8599999999997</v>
      </c>
      <c r="Q142" s="106">
        <f t="shared" si="93"/>
        <v>0</v>
      </c>
      <c r="R142" s="106">
        <f t="shared" si="93"/>
        <v>2193.1999999999998</v>
      </c>
      <c r="S142" s="106">
        <f t="shared" si="93"/>
        <v>0</v>
      </c>
      <c r="T142" s="106">
        <f t="shared" si="93"/>
        <v>0</v>
      </c>
      <c r="U142" s="106">
        <f t="shared" si="93"/>
        <v>0</v>
      </c>
      <c r="V142" s="106">
        <f t="shared" si="93"/>
        <v>0</v>
      </c>
      <c r="W142" s="106">
        <f t="shared" si="93"/>
        <v>0</v>
      </c>
      <c r="X142" s="106">
        <f t="shared" si="93"/>
        <v>0</v>
      </c>
      <c r="Y142" s="106">
        <f t="shared" si="93"/>
        <v>0</v>
      </c>
      <c r="Z142" s="69"/>
    </row>
    <row r="143" spans="1:27" ht="15.75" customHeight="1" x14ac:dyDescent="0.25">
      <c r="A143" s="18"/>
      <c r="B143" s="18"/>
      <c r="C143" s="18"/>
      <c r="D143" s="313" t="s">
        <v>144</v>
      </c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70"/>
      <c r="Z143" s="69"/>
    </row>
    <row r="144" spans="1:27" ht="15.75" customHeight="1" x14ac:dyDescent="0.25">
      <c r="A144" s="18"/>
      <c r="B144" s="18"/>
      <c r="C144" s="18"/>
      <c r="D144" s="160"/>
      <c r="E144" s="5" t="s">
        <v>489</v>
      </c>
      <c r="F144" s="81" t="s">
        <v>490</v>
      </c>
      <c r="G144" s="24">
        <v>7</v>
      </c>
      <c r="H144" s="5" t="s">
        <v>114</v>
      </c>
      <c r="I144" s="73" t="s">
        <v>119</v>
      </c>
      <c r="J144" s="73">
        <v>1</v>
      </c>
      <c r="K144" s="73">
        <v>1</v>
      </c>
      <c r="L144" s="87">
        <f>Verba_Diagnóstico!$G$16</f>
        <v>91.91</v>
      </c>
      <c r="M144" s="75">
        <f t="shared" ref="M144:M145" si="94">TRUNC(L144*K144*J144,2)</f>
        <v>91.91</v>
      </c>
      <c r="N144" s="88"/>
      <c r="O144" s="89"/>
      <c r="P144" s="89"/>
      <c r="Q144" s="89"/>
      <c r="R144" s="89"/>
      <c r="S144" s="89"/>
      <c r="T144" s="89"/>
      <c r="U144" s="89"/>
      <c r="V144" s="90"/>
      <c r="W144" s="90"/>
      <c r="X144" s="90"/>
      <c r="Y144" s="88">
        <f>M144</f>
        <v>91.91</v>
      </c>
      <c r="Z144" s="69"/>
    </row>
    <row r="145" spans="1:27" ht="15.75" customHeight="1" x14ac:dyDescent="0.25">
      <c r="A145" s="18"/>
      <c r="B145" s="18"/>
      <c r="C145" s="18"/>
      <c r="D145" s="161" t="s">
        <v>79</v>
      </c>
      <c r="E145" s="5" t="s">
        <v>489</v>
      </c>
      <c r="F145" s="81" t="s">
        <v>490</v>
      </c>
      <c r="G145" s="24">
        <v>7</v>
      </c>
      <c r="H145" s="5" t="s">
        <v>114</v>
      </c>
      <c r="I145" s="73" t="s">
        <v>119</v>
      </c>
      <c r="J145" s="73">
        <v>1</v>
      </c>
      <c r="K145" s="73">
        <v>120</v>
      </c>
      <c r="L145" s="87">
        <f>Verba_Diagnóstico!$G$15</f>
        <v>5</v>
      </c>
      <c r="M145" s="75">
        <f t="shared" si="94"/>
        <v>600</v>
      </c>
      <c r="N145" s="88"/>
      <c r="O145" s="89"/>
      <c r="P145" s="89"/>
      <c r="Q145" s="89"/>
      <c r="R145" s="89"/>
      <c r="S145" s="89"/>
      <c r="T145" s="89"/>
      <c r="U145" s="89"/>
      <c r="V145" s="90"/>
      <c r="W145" s="90"/>
      <c r="X145" s="90"/>
      <c r="Y145" s="88">
        <f>M145</f>
        <v>600</v>
      </c>
      <c r="Z145" s="69">
        <f>SUM(N148:Y148)</f>
        <v>7715.91</v>
      </c>
      <c r="AA145" t="b">
        <f>IF(Z145=M148,TRUE,FALSE)</f>
        <v>1</v>
      </c>
    </row>
    <row r="146" spans="1:27" ht="15.75" customHeight="1" x14ac:dyDescent="0.25">
      <c r="A146" s="18"/>
      <c r="B146" s="18"/>
      <c r="C146" s="18"/>
      <c r="D146" s="337"/>
      <c r="E146" s="70" t="s">
        <v>110</v>
      </c>
      <c r="F146" s="91" t="s">
        <v>11</v>
      </c>
      <c r="G146" s="24">
        <v>9</v>
      </c>
      <c r="H146" s="24" t="s">
        <v>114</v>
      </c>
      <c r="I146" s="92" t="s">
        <v>111</v>
      </c>
      <c r="J146" s="92">
        <v>2</v>
      </c>
      <c r="K146" s="93">
        <v>100</v>
      </c>
      <c r="L146" s="94">
        <f>'Planilha para vinculação'!F21</f>
        <v>10.119999999999999</v>
      </c>
      <c r="M146" s="75">
        <f t="shared" ref="M146:M147" si="95">TRUNC(L146*K146*J146,2)</f>
        <v>2024</v>
      </c>
      <c r="N146" s="108"/>
      <c r="O146" s="89"/>
      <c r="P146" s="89"/>
      <c r="Q146" s="89"/>
      <c r="R146" s="89"/>
      <c r="S146" s="89"/>
      <c r="T146" s="89"/>
      <c r="U146" s="89"/>
      <c r="V146" s="90"/>
      <c r="W146" s="90"/>
      <c r="X146" s="90"/>
      <c r="Y146" s="89">
        <f t="shared" ref="Y146:Y147" si="96">M146</f>
        <v>2024</v>
      </c>
      <c r="Z146" s="69"/>
    </row>
    <row r="147" spans="1:27" ht="15.75" customHeight="1" x14ac:dyDescent="0.25">
      <c r="A147" s="18"/>
      <c r="B147" s="18"/>
      <c r="C147" s="18"/>
      <c r="D147" s="338"/>
      <c r="E147" s="92" t="s">
        <v>121</v>
      </c>
      <c r="F147" s="91" t="s">
        <v>11</v>
      </c>
      <c r="G147" s="24">
        <v>9</v>
      </c>
      <c r="H147" s="24" t="s">
        <v>114</v>
      </c>
      <c r="I147" s="92" t="s">
        <v>111</v>
      </c>
      <c r="J147" s="92">
        <v>2</v>
      </c>
      <c r="K147" s="93">
        <v>100</v>
      </c>
      <c r="L147" s="94">
        <f>'Planilha para vinculação'!F22</f>
        <v>25</v>
      </c>
      <c r="M147" s="75">
        <f t="shared" si="95"/>
        <v>5000</v>
      </c>
      <c r="N147" s="108"/>
      <c r="O147" s="89"/>
      <c r="P147" s="89"/>
      <c r="Q147" s="89"/>
      <c r="R147" s="89"/>
      <c r="S147" s="89"/>
      <c r="T147" s="89"/>
      <c r="U147" s="89"/>
      <c r="V147" s="90"/>
      <c r="W147" s="90"/>
      <c r="X147" s="90"/>
      <c r="Y147" s="89">
        <f t="shared" si="96"/>
        <v>5000</v>
      </c>
      <c r="Z147" s="69">
        <f>SUM(N149:Y150)</f>
        <v>394693.63526315789</v>
      </c>
      <c r="AA147" s="165">
        <f>M149-Z147</f>
        <v>0</v>
      </c>
    </row>
    <row r="148" spans="1:27" ht="15.75" customHeight="1" x14ac:dyDescent="0.25">
      <c r="A148" s="18"/>
      <c r="B148" s="18"/>
      <c r="C148" s="18"/>
      <c r="D148" s="300" t="s">
        <v>122</v>
      </c>
      <c r="E148" s="269"/>
      <c r="F148" s="269"/>
      <c r="G148" s="269"/>
      <c r="H148" s="269"/>
      <c r="I148" s="269"/>
      <c r="J148" s="269"/>
      <c r="K148" s="269"/>
      <c r="L148" s="270"/>
      <c r="M148" s="106">
        <f>SUM(M144:M147)</f>
        <v>7715.91</v>
      </c>
      <c r="N148" s="143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>
        <f>SUM(Y144:Y147)</f>
        <v>7715.91</v>
      </c>
      <c r="Z148" s="69"/>
      <c r="AA148" s="165"/>
    </row>
    <row r="149" spans="1:27" ht="42" customHeight="1" x14ac:dyDescent="0.25">
      <c r="A149" s="18"/>
      <c r="B149" s="18"/>
      <c r="C149" s="18"/>
      <c r="D149" s="334" t="s">
        <v>145</v>
      </c>
      <c r="E149" s="315"/>
      <c r="F149" s="315"/>
      <c r="G149" s="315"/>
      <c r="H149" s="315"/>
      <c r="I149" s="315"/>
      <c r="J149" s="315"/>
      <c r="K149" s="315"/>
      <c r="L149" s="316"/>
      <c r="M149" s="310">
        <f>SUM(M148,M142,M124,M76,M151)</f>
        <v>394693.63526315789</v>
      </c>
      <c r="N149" s="310">
        <f>SUM(N148,N142,N124,N76,N151)</f>
        <v>39036.659605263158</v>
      </c>
      <c r="O149" s="310">
        <f>SUM(O148,O142,O124,O76,O151)</f>
        <v>37816.325605263162</v>
      </c>
      <c r="P149" s="310">
        <f>SUM(P148,P142,P124,P76,P151)</f>
        <v>38060.945605263158</v>
      </c>
      <c r="Q149" s="310">
        <f>SUM(Q148,Q142,Q124,Q76,Q151)</f>
        <v>27160.405605263157</v>
      </c>
      <c r="R149" s="310">
        <f>SUM(R148,R142,R124,R76,R151)</f>
        <v>33947.325605263155</v>
      </c>
      <c r="S149" s="310">
        <f>SUM(S148,S142,S124,S76,S151)</f>
        <v>27160.405605263157</v>
      </c>
      <c r="T149" s="310">
        <f>SUM(T148,T142,T124,T76,T151)</f>
        <v>32756.925605263154</v>
      </c>
      <c r="U149" s="310">
        <f>SUM(U148,U142,U124,U76,U151)</f>
        <v>31738.765605263157</v>
      </c>
      <c r="V149" s="310">
        <f>SUM(V148,V142,V124,V76,V151)</f>
        <v>34781.205605263152</v>
      </c>
      <c r="W149" s="310">
        <f>SUM(W148,W142,W124,W76,W151)</f>
        <v>29146.925605263161</v>
      </c>
      <c r="X149" s="310">
        <f>SUM(X148,X142,X124,X76,X151)</f>
        <v>29767.605605263154</v>
      </c>
      <c r="Y149" s="310">
        <f>SUM(Y148,Y142,Y124,Y76,Y151)</f>
        <v>33320.139605263161</v>
      </c>
      <c r="Z149" s="69"/>
    </row>
    <row r="150" spans="1:27" ht="38.25" customHeight="1" x14ac:dyDescent="0.25">
      <c r="A150" s="18"/>
      <c r="B150" s="18"/>
      <c r="C150" s="18"/>
      <c r="D150" s="317"/>
      <c r="E150" s="279"/>
      <c r="F150" s="279"/>
      <c r="G150" s="279"/>
      <c r="H150" s="279"/>
      <c r="I150" s="279"/>
      <c r="J150" s="279"/>
      <c r="K150" s="279"/>
      <c r="L150" s="318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69"/>
    </row>
    <row r="151" spans="1:27" ht="15.75" customHeight="1" x14ac:dyDescent="0.25">
      <c r="A151" s="18"/>
      <c r="B151" s="18"/>
      <c r="C151" s="18"/>
      <c r="D151" s="312" t="s">
        <v>157</v>
      </c>
      <c r="E151" s="269"/>
      <c r="F151" s="269"/>
      <c r="G151" s="269"/>
      <c r="H151" s="269"/>
      <c r="I151" s="269"/>
      <c r="J151" s="269"/>
      <c r="K151" s="269"/>
      <c r="L151" s="270"/>
      <c r="M151" s="106">
        <f>'RH Corpo Fixo'!J17</f>
        <v>107170.10526315789</v>
      </c>
      <c r="N151" s="106">
        <f>'RH Corpo Fixo'!K17</f>
        <v>8930.8421052631584</v>
      </c>
      <c r="O151" s="106">
        <f>'RH Corpo Fixo'!L17</f>
        <v>8930.8421052631584</v>
      </c>
      <c r="P151" s="106">
        <f>'RH Corpo Fixo'!M17</f>
        <v>8930.8421052631584</v>
      </c>
      <c r="Q151" s="106">
        <f>'RH Corpo Fixo'!N17</f>
        <v>8930.8421052631584</v>
      </c>
      <c r="R151" s="106">
        <f>'RH Corpo Fixo'!O17</f>
        <v>8930.8421052631584</v>
      </c>
      <c r="S151" s="106">
        <f>'RH Corpo Fixo'!P17</f>
        <v>8930.8421052631584</v>
      </c>
      <c r="T151" s="106">
        <f>'RH Corpo Fixo'!Q17</f>
        <v>8930.8421052631584</v>
      </c>
      <c r="U151" s="106">
        <f>'RH Corpo Fixo'!R17</f>
        <v>8930.8421052631584</v>
      </c>
      <c r="V151" s="106">
        <f>'RH Corpo Fixo'!S17</f>
        <v>8930.8421052631584</v>
      </c>
      <c r="W151" s="106">
        <f>'RH Corpo Fixo'!T17</f>
        <v>8930.8421052631584</v>
      </c>
      <c r="X151" s="106">
        <f>'RH Corpo Fixo'!U17</f>
        <v>8930.8421052631584</v>
      </c>
      <c r="Y151" s="106">
        <f>'RH Corpo Fixo'!V17</f>
        <v>8930.8421052631584</v>
      </c>
      <c r="Z151" s="69"/>
    </row>
    <row r="152" spans="1:27" ht="80.25" customHeight="1" x14ac:dyDescent="0.25">
      <c r="A152" s="18"/>
      <c r="B152" s="18"/>
      <c r="C152" s="18"/>
      <c r="D152" s="145"/>
      <c r="E152" s="145"/>
      <c r="F152" s="145"/>
      <c r="G152" s="145"/>
      <c r="H152" s="145"/>
      <c r="I152" s="145"/>
      <c r="J152" s="145"/>
      <c r="K152" s="145"/>
      <c r="L152" s="145"/>
      <c r="M152" s="146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69"/>
    </row>
    <row r="153" spans="1:27" ht="15.75" customHeight="1" x14ac:dyDescent="0.25">
      <c r="A153" s="18"/>
      <c r="B153" s="18"/>
      <c r="C153" s="18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69"/>
    </row>
    <row r="154" spans="1:27" ht="15.75" customHeight="1" x14ac:dyDescent="0.25">
      <c r="A154" s="18"/>
      <c r="B154" s="18"/>
      <c r="C154" s="18"/>
      <c r="D154" s="145"/>
      <c r="E154" s="145"/>
      <c r="F154" s="145"/>
      <c r="G154" s="145"/>
      <c r="H154" s="145"/>
      <c r="I154" s="145"/>
      <c r="J154" s="145"/>
      <c r="K154" s="145"/>
      <c r="L154" s="145"/>
      <c r="M154" s="146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69"/>
    </row>
    <row r="155" spans="1:27" ht="15.75" customHeight="1" x14ac:dyDescent="0.25">
      <c r="A155" s="18"/>
      <c r="B155" s="18"/>
      <c r="C155" s="18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6"/>
      <c r="Z155" s="69"/>
    </row>
    <row r="156" spans="1:27" ht="15.75" customHeight="1" x14ac:dyDescent="0.25">
      <c r="A156" s="18"/>
      <c r="B156" s="18"/>
      <c r="C156" s="18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6"/>
      <c r="Z156" s="69"/>
    </row>
    <row r="157" spans="1:27" ht="15.75" customHeight="1" x14ac:dyDescent="0.25">
      <c r="A157" s="18"/>
      <c r="B157" s="18"/>
      <c r="C157" s="18"/>
      <c r="D157" s="145"/>
      <c r="E157" s="145"/>
      <c r="F157" s="145"/>
      <c r="G157" s="145"/>
      <c r="H157" s="145"/>
      <c r="I157" s="145"/>
      <c r="J157" s="145"/>
      <c r="K157" s="145"/>
      <c r="L157" s="145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69"/>
    </row>
    <row r="158" spans="1:27" ht="15.75" customHeight="1" x14ac:dyDescent="0.25">
      <c r="A158" s="18"/>
      <c r="B158" s="18"/>
      <c r="C158" s="18"/>
      <c r="D158" s="18"/>
      <c r="E158" s="18"/>
      <c r="F158" s="18"/>
      <c r="G158" s="18"/>
      <c r="H158" s="69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69"/>
    </row>
    <row r="159" spans="1:27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69"/>
    </row>
    <row r="160" spans="1:27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69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69"/>
    </row>
    <row r="161" spans="1:26" ht="38.25" customHeight="1" x14ac:dyDescent="0.25">
      <c r="A161" s="107"/>
      <c r="B161" s="107"/>
      <c r="C161" s="107"/>
      <c r="D161" s="20"/>
      <c r="E161" s="18"/>
      <c r="F161" s="18"/>
      <c r="G161" s="18"/>
      <c r="H161" s="18"/>
      <c r="I161" s="69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69"/>
    </row>
    <row r="162" spans="1:26" ht="15.75" customHeight="1" x14ac:dyDescent="0.25">
      <c r="A162" s="18"/>
      <c r="B162" s="18"/>
      <c r="C162" s="18"/>
      <c r="D162" s="20"/>
      <c r="E162" s="18"/>
      <c r="F162" s="147"/>
      <c r="G162" s="147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69"/>
    </row>
    <row r="163" spans="1:26" ht="12.75" customHeight="1" x14ac:dyDescent="0.25">
      <c r="A163" s="18"/>
      <c r="B163" s="18"/>
      <c r="C163" s="18"/>
      <c r="D163" s="20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69"/>
    </row>
    <row r="164" spans="1:26" ht="12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69"/>
    </row>
    <row r="165" spans="1:26" ht="12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69"/>
    </row>
    <row r="166" spans="1:26" ht="20.2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69"/>
    </row>
    <row r="167" spans="1:26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69"/>
    </row>
    <row r="168" spans="1:26" ht="74.2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69"/>
    </row>
    <row r="169" spans="1:26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69"/>
    </row>
    <row r="170" spans="1:26" ht="25.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69"/>
    </row>
    <row r="171" spans="1:26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69"/>
    </row>
    <row r="172" spans="1:26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69"/>
    </row>
    <row r="173" spans="1:26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69"/>
    </row>
    <row r="174" spans="1:26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69"/>
    </row>
    <row r="175" spans="1:26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69"/>
    </row>
    <row r="176" spans="1:26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69"/>
    </row>
    <row r="177" spans="1:26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69"/>
    </row>
    <row r="178" spans="1:26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69"/>
    </row>
    <row r="179" spans="1:26" ht="57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69"/>
    </row>
    <row r="180" spans="1:26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69"/>
    </row>
    <row r="181" spans="1:26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69"/>
    </row>
    <row r="182" spans="1:26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69"/>
    </row>
    <row r="183" spans="1:26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69"/>
    </row>
    <row r="184" spans="1:26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69"/>
    </row>
    <row r="185" spans="1:26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69"/>
    </row>
    <row r="186" spans="1:26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69"/>
    </row>
    <row r="187" spans="1:26" ht="26.2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69"/>
    </row>
    <row r="188" spans="1:26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69"/>
    </row>
    <row r="189" spans="1:26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69"/>
    </row>
    <row r="190" spans="1:26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69"/>
    </row>
    <row r="191" spans="1:26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69"/>
    </row>
    <row r="192" spans="1:26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69"/>
    </row>
    <row r="193" spans="1:26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48"/>
    </row>
    <row r="194" spans="1:26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69"/>
    </row>
    <row r="195" spans="1:26" ht="14.25" customHeight="1" x14ac:dyDescent="0.25">
      <c r="A195" s="19"/>
      <c r="B195" s="19"/>
      <c r="C195" s="19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69"/>
    </row>
    <row r="196" spans="1:26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69"/>
    </row>
    <row r="197" spans="1:26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69"/>
    </row>
    <row r="198" spans="1:26" ht="19.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69"/>
    </row>
    <row r="199" spans="1:26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69"/>
    </row>
    <row r="200" spans="1:26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69"/>
    </row>
    <row r="201" spans="1:26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69"/>
    </row>
    <row r="202" spans="1:26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69"/>
    </row>
    <row r="203" spans="1:26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69"/>
    </row>
    <row r="204" spans="1:26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69"/>
    </row>
    <row r="205" spans="1:26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69"/>
    </row>
    <row r="206" spans="1:26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69"/>
    </row>
    <row r="207" spans="1:26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69"/>
    </row>
    <row r="208" spans="1:26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69"/>
    </row>
    <row r="209" spans="1:26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69"/>
    </row>
    <row r="210" spans="1:26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69"/>
    </row>
    <row r="211" spans="1:26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69"/>
    </row>
    <row r="212" spans="1:26" ht="15.75" customHeight="1" x14ac:dyDescent="0.25">
      <c r="A212" s="149"/>
      <c r="B212" s="149"/>
      <c r="C212" s="149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51"/>
    </row>
    <row r="213" spans="1:26" ht="15.75" customHeight="1" x14ac:dyDescent="0.25">
      <c r="A213" s="149"/>
      <c r="B213" s="149"/>
      <c r="C213" s="149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51"/>
    </row>
    <row r="214" spans="1:26" ht="12.75" customHeight="1" x14ac:dyDescent="0.25">
      <c r="A214" s="150"/>
      <c r="B214" s="150"/>
      <c r="C214" s="150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69"/>
    </row>
    <row r="215" spans="1:26" ht="15.75" customHeight="1" x14ac:dyDescent="0.25">
      <c r="A215" s="150"/>
      <c r="B215" s="150"/>
      <c r="C215" s="15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69"/>
    </row>
    <row r="216" spans="1:26" ht="15.75" customHeight="1" x14ac:dyDescent="0.25">
      <c r="A216" s="149"/>
      <c r="B216" s="149"/>
      <c r="C216" s="149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69"/>
    </row>
    <row r="217" spans="1:26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69"/>
    </row>
    <row r="218" spans="1:26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69"/>
    </row>
    <row r="219" spans="1:26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22.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22.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2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2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52"/>
    </row>
    <row r="227" spans="1:26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6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6" ht="15.75" customHeight="1" x14ac:dyDescent="0.25"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6" ht="15.75" customHeight="1" x14ac:dyDescent="0.25"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6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9">
    <mergeCell ref="D17:M17"/>
    <mergeCell ref="D26:L26"/>
    <mergeCell ref="D31:L31"/>
    <mergeCell ref="D32:D34"/>
    <mergeCell ref="D18:D25"/>
    <mergeCell ref="D35:L35"/>
    <mergeCell ref="D36:D44"/>
    <mergeCell ref="D45:L45"/>
    <mergeCell ref="D46:D54"/>
    <mergeCell ref="D55:L55"/>
    <mergeCell ref="D56:D57"/>
    <mergeCell ref="D58:L58"/>
    <mergeCell ref="D61:L61"/>
    <mergeCell ref="D95:D98"/>
    <mergeCell ref="D71:L71"/>
    <mergeCell ref="D75:L75"/>
    <mergeCell ref="D76:L76"/>
    <mergeCell ref="D77:Y77"/>
    <mergeCell ref="D59:D60"/>
    <mergeCell ref="D62:D70"/>
    <mergeCell ref="D72:D74"/>
    <mergeCell ref="D78:D87"/>
    <mergeCell ref="D88:L88"/>
    <mergeCell ref="D89:D93"/>
    <mergeCell ref="D94:L94"/>
    <mergeCell ref="D99:L99"/>
    <mergeCell ref="D100:D110"/>
    <mergeCell ref="D111:L111"/>
    <mergeCell ref="D123:L123"/>
    <mergeCell ref="D124:L124"/>
    <mergeCell ref="D125:Y125"/>
    <mergeCell ref="D143:Y143"/>
    <mergeCell ref="D112:D122"/>
    <mergeCell ref="D126:D135"/>
    <mergeCell ref="D136:L136"/>
    <mergeCell ref="D137:D140"/>
    <mergeCell ref="D141:L141"/>
    <mergeCell ref="D142:L142"/>
    <mergeCell ref="R149:R150"/>
    <mergeCell ref="S149:S150"/>
    <mergeCell ref="T149:T150"/>
    <mergeCell ref="U149:U150"/>
    <mergeCell ref="D148:L148"/>
    <mergeCell ref="D149:L150"/>
    <mergeCell ref="M149:M150"/>
    <mergeCell ref="N149:N150"/>
    <mergeCell ref="V149:V150"/>
    <mergeCell ref="W149:W150"/>
    <mergeCell ref="X149:X150"/>
    <mergeCell ref="Y149:Y150"/>
    <mergeCell ref="O149:O150"/>
    <mergeCell ref="P149:P150"/>
    <mergeCell ref="Q149:Q150"/>
    <mergeCell ref="D151:L151"/>
    <mergeCell ref="W15:W16"/>
    <mergeCell ref="X15:X16"/>
    <mergeCell ref="Y15:Y16"/>
    <mergeCell ref="D14:M14"/>
    <mergeCell ref="N14:Y14"/>
    <mergeCell ref="D15:M15"/>
    <mergeCell ref="N15:N16"/>
    <mergeCell ref="O15:O16"/>
    <mergeCell ref="P15:P16"/>
    <mergeCell ref="Q15:Q16"/>
    <mergeCell ref="R15:R16"/>
    <mergeCell ref="S15:S16"/>
    <mergeCell ref="T15:T16"/>
    <mergeCell ref="U15:U16"/>
    <mergeCell ref="V15:V16"/>
  </mergeCells>
  <conditionalFormatting sqref="E22">
    <cfRule type="cellIs" dxfId="19" priority="1" operator="equal">
      <formula>MIN($C$18:$T$18)</formula>
    </cfRule>
    <cfRule type="cellIs" dxfId="18" priority="2" operator="equal">
      <formula>MIN($C$17:$T$17)</formula>
    </cfRule>
  </conditionalFormatting>
  <conditionalFormatting sqref="E133">
    <cfRule type="cellIs" dxfId="17" priority="5" operator="equal">
      <formula>MIN($D$19:$AC$19)</formula>
    </cfRule>
    <cfRule type="cellIs" dxfId="16" priority="6" operator="equal">
      <formula>MIN($D$18:$AC$18)</formula>
    </cfRule>
  </conditionalFormatting>
  <conditionalFormatting sqref="E38:F38">
    <cfRule type="cellIs" dxfId="15" priority="13" operator="equal">
      <formula>MIN($D$19:$AC$19)</formula>
    </cfRule>
    <cfRule type="cellIs" dxfId="14" priority="14" operator="equal">
      <formula>MIN($D$18:$AC$18)</formula>
    </cfRule>
  </conditionalFormatting>
  <conditionalFormatting sqref="E43:F43">
    <cfRule type="cellIs" dxfId="13" priority="19" operator="equal">
      <formula>MIN($D$15:$Y$15)</formula>
    </cfRule>
    <cfRule type="cellIs" dxfId="12" priority="20" operator="equal">
      <formula>MIN($D$14:$Y$14)</formula>
    </cfRule>
  </conditionalFormatting>
  <conditionalFormatting sqref="E48:F48">
    <cfRule type="cellIs" dxfId="11" priority="11" operator="equal">
      <formula>MIN($D$19:$AC$19)</formula>
    </cfRule>
    <cfRule type="cellIs" dxfId="10" priority="12" operator="equal">
      <formula>MIN($D$18:$AC$18)</formula>
    </cfRule>
  </conditionalFormatting>
  <conditionalFormatting sqref="E53:F53 E86:F86 E93:F93 E108:F108 E120:F120">
    <cfRule type="cellIs" dxfId="9" priority="23" operator="equal">
      <formula>MIN($D$15:$Y$15)</formula>
    </cfRule>
    <cfRule type="cellIs" dxfId="8" priority="24" operator="equal">
      <formula>MIN($D$14:$Y$14)</formula>
    </cfRule>
  </conditionalFormatting>
  <conditionalFormatting sqref="E68:F68">
    <cfRule type="cellIs" dxfId="7" priority="9" operator="equal">
      <formula>MIN($D$19:$AC$19)</formula>
    </cfRule>
    <cfRule type="cellIs" dxfId="6" priority="10" operator="equal">
      <formula>MIN($D$18:$AC$18)</formula>
    </cfRule>
  </conditionalFormatting>
  <conditionalFormatting sqref="E109:F109">
    <cfRule type="cellIs" dxfId="5" priority="21" operator="equal">
      <formula>MIN($D$19:$AC$19)</formula>
    </cfRule>
    <cfRule type="cellIs" dxfId="4" priority="22" operator="equal">
      <formula>MIN($D$18:$AC$18)</formula>
    </cfRule>
  </conditionalFormatting>
  <conditionalFormatting sqref="E121:F121">
    <cfRule type="cellIs" dxfId="3" priority="7" operator="equal">
      <formula>MIN($D$19:$AC$19)</formula>
    </cfRule>
    <cfRule type="cellIs" dxfId="2" priority="8" operator="equal">
      <formula>MIN($D$18:$AC$18)</formula>
    </cfRule>
  </conditionalFormatting>
  <conditionalFormatting sqref="F133">
    <cfRule type="cellIs" dxfId="1" priority="25" operator="equal">
      <formula>MIN($C$11:$AB$11)</formula>
    </cfRule>
    <cfRule type="cellIs" dxfId="0" priority="26" operator="equal">
      <formula>MIN($C$10:$AB$10)</formula>
    </cfRule>
  </conditionalFormatting>
  <pageMargins left="0.7" right="0.7" top="0.75" bottom="0.75" header="0" footer="0"/>
  <pageSetup paperSize="9" fitToHeight="0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F93C4-8AF4-4FFC-9773-8BC1A07E7335}">
  <dimension ref="A11:P34"/>
  <sheetViews>
    <sheetView tabSelected="1" topLeftCell="B7" workbookViewId="0">
      <selection activeCell="O33" sqref="O33"/>
    </sheetView>
  </sheetViews>
  <sheetFormatPr defaultRowHeight="15" x14ac:dyDescent="0.25"/>
  <cols>
    <col min="1" max="1" width="47.7109375" bestFit="1" customWidth="1"/>
    <col min="2" max="2" width="28.7109375" bestFit="1" customWidth="1"/>
    <col min="3" max="14" width="15.85546875" bestFit="1" customWidth="1"/>
    <col min="15" max="15" width="16.85546875" bestFit="1" customWidth="1"/>
    <col min="16" max="16" width="30.140625" bestFit="1" customWidth="1"/>
  </cols>
  <sheetData>
    <row r="11" spans="1:16" ht="15.75" thickBot="1" x14ac:dyDescent="0.3"/>
    <row r="12" spans="1:16" ht="16.5" thickTop="1" thickBot="1" x14ac:dyDescent="0.3">
      <c r="A12" s="182"/>
      <c r="B12" s="183"/>
      <c r="C12" s="241" t="s">
        <v>233</v>
      </c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181" t="s">
        <v>54</v>
      </c>
      <c r="P12" s="181" t="s">
        <v>194</v>
      </c>
    </row>
    <row r="13" spans="1:16" ht="16.5" thickTop="1" thickBot="1" x14ac:dyDescent="0.3">
      <c r="A13" s="180" t="s">
        <v>232</v>
      </c>
      <c r="B13" s="180" t="s">
        <v>4</v>
      </c>
      <c r="C13" s="180" t="s">
        <v>92</v>
      </c>
      <c r="D13" s="180" t="s">
        <v>93</v>
      </c>
      <c r="E13" s="180" t="s">
        <v>94</v>
      </c>
      <c r="F13" s="180" t="s">
        <v>95</v>
      </c>
      <c r="G13" s="180" t="s">
        <v>96</v>
      </c>
      <c r="H13" s="180" t="s">
        <v>97</v>
      </c>
      <c r="I13" s="180" t="s">
        <v>98</v>
      </c>
      <c r="J13" s="180" t="s">
        <v>99</v>
      </c>
      <c r="K13" s="180" t="s">
        <v>100</v>
      </c>
      <c r="L13" s="180" t="s">
        <v>101</v>
      </c>
      <c r="M13" s="180" t="s">
        <v>102</v>
      </c>
      <c r="N13" s="180" t="s">
        <v>103</v>
      </c>
      <c r="O13" s="180" t="s">
        <v>233</v>
      </c>
      <c r="P13" s="187" t="s">
        <v>234</v>
      </c>
    </row>
    <row r="14" spans="1:16" ht="16.5" thickTop="1" thickBot="1" x14ac:dyDescent="0.3">
      <c r="A14" s="180" t="s">
        <v>195</v>
      </c>
      <c r="B14" s="180" t="s">
        <v>236</v>
      </c>
      <c r="C14" s="184">
        <f>'CRONOGRAMA_ALMIRANTE (512)'!N149</f>
        <v>64264.999605263154</v>
      </c>
      <c r="D14" s="184">
        <f>'CRONOGRAMA_ALMIRANTE (512)'!O149</f>
        <v>61615.281605263161</v>
      </c>
      <c r="E14" s="184">
        <f>'CRONOGRAMA_ALMIRANTE (512)'!P149</f>
        <v>61365.051605263157</v>
      </c>
      <c r="F14" s="184">
        <f>'CRONOGRAMA_ALMIRANTE (512)'!Q149</f>
        <v>41354.431605263162</v>
      </c>
      <c r="G14" s="184">
        <f>'CRONOGRAMA_ALMIRANTE (512)'!R149</f>
        <v>54621.111605263162</v>
      </c>
      <c r="H14" s="184">
        <f>'CRONOGRAMA_ALMIRANTE (512)'!S149</f>
        <v>41354.431605263162</v>
      </c>
      <c r="I14" s="184">
        <f>'CRONOGRAMA_ALMIRANTE (512)'!T149</f>
        <v>51277.271605263166</v>
      </c>
      <c r="J14" s="184">
        <f>'CRONOGRAMA_ALMIRANTE (512)'!U149</f>
        <v>50441.791605263163</v>
      </c>
      <c r="K14" s="184">
        <f>'CRONOGRAMA_ALMIRANTE (512)'!V149</f>
        <v>55294.271605263166</v>
      </c>
      <c r="L14" s="184">
        <f>'CRONOGRAMA_ALMIRANTE (512)'!W149</f>
        <v>45041.831605263164</v>
      </c>
      <c r="M14" s="184">
        <f>'CRONOGRAMA_ALMIRANTE (512)'!X149</f>
        <v>46568.831605263164</v>
      </c>
      <c r="N14" s="184">
        <f>'CRONOGRAMA_ALMIRANTE (512)'!Y149</f>
        <v>54314.069605263154</v>
      </c>
      <c r="O14" s="184">
        <f>'CRONOGRAMA_ALMIRANTE (512)'!M149</f>
        <v>627513.37526315788</v>
      </c>
      <c r="P14" s="185">
        <f>O14-SUM(C14:N14)</f>
        <v>0</v>
      </c>
    </row>
    <row r="15" spans="1:16" ht="16.5" thickTop="1" thickBot="1" x14ac:dyDescent="0.3">
      <c r="A15" s="180" t="s">
        <v>196</v>
      </c>
      <c r="B15" s="180" t="s">
        <v>236</v>
      </c>
      <c r="C15" s="184">
        <f>'CRONOGRAMA_BANCÁRIOS (252)'!N149</f>
        <v>49231.659605263165</v>
      </c>
      <c r="D15" s="184">
        <f>'CRONOGRAMA_BANCÁRIOS (252)'!O149</f>
        <v>46434.13360526316</v>
      </c>
      <c r="E15" s="184">
        <f>'CRONOGRAMA_BANCÁRIOS (252)'!P149</f>
        <v>48263.92360526316</v>
      </c>
      <c r="F15" s="184">
        <f>'CRONOGRAMA_BANCÁRIOS (252)'!Q149</f>
        <v>32960.24360526316</v>
      </c>
      <c r="G15" s="184">
        <f>'CRONOGRAMA_BANCÁRIOS (252)'!R149</f>
        <v>42845.683605263162</v>
      </c>
      <c r="H15" s="184">
        <f>'CRONOGRAMA_BANCÁRIOS (252)'!S149</f>
        <v>32960.24360526316</v>
      </c>
      <c r="I15" s="184">
        <f>'CRONOGRAMA_BANCÁRIOS (252)'!T149</f>
        <v>40651.983605263158</v>
      </c>
      <c r="J15" s="184">
        <f>'CRONOGRAMA_BANCÁRIOS (252)'!U149</f>
        <v>38495.24360526316</v>
      </c>
      <c r="K15" s="184">
        <f>'CRONOGRAMA_BANCÁRIOS (252)'!V149</f>
        <v>43599.203605263159</v>
      </c>
      <c r="L15" s="184">
        <f>'CRONOGRAMA_BANCÁRIOS (252)'!W149</f>
        <v>35797.203605263159</v>
      </c>
      <c r="M15" s="184">
        <f>'CRONOGRAMA_BANCÁRIOS (252)'!X149</f>
        <v>36871.043605263156</v>
      </c>
      <c r="N15" s="184">
        <f>'CRONOGRAMA_BANCÁRIOS (252)'!Y149</f>
        <v>41511.829605263156</v>
      </c>
      <c r="O15" s="184">
        <f>'CRONOGRAMA_BANCÁRIOS (252)'!M149</f>
        <v>489622.3952631579</v>
      </c>
      <c r="P15" s="185">
        <f t="shared" ref="P15:P31" si="0">O15-SUM(C15:N15)</f>
        <v>0</v>
      </c>
    </row>
    <row r="16" spans="1:16" ht="16.5" thickTop="1" thickBot="1" x14ac:dyDescent="0.3">
      <c r="A16" s="180" t="s">
        <v>197</v>
      </c>
      <c r="B16" s="180" t="s">
        <v>236</v>
      </c>
      <c r="C16" s="184">
        <f>'CRONOGRAMA_BENJAMIN (320)'!N150</f>
        <v>50047.179605263162</v>
      </c>
      <c r="D16" s="184">
        <f>'CRONOGRAMA_BENJAMIN (320)'!O150</f>
        <v>48007.453605263159</v>
      </c>
      <c r="E16" s="184">
        <f>'CRONOGRAMA_BENJAMIN (320)'!P150</f>
        <v>49298.593605263159</v>
      </c>
      <c r="F16" s="184">
        <f>'CRONOGRAMA_BENJAMIN (320)'!Q150</f>
        <v>33347.13360526316</v>
      </c>
      <c r="G16" s="184">
        <f>'CRONOGRAMA_BENJAMIN (320)'!R150</f>
        <v>43310.093605263159</v>
      </c>
      <c r="H16" s="184">
        <f>'CRONOGRAMA_BENJAMIN (320)'!S150</f>
        <v>33347.13360526316</v>
      </c>
      <c r="I16" s="184">
        <f>'CRONOGRAMA_BENJAMIN (320)'!T150</f>
        <v>41188.893605263154</v>
      </c>
      <c r="J16" s="184">
        <f>'CRONOGRAMA_BENJAMIN (320)'!U150</f>
        <v>39687.453605263159</v>
      </c>
      <c r="K16" s="184">
        <f>'CRONOGRAMA_BENJAMIN (320)'!V150</f>
        <v>44628.093605263159</v>
      </c>
      <c r="L16" s="184">
        <f>'CRONOGRAMA_BENJAMIN (320)'!W150</f>
        <v>36184.093605263159</v>
      </c>
      <c r="M16" s="184">
        <f>'CRONOGRAMA_BENJAMIN (320)'!X150</f>
        <v>37257.933605263155</v>
      </c>
      <c r="N16" s="184">
        <f>'CRONOGRAMA_BENJAMIN (320)'!Y150</f>
        <v>42085.41960526316</v>
      </c>
      <c r="O16" s="184">
        <f>'CRONOGRAMA_BENJAMIN (320)'!M150</f>
        <v>498389.47526315786</v>
      </c>
      <c r="P16" s="185">
        <f t="shared" si="0"/>
        <v>0</v>
      </c>
    </row>
    <row r="17" spans="1:16" ht="16.5" thickTop="1" thickBot="1" x14ac:dyDescent="0.3">
      <c r="A17" s="180" t="s">
        <v>198</v>
      </c>
      <c r="B17" s="180" t="s">
        <v>236</v>
      </c>
      <c r="C17" s="184">
        <f>'CRONOGRAMA_CRATO (160)'!N149</f>
        <v>38395.699605263158</v>
      </c>
      <c r="D17" s="184">
        <f>'CRONOGRAMA_CRATO (160)'!O149</f>
        <v>36096.245605263153</v>
      </c>
      <c r="E17" s="184">
        <f>'CRONOGRAMA_CRATO (160)'!P149</f>
        <v>37515.185605263156</v>
      </c>
      <c r="F17" s="184">
        <f>'CRONOGRAMA_CRATO (160)'!Q149</f>
        <v>26712.645605263155</v>
      </c>
      <c r="G17" s="184">
        <f>'CRONOGRAMA_CRATO (160)'!R149</f>
        <v>33408.365605263156</v>
      </c>
      <c r="H17" s="184">
        <f>'CRONOGRAMA_CRATO (160)'!S149</f>
        <v>26712.645605263155</v>
      </c>
      <c r="I17" s="184">
        <f>'CRONOGRAMA_CRATO (160)'!T149</f>
        <v>32217.965605263154</v>
      </c>
      <c r="J17" s="184">
        <f>'CRONOGRAMA_CRATO (160)'!U149</f>
        <v>30459.645605263155</v>
      </c>
      <c r="K17" s="184">
        <f>'CRONOGRAMA_CRATO (160)'!V149</f>
        <v>34242.245605263161</v>
      </c>
      <c r="L17" s="184">
        <f>'CRONOGRAMA_CRATO (160)'!W149</f>
        <v>28699.165605263159</v>
      </c>
      <c r="M17" s="184">
        <f>'CRONOGRAMA_CRATO (160)'!X149</f>
        <v>29319.845605263159</v>
      </c>
      <c r="N17" s="184">
        <f>'CRONOGRAMA_CRATO (160)'!Y149</f>
        <v>32770.379605263159</v>
      </c>
      <c r="O17" s="184">
        <f>'CRONOGRAMA_CRATO (160)'!M149</f>
        <v>386550.03526315792</v>
      </c>
      <c r="P17" s="185">
        <f t="shared" si="0"/>
        <v>0</v>
      </c>
    </row>
    <row r="18" spans="1:16" ht="16.5" thickTop="1" thickBot="1" x14ac:dyDescent="0.3">
      <c r="A18" s="180" t="s">
        <v>199</v>
      </c>
      <c r="B18" s="180" t="s">
        <v>236</v>
      </c>
      <c r="C18" s="184">
        <f>'CRONOGRAMA_DIVINOMESTRE (112)'!N149</f>
        <v>38015.319605263161</v>
      </c>
      <c r="D18" s="184">
        <f>'CRONOGRAMA_DIVINOMESTRE (112)'!O149</f>
        <v>35084.925605263161</v>
      </c>
      <c r="E18" s="184">
        <f>'CRONOGRAMA_DIVINOMESTRE (112)'!P149</f>
        <v>37169.355605263161</v>
      </c>
      <c r="F18" s="184">
        <f>'CRONOGRAMA_DIVINOMESTRE (112)'!Q149</f>
        <v>26448.185605263156</v>
      </c>
      <c r="G18" s="184">
        <f>'CRONOGRAMA_DIVINOMESTRE (112)'!R149</f>
        <v>33089.185605263156</v>
      </c>
      <c r="H18" s="184">
        <f>'CRONOGRAMA_DIVINOMESTRE (112)'!S149</f>
        <v>26448.185605263156</v>
      </c>
      <c r="I18" s="184">
        <f>'CRONOGRAMA_DIVINOMESTRE (112)'!T149</f>
        <v>31898.785605263161</v>
      </c>
      <c r="J18" s="184">
        <f>'CRONOGRAMA_DIVINOMESTRE (112)'!U149</f>
        <v>29708.70560526316</v>
      </c>
      <c r="K18" s="184">
        <f>'CRONOGRAMA_DIVINOMESTRE (112)'!V149</f>
        <v>33923.06560526316</v>
      </c>
      <c r="L18" s="184">
        <f>'CRONOGRAMA_DIVINOMESTRE (112)'!W149</f>
        <v>28434.70560526316</v>
      </c>
      <c r="M18" s="184">
        <f>'CRONOGRAMA_DIVINOMESTRE (112)'!X149</f>
        <v>29055.38560526316</v>
      </c>
      <c r="N18" s="184">
        <f>'CRONOGRAMA_DIVINOMESTRE (112)'!Y149</f>
        <v>32444.719605263155</v>
      </c>
      <c r="O18" s="184">
        <f>'CRONOGRAMA_DIVINOMESTRE (112)'!M149</f>
        <v>381720.52526315791</v>
      </c>
      <c r="P18" s="185">
        <f t="shared" si="0"/>
        <v>0</v>
      </c>
    </row>
    <row r="19" spans="1:16" ht="16.5" thickTop="1" thickBot="1" x14ac:dyDescent="0.3">
      <c r="A19" s="180" t="s">
        <v>200</v>
      </c>
      <c r="B19" s="180" t="s">
        <v>236</v>
      </c>
      <c r="C19" s="184">
        <f>'CRONOGRAMA_DONAREGINA (344)'!N149</f>
        <v>50137.369605263157</v>
      </c>
      <c r="D19" s="184">
        <f>'CRONOGRAMA_DONAREGINA (344)'!O149</f>
        <v>48432.953605263159</v>
      </c>
      <c r="E19" s="184">
        <f>'CRONOGRAMA_DONAREGINA (344)'!P149</f>
        <v>48895.74360526316</v>
      </c>
      <c r="F19" s="184">
        <f>'CRONOGRAMA_DONAREGINA (344)'!Q149</f>
        <v>33479.363605263155</v>
      </c>
      <c r="G19" s="184">
        <f>'CRONOGRAMA_DONAREGINA (344)'!R149</f>
        <v>43469.683605263155</v>
      </c>
      <c r="H19" s="184">
        <f>'CRONOGRAMA_DONAREGINA (344)'!S149</f>
        <v>33479.363605263155</v>
      </c>
      <c r="I19" s="184">
        <f>'CRONOGRAMA_DONAREGINA (344)'!T149</f>
        <v>41348.483605263158</v>
      </c>
      <c r="J19" s="184">
        <f>'CRONOGRAMA_DONAREGINA (344)'!U149</f>
        <v>39982.763605263157</v>
      </c>
      <c r="K19" s="184">
        <f>'CRONOGRAMA_DONAREGINA (344)'!V149</f>
        <v>44223.203605263159</v>
      </c>
      <c r="L19" s="184">
        <f>'CRONOGRAMA_DONAREGINA (344)'!W149</f>
        <v>36316.323605263155</v>
      </c>
      <c r="M19" s="184">
        <f>'CRONOGRAMA_DONAREGINA (344)'!X149</f>
        <v>37390.163605263158</v>
      </c>
      <c r="N19" s="184">
        <f>'CRONOGRAMA_DONAREGINA (344)'!Y149</f>
        <v>42148.249605263161</v>
      </c>
      <c r="O19" s="184">
        <f>'CRONOGRAMA_DONAREGINA (344)'!M149</f>
        <v>499303.6652631578</v>
      </c>
      <c r="P19" s="185">
        <f t="shared" si="0"/>
        <v>0</v>
      </c>
    </row>
    <row r="20" spans="1:16" ht="16.5" thickTop="1" thickBot="1" x14ac:dyDescent="0.3">
      <c r="A20" s="180" t="s">
        <v>201</v>
      </c>
      <c r="B20" s="180" t="s">
        <v>236</v>
      </c>
      <c r="C20" s="184">
        <f>'CRONOGRAMA_FRANCISCO (80)'!N149</f>
        <v>37709.139605263161</v>
      </c>
      <c r="D20" s="184">
        <f>'CRONOGRAMA_FRANCISCO (80)'!O149</f>
        <v>34376.165605263159</v>
      </c>
      <c r="E20" s="184">
        <f>'CRONOGRAMA_FRANCISCO (80)'!P149</f>
        <v>36969.425605263161</v>
      </c>
      <c r="F20" s="184">
        <f>'CRONOGRAMA_FRANCISCO (80)'!Q149</f>
        <v>26264.88560526316</v>
      </c>
      <c r="G20" s="184">
        <f>'CRONOGRAMA_FRANCISCO (80)'!R149</f>
        <v>32869.405605263157</v>
      </c>
      <c r="H20" s="184">
        <f>'CRONOGRAMA_FRANCISCO (80)'!S149</f>
        <v>26264.88560526316</v>
      </c>
      <c r="I20" s="184">
        <f>'CRONOGRAMA_FRANCISCO (80)'!T149</f>
        <v>31633.405605263157</v>
      </c>
      <c r="J20" s="184">
        <f>'CRONOGRAMA_FRANCISCO (80)'!U149</f>
        <v>29180.525605263159</v>
      </c>
      <c r="K20" s="184">
        <f>'CRONOGRAMA_FRANCISCO (80)'!V149</f>
        <v>33703.285605263161</v>
      </c>
      <c r="L20" s="184">
        <f>'CRONOGRAMA_FRANCISCO (80)'!W149</f>
        <v>28251.405605263157</v>
      </c>
      <c r="M20" s="184">
        <f>'CRONOGRAMA_FRANCISCO (80)'!X149</f>
        <v>28872.085605263157</v>
      </c>
      <c r="N20" s="184">
        <f>'CRONOGRAMA_FRANCISCO (80)'!Y149</f>
        <v>32220.619605263157</v>
      </c>
      <c r="O20" s="184">
        <f>'CRONOGRAMA_FRANCISCO (80)'!M149</f>
        <v>378315.23526315799</v>
      </c>
      <c r="P20" s="185">
        <f t="shared" si="0"/>
        <v>0</v>
      </c>
    </row>
    <row r="21" spans="1:16" ht="16.5" thickTop="1" thickBot="1" x14ac:dyDescent="0.3">
      <c r="A21" s="180" t="s">
        <v>202</v>
      </c>
      <c r="B21" s="180" t="s">
        <v>236</v>
      </c>
      <c r="C21" s="184">
        <f>'CRONOGRAMA_JACAREZINHO (700)'!N149</f>
        <v>65961.29960526315</v>
      </c>
      <c r="D21" s="184">
        <f>'CRONOGRAMA_JACAREZINHO (700)'!O149</f>
        <v>65688.561605263167</v>
      </c>
      <c r="E21" s="184">
        <f>'CRONOGRAMA_JACAREZINHO (700)'!P149</f>
        <v>62653.881605263159</v>
      </c>
      <c r="F21" s="184">
        <f>'CRONOGRAMA_JACAREZINHO (700)'!Q149</f>
        <v>42412.961605263161</v>
      </c>
      <c r="G21" s="184">
        <f>'CRONOGRAMA_JACAREZINHO (700)'!R149</f>
        <v>55893.961605263161</v>
      </c>
      <c r="H21" s="184">
        <f>'CRONOGRAMA_JACAREZINHO (700)'!S149</f>
        <v>42412.961605263161</v>
      </c>
      <c r="I21" s="184">
        <f>'CRONOGRAMA_JACAREZINHO (700)'!T149</f>
        <v>52841.961605263161</v>
      </c>
      <c r="J21" s="184">
        <f>'CRONOGRAMA_JACAREZINHO (700)'!U149</f>
        <v>53472.521605263159</v>
      </c>
      <c r="K21" s="184">
        <f>'CRONOGRAMA_JACAREZINHO (700)'!V149</f>
        <v>56567.121605263164</v>
      </c>
      <c r="L21" s="184">
        <f>'CRONOGRAMA_JACAREZINHO (700)'!W149</f>
        <v>46100.361605263162</v>
      </c>
      <c r="M21" s="184">
        <f>'CRONOGRAMA_JACAREZINHO (700)'!X149</f>
        <v>47627.361605263162</v>
      </c>
      <c r="N21" s="184">
        <f>'CRONOGRAMA_JACAREZINHO (700)'!Y149</f>
        <v>55412.299605263164</v>
      </c>
      <c r="O21" s="184">
        <f>'CRONOGRAMA_JACAREZINHO (700)'!M149</f>
        <v>647045.25526315789</v>
      </c>
      <c r="P21" s="185">
        <f t="shared" si="0"/>
        <v>0</v>
      </c>
    </row>
    <row r="22" spans="1:16" ht="16.5" thickTop="1" thickBot="1" x14ac:dyDescent="0.3">
      <c r="A22" s="180" t="s">
        <v>203</v>
      </c>
      <c r="B22" s="180" t="s">
        <v>236</v>
      </c>
      <c r="C22" s="184">
        <f>'CRONOGRAMA_JARDIM (291)'!N149</f>
        <v>49714.184605263159</v>
      </c>
      <c r="D22" s="184">
        <f>'CRONOGRAMA_JARDIM (291)'!O149</f>
        <v>47288.213605263154</v>
      </c>
      <c r="E22" s="184">
        <f>'CRONOGRAMA_JARDIM (291)'!P149</f>
        <v>48533.123605263158</v>
      </c>
      <c r="F22" s="184">
        <f>'CRONOGRAMA_JARDIM (291)'!Q149</f>
        <v>33181.673605263153</v>
      </c>
      <c r="G22" s="184">
        <f>'CRONOGRAMA_JARDIM (291)'!R149</f>
        <v>43111.573605263162</v>
      </c>
      <c r="H22" s="184">
        <f>'CRONOGRAMA_JARDIM (291)'!S149</f>
        <v>33181.673605263153</v>
      </c>
      <c r="I22" s="184">
        <f>'CRONOGRAMA_JARDIM (291)'!T149</f>
        <v>40990.373605263158</v>
      </c>
      <c r="J22" s="184">
        <f>'CRONOGRAMA_JARDIM (291)'!U149</f>
        <v>39131.213605263154</v>
      </c>
      <c r="K22" s="184">
        <f>'CRONOGRAMA_JARDIM (291)'!V149</f>
        <v>43865.093605263159</v>
      </c>
      <c r="L22" s="184">
        <f>'CRONOGRAMA_JARDIM (291)'!W149</f>
        <v>36018.633605263152</v>
      </c>
      <c r="M22" s="184">
        <f>'CRONOGRAMA_JARDIM (291)'!X149</f>
        <v>37092.473605263156</v>
      </c>
      <c r="N22" s="184">
        <f>'CRONOGRAMA_JARDIM (291)'!Y149</f>
        <v>41785.484605263162</v>
      </c>
      <c r="O22" s="184">
        <f>'CRONOGRAMA_JARDIM (291)'!M149</f>
        <v>493893.71526315785</v>
      </c>
      <c r="P22" s="185">
        <f t="shared" si="0"/>
        <v>0</v>
      </c>
    </row>
    <row r="23" spans="1:16" ht="16.5" thickTop="1" thickBot="1" x14ac:dyDescent="0.3">
      <c r="A23" s="180" t="s">
        <v>204</v>
      </c>
      <c r="B23" s="180" t="s">
        <v>236</v>
      </c>
      <c r="C23" s="184">
        <f>'CRONOGRAMA_LIVORNO (297)'!N149</f>
        <v>49859.35460526315</v>
      </c>
      <c r="D23" s="184">
        <f>'CRONOGRAMA_LIVORNO (297)'!O149</f>
        <v>47420.233605263158</v>
      </c>
      <c r="E23" s="184">
        <f>'CRONOGRAMA_LIVORNO (297)'!P149</f>
        <v>48568.803605263158</v>
      </c>
      <c r="F23" s="184">
        <f>'CRONOGRAMA_LIVORNO (297)'!Q149</f>
        <v>33210.003605263155</v>
      </c>
      <c r="G23" s="184">
        <f>'CRONOGRAMA_LIVORNO (297)'!R149</f>
        <v>43146.74360526316</v>
      </c>
      <c r="H23" s="184">
        <f>'CRONOGRAMA_LIVORNO (297)'!S149</f>
        <v>33210.003605263155</v>
      </c>
      <c r="I23" s="184">
        <f>'CRONOGRAMA_LIVORNO (297)'!T149</f>
        <v>41025.543605263163</v>
      </c>
      <c r="J23" s="184">
        <f>'CRONOGRAMA_LIVORNO (297)'!U149</f>
        <v>39228.06360526316</v>
      </c>
      <c r="K23" s="184">
        <f>'CRONOGRAMA_LIVORNO (297)'!V149</f>
        <v>43900.263605263164</v>
      </c>
      <c r="L23" s="184">
        <f>'CRONOGRAMA_LIVORNO (297)'!W149</f>
        <v>36046.963605263154</v>
      </c>
      <c r="M23" s="184">
        <f>'CRONOGRAMA_LIVORNO (297)'!X149</f>
        <v>37120.803605263158</v>
      </c>
      <c r="N23" s="184">
        <f>'CRONOGRAMA_LIVORNO (297)'!Y149</f>
        <v>41923.814605263156</v>
      </c>
      <c r="O23" s="184">
        <f>'CRONOGRAMA_LIVORNO (297)'!M149</f>
        <v>494660.59526315785</v>
      </c>
      <c r="P23" s="185">
        <f t="shared" si="0"/>
        <v>0</v>
      </c>
    </row>
    <row r="24" spans="1:16" ht="16.5" thickTop="1" thickBot="1" x14ac:dyDescent="0.3">
      <c r="A24" s="180" t="s">
        <v>205</v>
      </c>
      <c r="B24" s="180" t="s">
        <v>236</v>
      </c>
      <c r="C24" s="184">
        <f>'CRONOGRAMA_POSSE (390)'!N149</f>
        <v>50608.019605263158</v>
      </c>
      <c r="D24" s="184">
        <f>'CRONOGRAMA_POSSE (390)'!O149</f>
        <v>49432.363605263163</v>
      </c>
      <c r="E24" s="184">
        <f>'CRONOGRAMA_POSSE (390)'!P149</f>
        <v>49211.653605263156</v>
      </c>
      <c r="F24" s="184">
        <f>'CRONOGRAMA_POSSE (390)'!Q149</f>
        <v>33738.92360526316</v>
      </c>
      <c r="G24" s="184">
        <f>'CRONOGRAMA_POSSE (390)'!R149</f>
        <v>43781.683605263162</v>
      </c>
      <c r="H24" s="184">
        <f>'CRONOGRAMA_POSSE (390)'!S149</f>
        <v>33738.92360526316</v>
      </c>
      <c r="I24" s="184">
        <f>'CRONOGRAMA_POSSE (390)'!T149</f>
        <v>41660.483605263158</v>
      </c>
      <c r="J24" s="184">
        <f>'CRONOGRAMA_POSSE (390)'!U149</f>
        <v>40726.523605263159</v>
      </c>
      <c r="K24" s="184">
        <f>'CRONOGRAMA_POSSE (390)'!V149</f>
        <v>44535.203605263159</v>
      </c>
      <c r="L24" s="184">
        <f>'CRONOGRAMA_POSSE (390)'!W149</f>
        <v>36575.88360526316</v>
      </c>
      <c r="M24" s="184">
        <f>'CRONOGRAMA_POSSE (390)'!X149</f>
        <v>37649.723605263156</v>
      </c>
      <c r="N24" s="184">
        <f>'CRONOGRAMA_POSSE (390)'!Y149</f>
        <v>42566.45960526316</v>
      </c>
      <c r="O24" s="184">
        <f>'CRONOGRAMA_POSSE (390)'!M149</f>
        <v>504225.84526315785</v>
      </c>
      <c r="P24" s="185">
        <f t="shared" si="0"/>
        <v>0</v>
      </c>
    </row>
    <row r="25" spans="1:16" ht="16.5" thickTop="1" thickBot="1" x14ac:dyDescent="0.3">
      <c r="A25" s="180" t="s">
        <v>206</v>
      </c>
      <c r="B25" s="180" t="s">
        <v>236</v>
      </c>
      <c r="C25" s="184">
        <f>'CRONOGRAMA_OSWALDOCRUZ (1080)'!N149</f>
        <v>79203.999605263176</v>
      </c>
      <c r="D25" s="184">
        <f>'CRONOGRAMA_OSWALDOCRUZ (1080)'!O149</f>
        <v>82077.989605263167</v>
      </c>
      <c r="E25" s="184">
        <f>'CRONOGRAMA_OSWALDOCRUZ (1080)'!P149</f>
        <v>75221.659605263165</v>
      </c>
      <c r="F25" s="184">
        <f>'CRONOGRAMA_OSWALDOCRUZ (1080)'!Q149</f>
        <v>50207.369605263164</v>
      </c>
      <c r="G25" s="184">
        <f>'CRONOGRAMA_OSWALDOCRUZ (1080)'!R149</f>
        <v>67148.409605263165</v>
      </c>
      <c r="H25" s="184">
        <f>'CRONOGRAMA_OSWALDOCRUZ (1080)'!S149</f>
        <v>50207.369605263164</v>
      </c>
      <c r="I25" s="184">
        <f>'CRONOGRAMA_OSWALDOCRUZ (1080)'!T149</f>
        <v>63181.189605263164</v>
      </c>
      <c r="J25" s="184">
        <f>'CRONOGRAMA_OSWALDOCRUZ (1080)'!U149</f>
        <v>66037.329605263163</v>
      </c>
      <c r="K25" s="184">
        <f>'CRONOGRAMA_OSWALDOCRUZ (1080)'!V149</f>
        <v>67727.78960526317</v>
      </c>
      <c r="L25" s="184">
        <f>'CRONOGRAMA_OSWALDOCRUZ (1080)'!W149</f>
        <v>54716.209605263168</v>
      </c>
      <c r="M25" s="184">
        <f>'CRONOGRAMA_OSWALDOCRUZ (1080)'!X149</f>
        <v>56725.369605263164</v>
      </c>
      <c r="N25" s="184">
        <f>'CRONOGRAMA_OSWALDOCRUZ (1080)'!Y149</f>
        <v>66110.179605263169</v>
      </c>
      <c r="O25" s="184">
        <f>'CRONOGRAMA_OSWALDOCRUZ (1080)'!M149</f>
        <v>778564.86526315787</v>
      </c>
      <c r="P25" s="185">
        <f t="shared" si="0"/>
        <v>0</v>
      </c>
    </row>
    <row r="26" spans="1:16" ht="16.5" thickTop="1" thickBot="1" x14ac:dyDescent="0.3">
      <c r="A26" s="180" t="s">
        <v>207</v>
      </c>
      <c r="B26" s="180" t="s">
        <v>236</v>
      </c>
      <c r="C26" s="184">
        <f>'CRONOGRAMA_PIOXII (336)'!N149</f>
        <v>50077.469605263155</v>
      </c>
      <c r="D26" s="184">
        <f>'CRONOGRAMA_PIOXII (336)'!O149</f>
        <v>48281.67360526316</v>
      </c>
      <c r="E26" s="184">
        <f>'CRONOGRAMA_PIOXII (336)'!P149</f>
        <v>48845.363605263155</v>
      </c>
      <c r="F26" s="184">
        <f>'CRONOGRAMA_PIOXII (336)'!Q149</f>
        <v>33438.783605263154</v>
      </c>
      <c r="G26" s="184">
        <f>'CRONOGRAMA_PIOXII (336)'!R149</f>
        <v>43419.983605263158</v>
      </c>
      <c r="H26" s="184">
        <f>'CRONOGRAMA_PIOXII (336)'!S149</f>
        <v>33438.783605263154</v>
      </c>
      <c r="I26" s="184">
        <f>'CRONOGRAMA_PIOXII (336)'!T149</f>
        <v>41298.783605263161</v>
      </c>
      <c r="J26" s="184">
        <f>'CRONOGRAMA_PIOXII (336)'!U149</f>
        <v>39871.38360526316</v>
      </c>
      <c r="K26" s="184">
        <f>'CRONOGRAMA_PIOXII (336)'!V149</f>
        <v>44173.503605263162</v>
      </c>
      <c r="L26" s="184">
        <f>'CRONOGRAMA_PIOXII (336)'!W149</f>
        <v>36275.743605263153</v>
      </c>
      <c r="M26" s="184">
        <f>'CRONOGRAMA_PIOXII (336)'!X149</f>
        <v>37349.583605263157</v>
      </c>
      <c r="N26" s="184">
        <f>'CRONOGRAMA_PIOXII (336)'!Y149</f>
        <v>42097.469605263163</v>
      </c>
      <c r="O26" s="184">
        <f>'CRONOGRAMA_PIOXII (336)'!M149</f>
        <v>498568.52526315791</v>
      </c>
      <c r="P26" s="185">
        <f t="shared" si="0"/>
        <v>0</v>
      </c>
    </row>
    <row r="27" spans="1:16" ht="16.5" thickTop="1" thickBot="1" x14ac:dyDescent="0.3">
      <c r="A27" s="180" t="s">
        <v>208</v>
      </c>
      <c r="B27" s="180" t="s">
        <v>236</v>
      </c>
      <c r="C27" s="184">
        <f>'CRONOGRAMA_MÉDICE (80)'!N149</f>
        <v>37754.739605263159</v>
      </c>
      <c r="D27" s="184">
        <f>'CRONOGRAMA_MÉDICE (80)'!O149</f>
        <v>34376.165605263159</v>
      </c>
      <c r="E27" s="184">
        <f>'CRONOGRAMA_MÉDICE (80)'!P149</f>
        <v>36969.425605263161</v>
      </c>
      <c r="F27" s="184">
        <f>'CRONOGRAMA_MÉDICE (80)'!Q149</f>
        <v>26264.88560526316</v>
      </c>
      <c r="G27" s="184">
        <f>'CRONOGRAMA_MÉDICE (80)'!R149</f>
        <v>32869.405605263157</v>
      </c>
      <c r="H27" s="184">
        <f>'CRONOGRAMA_MÉDICE (80)'!S149</f>
        <v>26264.88560526316</v>
      </c>
      <c r="I27" s="184">
        <f>'CRONOGRAMA_MÉDICE (80)'!T149</f>
        <v>31679.005605263163</v>
      </c>
      <c r="J27" s="184">
        <f>'CRONOGRAMA_MÉDICE (80)'!U149</f>
        <v>29180.525605263159</v>
      </c>
      <c r="K27" s="184">
        <f>'CRONOGRAMA_MÉDICE (80)'!V149</f>
        <v>33703.285605263161</v>
      </c>
      <c r="L27" s="184">
        <f>'CRONOGRAMA_MÉDICE (80)'!W149</f>
        <v>28251.405605263157</v>
      </c>
      <c r="M27" s="184">
        <f>'CRONOGRAMA_MÉDICE (80)'!X149</f>
        <v>28872.085605263157</v>
      </c>
      <c r="N27" s="184">
        <f>'CRONOGRAMA_MÉDICE (80)'!Y149</f>
        <v>32220.619605263157</v>
      </c>
      <c r="O27" s="184">
        <f>'CRONOGRAMA_MÉDICE (80)'!M149</f>
        <v>378406.43526315794</v>
      </c>
      <c r="P27" s="185">
        <f t="shared" si="0"/>
        <v>0</v>
      </c>
    </row>
    <row r="28" spans="1:16" ht="16.5" thickTop="1" thickBot="1" x14ac:dyDescent="0.3">
      <c r="A28" s="180" t="s">
        <v>209</v>
      </c>
      <c r="B28" s="180" t="s">
        <v>236</v>
      </c>
      <c r="C28" s="184">
        <f>'CRONOGRAMA_SANTOAMARO (227)'!N149</f>
        <v>38882.714605263158</v>
      </c>
      <c r="D28" s="184">
        <f>'CRONOGRAMA_SANTOAMARO (227)'!O149</f>
        <v>34440.134605263163</v>
      </c>
      <c r="E28" s="184">
        <f>'CRONOGRAMA_SANTOAMARO (227)'!P149</f>
        <v>37897.395605263155</v>
      </c>
      <c r="F28" s="184">
        <f>'CRONOGRAMA_SANTOAMARO (227)'!Q149</f>
        <v>27035.355605263161</v>
      </c>
      <c r="G28" s="184">
        <f>'CRONOGRAMA_SANTOAMARO (227)'!R149</f>
        <v>33807.45560526316</v>
      </c>
      <c r="H28" s="184">
        <f>'CRONOGRAMA_SANTOAMARO (227)'!S149</f>
        <v>27035.355605263161</v>
      </c>
      <c r="I28" s="184">
        <f>'CRONOGRAMA_SANTOAMARO (227)'!T149</f>
        <v>32603.63560526316</v>
      </c>
      <c r="J28" s="184">
        <f>'CRONOGRAMA_SANTOAMARO (227)'!U149</f>
        <v>31475.535605263161</v>
      </c>
      <c r="K28" s="184">
        <f>'CRONOGRAMA_SANTOAMARO (227)'!V149</f>
        <v>34627.915605263159</v>
      </c>
      <c r="L28" s="184">
        <f>'CRONOGRAMA_SANTOAMARO (227)'!W149</f>
        <v>29021.875605263158</v>
      </c>
      <c r="M28" s="184">
        <f>'CRONOGRAMA_SANTOAMARO (227)'!X149</f>
        <v>29642.555605263158</v>
      </c>
      <c r="N28" s="184">
        <f>'CRONOGRAMA_SANTOAMARO (227)'!Y149</f>
        <v>36221.265605263157</v>
      </c>
      <c r="O28" s="184">
        <f>'CRONOGRAMA_SANTOAMARO (227)'!M149</f>
        <v>392691.19526315795</v>
      </c>
      <c r="P28" s="185">
        <f t="shared" si="0"/>
        <v>0</v>
      </c>
    </row>
    <row r="29" spans="1:16" ht="16.5" thickTop="1" thickBot="1" x14ac:dyDescent="0.3">
      <c r="A29" s="180" t="s">
        <v>210</v>
      </c>
      <c r="B29" s="180" t="s">
        <v>236</v>
      </c>
      <c r="C29" s="184">
        <f>'CRONOGRAMA_TRENTO (297)'!N149</f>
        <v>49859.35460526315</v>
      </c>
      <c r="D29" s="184">
        <f>'CRONOGRAMA_TRENTO (297)'!O149</f>
        <v>47420.233605263158</v>
      </c>
      <c r="E29" s="184">
        <f>'CRONOGRAMA_TRENTO (297)'!P149</f>
        <v>48568.803605263158</v>
      </c>
      <c r="F29" s="184">
        <f>'CRONOGRAMA_TRENTO (297)'!Q149</f>
        <v>33210.003605263155</v>
      </c>
      <c r="G29" s="184">
        <f>'CRONOGRAMA_TRENTO (297)'!R149</f>
        <v>43146.74360526316</v>
      </c>
      <c r="H29" s="184">
        <f>'CRONOGRAMA_TRENTO (297)'!S149</f>
        <v>33210.003605263155</v>
      </c>
      <c r="I29" s="184">
        <f>'CRONOGRAMA_TRENTO (297)'!T149</f>
        <v>41025.543605263163</v>
      </c>
      <c r="J29" s="184">
        <f>'CRONOGRAMA_TRENTO (297)'!U149</f>
        <v>39228.06360526316</v>
      </c>
      <c r="K29" s="184">
        <f>'CRONOGRAMA_TRENTO (297)'!V149</f>
        <v>43900.263605263164</v>
      </c>
      <c r="L29" s="184">
        <f>'CRONOGRAMA_TRENTO (297)'!W149</f>
        <v>36046.963605263154</v>
      </c>
      <c r="M29" s="184">
        <f>'CRONOGRAMA_TRENTO (297)'!X149</f>
        <v>37120.803605263158</v>
      </c>
      <c r="N29" s="184">
        <f>'CRONOGRAMA_TRENTO (297)'!Y149</f>
        <v>41923.814605263156</v>
      </c>
      <c r="O29" s="184">
        <f>'CRONOGRAMA_TRENTO (297)'!M149</f>
        <v>494660.59526315785</v>
      </c>
      <c r="P29" s="185">
        <f t="shared" si="0"/>
        <v>0</v>
      </c>
    </row>
    <row r="30" spans="1:16" ht="16.5" thickTop="1" thickBot="1" x14ac:dyDescent="0.3">
      <c r="A30" s="186" t="s">
        <v>211</v>
      </c>
      <c r="B30" s="180" t="s">
        <v>236</v>
      </c>
      <c r="C30" s="184">
        <f>'CRONOGRAMA_VALDARIOSA (1500)'!N149</f>
        <v>83182.459605263153</v>
      </c>
      <c r="D30" s="184">
        <f>'CRONOGRAMA_VALDARIOSA (1500)'!O149</f>
        <v>91135.249605263161</v>
      </c>
      <c r="E30" s="184">
        <f>'CRONOGRAMA_VALDARIOSA (1500)'!P149</f>
        <v>78122.889605263175</v>
      </c>
      <c r="F30" s="184">
        <f>'CRONOGRAMA_VALDARIOSA (1500)'!Q149</f>
        <v>52571.529605263167</v>
      </c>
      <c r="G30" s="184">
        <f>'CRONOGRAMA_VALDARIOSA (1500)'!R149</f>
        <v>69991.369605263171</v>
      </c>
      <c r="H30" s="184">
        <f>'CRONOGRAMA_VALDARIOSA (1500)'!S149</f>
        <v>52571.529605263167</v>
      </c>
      <c r="I30" s="184">
        <f>'CRONOGRAMA_VALDARIOSA (1500)'!T149</f>
        <v>66037.569605263168</v>
      </c>
      <c r="J30" s="184">
        <f>'CRONOGRAMA_VALDARIOSA (1500)'!U149</f>
        <v>72766.129605263166</v>
      </c>
      <c r="K30" s="184">
        <f>'CRONOGRAMA_VALDARIOSA (1500)'!V149</f>
        <v>70584.16960526316</v>
      </c>
      <c r="L30" s="184">
        <f>'CRONOGRAMA_VALDARIOSA (1500)'!W149</f>
        <v>57080.369605263171</v>
      </c>
      <c r="M30" s="184">
        <f>'CRONOGRAMA_VALDARIOSA (1500)'!X149</f>
        <v>59089.529605263167</v>
      </c>
      <c r="N30" s="184">
        <f>'CRONOGRAMA_VALDARIOSA (1500)'!Y149</f>
        <v>69596.41960526316</v>
      </c>
      <c r="O30" s="184">
        <f>'CRONOGRAMA_VALDARIOSA (1500)'!M149</f>
        <v>822729.21526315785</v>
      </c>
      <c r="P30" s="185">
        <f t="shared" si="0"/>
        <v>0</v>
      </c>
    </row>
    <row r="31" spans="1:16" ht="16.5" thickTop="1" thickBot="1" x14ac:dyDescent="0.3">
      <c r="A31" s="186" t="s">
        <v>212</v>
      </c>
      <c r="B31" s="180" t="s">
        <v>236</v>
      </c>
      <c r="C31" s="184">
        <f>'CRONOGRAMA_VARESE (234)'!N149</f>
        <v>39086.489605263159</v>
      </c>
      <c r="D31" s="184">
        <f>'CRONOGRAMA_VARESE (234)'!O149</f>
        <v>37665.195605263158</v>
      </c>
      <c r="E31" s="184">
        <f>'CRONOGRAMA_VARESE (234)'!P149</f>
        <v>38017.915605263159</v>
      </c>
      <c r="F31" s="184">
        <f>'CRONOGRAMA_VARESE (234)'!Q149</f>
        <v>27124.725605263156</v>
      </c>
      <c r="G31" s="184">
        <f>'CRONOGRAMA_VARESE (234)'!R149</f>
        <v>33904.805605263158</v>
      </c>
      <c r="H31" s="184">
        <f>'CRONOGRAMA_VARESE (234)'!S149</f>
        <v>27124.725605263156</v>
      </c>
      <c r="I31" s="184">
        <f>'CRONOGRAMA_VARESE (234)'!T149</f>
        <v>32714.405605263157</v>
      </c>
      <c r="J31" s="184">
        <f>'CRONOGRAMA_VARESE (234)'!U149</f>
        <v>31622.805605263158</v>
      </c>
      <c r="K31" s="184">
        <f>'CRONOGRAMA_VARESE (234)'!V149</f>
        <v>34738.685605263156</v>
      </c>
      <c r="L31" s="184">
        <f>'CRONOGRAMA_VARESE (234)'!W149</f>
        <v>29111.245605263161</v>
      </c>
      <c r="M31" s="184">
        <f>'CRONOGRAMA_VARESE (234)'!X149</f>
        <v>29731.925605263161</v>
      </c>
      <c r="N31" s="184">
        <f>'CRONOGRAMA_VARESE (234)'!Y149</f>
        <v>33376.809605263159</v>
      </c>
      <c r="O31" s="184">
        <f>'CRONOGRAMA_VARESE (234)'!M149</f>
        <v>394219.73526315787</v>
      </c>
      <c r="P31" s="185">
        <f t="shared" si="0"/>
        <v>0</v>
      </c>
    </row>
    <row r="32" spans="1:16" ht="16.5" thickTop="1" thickBot="1" x14ac:dyDescent="0.3">
      <c r="A32" s="186" t="s">
        <v>213</v>
      </c>
      <c r="B32" s="180" t="s">
        <v>236</v>
      </c>
      <c r="C32" s="184">
        <f>'CRONOGRAMA_VICENTE (240)'!N149</f>
        <v>39036.659605263158</v>
      </c>
      <c r="D32" s="184">
        <f>'CRONOGRAMA_VICENTE (240)'!O149</f>
        <v>37816.325605263162</v>
      </c>
      <c r="E32" s="184">
        <f>'CRONOGRAMA_VICENTE (240)'!P149</f>
        <v>38060.945605263158</v>
      </c>
      <c r="F32" s="184">
        <f>'CRONOGRAMA_VICENTE (240)'!Q149</f>
        <v>27160.405605263157</v>
      </c>
      <c r="G32" s="184">
        <f>'CRONOGRAMA_VICENTE (240)'!R149</f>
        <v>33947.325605263155</v>
      </c>
      <c r="H32" s="184">
        <f>'CRONOGRAMA_VICENTE (240)'!S149</f>
        <v>27160.405605263157</v>
      </c>
      <c r="I32" s="184">
        <f>'CRONOGRAMA_VICENTE (240)'!T149</f>
        <v>32756.925605263154</v>
      </c>
      <c r="J32" s="184">
        <f>'CRONOGRAMA_VICENTE (240)'!U149</f>
        <v>31738.765605263157</v>
      </c>
      <c r="K32" s="184">
        <f>'CRONOGRAMA_VICENTE (240)'!V149</f>
        <v>34781.205605263152</v>
      </c>
      <c r="L32" s="184">
        <f>'CRONOGRAMA_VICENTE (240)'!W149</f>
        <v>29146.925605263161</v>
      </c>
      <c r="M32" s="184">
        <f>'CRONOGRAMA_VICENTE (240)'!X149</f>
        <v>29767.605605263154</v>
      </c>
      <c r="N32" s="184">
        <f>'CRONOGRAMA_VICENTE (240)'!Y149</f>
        <v>33320.139605263161</v>
      </c>
      <c r="O32" s="184">
        <f>'CRONOGRAMA_VICENTE (240)'!$M$149</f>
        <v>394693.63526315789</v>
      </c>
      <c r="P32" s="185">
        <f>O32-SUM(C32:N32)</f>
        <v>0</v>
      </c>
    </row>
    <row r="33" spans="1:16" ht="16.5" thickTop="1" thickBot="1" x14ac:dyDescent="0.3">
      <c r="A33" s="335" t="s">
        <v>235</v>
      </c>
      <c r="B33" s="336"/>
      <c r="C33" s="188">
        <f>SUM(C14:C32)</f>
        <v>961028.11250000016</v>
      </c>
      <c r="D33" s="188">
        <f t="shared" ref="D33:N33" si="1">SUM(D14:D32)</f>
        <v>933089.49949999992</v>
      </c>
      <c r="E33" s="188">
        <f t="shared" si="1"/>
        <v>930149.1405000001</v>
      </c>
      <c r="F33" s="188">
        <f t="shared" si="1"/>
        <v>640123.51050000009</v>
      </c>
      <c r="G33" s="188">
        <f t="shared" si="1"/>
        <v>827782.99050000019</v>
      </c>
      <c r="H33" s="188">
        <f t="shared" si="1"/>
        <v>640123.51050000009</v>
      </c>
      <c r="I33" s="188">
        <f t="shared" si="1"/>
        <v>788032.21050000004</v>
      </c>
      <c r="J33" s="188">
        <f t="shared" si="1"/>
        <v>772434.99050000007</v>
      </c>
      <c r="K33" s="188">
        <f t="shared" si="1"/>
        <v>842717.87050000008</v>
      </c>
      <c r="L33" s="188">
        <f t="shared" si="1"/>
        <v>693117.31050000002</v>
      </c>
      <c r="M33" s="188">
        <f t="shared" si="1"/>
        <v>713125.11049999995</v>
      </c>
      <c r="N33" s="188">
        <f t="shared" si="1"/>
        <v>814050.06350000005</v>
      </c>
      <c r="O33" s="188">
        <f>SUM(O14:O32)</f>
        <v>9555774.3199999984</v>
      </c>
      <c r="P33" s="188">
        <f>SUM(O14:O32)-O33</f>
        <v>0</v>
      </c>
    </row>
    <row r="34" spans="1:16" ht="15.75" thickTop="1" x14ac:dyDescent="0.25"/>
  </sheetData>
  <mergeCells count="2">
    <mergeCell ref="C12:N12"/>
    <mergeCell ref="A33:B33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73333-CD94-434C-BD76-03FBD9118ABF}">
  <dimension ref="A5:L34"/>
  <sheetViews>
    <sheetView topLeftCell="I1" workbookViewId="0">
      <selection activeCell="I5" sqref="I5"/>
    </sheetView>
  </sheetViews>
  <sheetFormatPr defaultRowHeight="15" x14ac:dyDescent="0.25"/>
  <cols>
    <col min="1" max="1" width="19.28515625" bestFit="1" customWidth="1"/>
    <col min="2" max="2" width="55" customWidth="1"/>
    <col min="3" max="3" width="63.5703125" bestFit="1" customWidth="1"/>
    <col min="4" max="4" width="38.5703125" bestFit="1" customWidth="1"/>
    <col min="5" max="5" width="24.85546875" bestFit="1" customWidth="1"/>
    <col min="6" max="6" width="44.7109375" bestFit="1" customWidth="1"/>
    <col min="7" max="7" width="24.85546875" bestFit="1" customWidth="1"/>
    <col min="8" max="8" width="50.140625" bestFit="1" customWidth="1"/>
    <col min="9" max="9" width="105.7109375" bestFit="1" customWidth="1"/>
    <col min="10" max="11" width="34.140625" bestFit="1" customWidth="1"/>
    <col min="12" max="12" width="29.140625" bestFit="1" customWidth="1"/>
  </cols>
  <sheetData>
    <row r="5" spans="1:12" x14ac:dyDescent="0.25">
      <c r="C5" s="203" t="s">
        <v>529</v>
      </c>
      <c r="D5" s="203" t="s">
        <v>531</v>
      </c>
      <c r="E5" s="203" t="s">
        <v>533</v>
      </c>
      <c r="F5" s="203" t="s">
        <v>530</v>
      </c>
      <c r="G5" s="203"/>
      <c r="H5" s="203" t="s">
        <v>526</v>
      </c>
      <c r="I5" s="203" t="s">
        <v>527</v>
      </c>
      <c r="J5" s="203" t="s">
        <v>532</v>
      </c>
      <c r="K5" s="203" t="s">
        <v>528</v>
      </c>
      <c r="L5" s="203" t="s">
        <v>528</v>
      </c>
    </row>
    <row r="6" spans="1:12" x14ac:dyDescent="0.25">
      <c r="A6" s="203" t="s">
        <v>321</v>
      </c>
      <c r="B6" s="203" t="s">
        <v>333</v>
      </c>
      <c r="C6" s="203" t="s">
        <v>17</v>
      </c>
      <c r="D6" s="203" t="s">
        <v>18</v>
      </c>
      <c r="E6" s="203" t="s">
        <v>322</v>
      </c>
      <c r="F6" s="203" t="s">
        <v>19</v>
      </c>
      <c r="G6" s="203" t="s">
        <v>20</v>
      </c>
      <c r="H6" s="203" t="s">
        <v>21</v>
      </c>
      <c r="I6" s="203" t="s">
        <v>332</v>
      </c>
      <c r="J6" s="203" t="s">
        <v>23</v>
      </c>
      <c r="K6" s="203" t="s">
        <v>24</v>
      </c>
      <c r="L6" s="203" t="s">
        <v>25</v>
      </c>
    </row>
    <row r="7" spans="1:12" x14ac:dyDescent="0.25">
      <c r="A7" s="203" t="s">
        <v>302</v>
      </c>
      <c r="B7" s="203">
        <v>512</v>
      </c>
      <c r="C7" s="203">
        <v>426</v>
      </c>
      <c r="D7" s="203">
        <v>1</v>
      </c>
      <c r="E7" s="203">
        <v>1050</v>
      </c>
      <c r="F7" s="203">
        <v>14</v>
      </c>
      <c r="G7" s="203">
        <v>3584</v>
      </c>
      <c r="H7" s="203">
        <f>(12*100)+(100*1)+(100*1)</f>
        <v>1400</v>
      </c>
      <c r="I7" s="203">
        <f>(10*B7/2)+(10*B7/2)</f>
        <v>5120</v>
      </c>
      <c r="J7" s="203">
        <v>12288</v>
      </c>
      <c r="K7" s="203">
        <f>2*C7</f>
        <v>852</v>
      </c>
      <c r="L7" s="203">
        <f>8*C7</f>
        <v>3408</v>
      </c>
    </row>
    <row r="8" spans="1:12" x14ac:dyDescent="0.25">
      <c r="A8" s="203" t="s">
        <v>303</v>
      </c>
      <c r="B8" s="203">
        <v>252</v>
      </c>
      <c r="C8" s="203">
        <v>270</v>
      </c>
      <c r="D8" s="203">
        <v>1</v>
      </c>
      <c r="E8" s="203">
        <v>875</v>
      </c>
      <c r="F8" s="203">
        <v>14</v>
      </c>
      <c r="G8" s="203">
        <v>1764</v>
      </c>
      <c r="H8" s="203">
        <f t="shared" ref="H8:H25" si="0">(12*100)+(100*1)+(100*1)</f>
        <v>1400</v>
      </c>
      <c r="I8" s="203">
        <f t="shared" ref="I8:I25" si="1">(10*B8/2)+(10*B8/2)</f>
        <v>2520</v>
      </c>
      <c r="J8" s="203">
        <v>6048</v>
      </c>
      <c r="K8" s="203">
        <f t="shared" ref="K8:K25" si="2">2*C8</f>
        <v>540</v>
      </c>
      <c r="L8" s="203">
        <f t="shared" ref="L8:L25" si="3">8*C8</f>
        <v>2160</v>
      </c>
    </row>
    <row r="9" spans="1:12" x14ac:dyDescent="0.25">
      <c r="A9" s="203" t="s">
        <v>304</v>
      </c>
      <c r="B9" s="203">
        <v>320</v>
      </c>
      <c r="C9" s="203">
        <v>312</v>
      </c>
      <c r="D9" s="203">
        <v>1</v>
      </c>
      <c r="E9" s="203">
        <v>875</v>
      </c>
      <c r="F9" s="203">
        <v>14</v>
      </c>
      <c r="G9" s="203">
        <v>2240</v>
      </c>
      <c r="H9" s="203">
        <f t="shared" si="0"/>
        <v>1400</v>
      </c>
      <c r="I9" s="203">
        <f t="shared" si="1"/>
        <v>3200</v>
      </c>
      <c r="J9" s="203">
        <v>7680</v>
      </c>
      <c r="K9" s="203">
        <f t="shared" si="2"/>
        <v>624</v>
      </c>
      <c r="L9" s="203">
        <f t="shared" si="3"/>
        <v>2496</v>
      </c>
    </row>
    <row r="10" spans="1:12" x14ac:dyDescent="0.25">
      <c r="A10" s="203" t="s">
        <v>305</v>
      </c>
      <c r="B10" s="203">
        <v>160</v>
      </c>
      <c r="C10" s="203">
        <v>216</v>
      </c>
      <c r="D10" s="203">
        <v>1</v>
      </c>
      <c r="E10" s="203">
        <v>700</v>
      </c>
      <c r="F10" s="203">
        <v>14</v>
      </c>
      <c r="G10" s="203">
        <v>1120</v>
      </c>
      <c r="H10" s="203">
        <f t="shared" si="0"/>
        <v>1400</v>
      </c>
      <c r="I10" s="203">
        <f t="shared" si="1"/>
        <v>1600</v>
      </c>
      <c r="J10" s="203">
        <v>3840</v>
      </c>
      <c r="K10" s="203">
        <f t="shared" si="2"/>
        <v>432</v>
      </c>
      <c r="L10" s="203">
        <f t="shared" si="3"/>
        <v>1728</v>
      </c>
    </row>
    <row r="11" spans="1:12" x14ac:dyDescent="0.25">
      <c r="A11" s="203" t="s">
        <v>306</v>
      </c>
      <c r="B11" s="203">
        <v>112</v>
      </c>
      <c r="C11" s="203">
        <v>188</v>
      </c>
      <c r="D11" s="203">
        <v>1</v>
      </c>
      <c r="E11" s="203">
        <v>700</v>
      </c>
      <c r="F11" s="203">
        <v>14</v>
      </c>
      <c r="G11" s="203">
        <v>784</v>
      </c>
      <c r="H11" s="203">
        <f t="shared" si="0"/>
        <v>1400</v>
      </c>
      <c r="I11" s="203">
        <f t="shared" si="1"/>
        <v>1120</v>
      </c>
      <c r="J11" s="203">
        <v>2688</v>
      </c>
      <c r="K11" s="203">
        <f t="shared" si="2"/>
        <v>376</v>
      </c>
      <c r="L11" s="203">
        <f t="shared" si="3"/>
        <v>1504</v>
      </c>
    </row>
    <row r="12" spans="1:12" x14ac:dyDescent="0.25">
      <c r="A12" s="203" t="s">
        <v>307</v>
      </c>
      <c r="B12" s="203">
        <v>344</v>
      </c>
      <c r="C12" s="203">
        <v>326</v>
      </c>
      <c r="D12" s="203">
        <v>1</v>
      </c>
      <c r="E12" s="203">
        <v>875</v>
      </c>
      <c r="F12" s="203">
        <v>14</v>
      </c>
      <c r="G12" s="203">
        <v>2408</v>
      </c>
      <c r="H12" s="203">
        <f t="shared" si="0"/>
        <v>1400</v>
      </c>
      <c r="I12" s="203">
        <f t="shared" si="1"/>
        <v>3440</v>
      </c>
      <c r="J12" s="203">
        <v>8256</v>
      </c>
      <c r="K12" s="203">
        <f t="shared" si="2"/>
        <v>652</v>
      </c>
      <c r="L12" s="203">
        <f t="shared" si="3"/>
        <v>2608</v>
      </c>
    </row>
    <row r="13" spans="1:12" x14ac:dyDescent="0.25">
      <c r="A13" s="203" t="s">
        <v>308</v>
      </c>
      <c r="B13" s="203">
        <v>80</v>
      </c>
      <c r="C13" s="203">
        <v>168</v>
      </c>
      <c r="D13" s="203">
        <v>1</v>
      </c>
      <c r="E13" s="203">
        <v>700</v>
      </c>
      <c r="F13" s="203">
        <v>14</v>
      </c>
      <c r="G13" s="203">
        <v>560</v>
      </c>
      <c r="H13" s="203">
        <f t="shared" si="0"/>
        <v>1400</v>
      </c>
      <c r="I13" s="203">
        <f t="shared" si="1"/>
        <v>800</v>
      </c>
      <c r="J13" s="203">
        <v>1920</v>
      </c>
      <c r="K13" s="203">
        <f t="shared" si="2"/>
        <v>336</v>
      </c>
      <c r="L13" s="203">
        <f t="shared" si="3"/>
        <v>1344</v>
      </c>
    </row>
    <row r="14" spans="1:12" x14ac:dyDescent="0.25">
      <c r="A14" s="203" t="s">
        <v>309</v>
      </c>
      <c r="B14" s="203">
        <v>700</v>
      </c>
      <c r="C14" s="203">
        <v>540</v>
      </c>
      <c r="D14" s="203">
        <v>1</v>
      </c>
      <c r="E14" s="203">
        <v>1050</v>
      </c>
      <c r="F14" s="203">
        <v>14</v>
      </c>
      <c r="G14" s="203">
        <v>4900</v>
      </c>
      <c r="H14" s="203">
        <f t="shared" si="0"/>
        <v>1400</v>
      </c>
      <c r="I14" s="203">
        <f t="shared" si="1"/>
        <v>7000</v>
      </c>
      <c r="J14" s="203">
        <v>16800</v>
      </c>
      <c r="K14" s="203">
        <f t="shared" si="2"/>
        <v>1080</v>
      </c>
      <c r="L14" s="203">
        <f t="shared" si="3"/>
        <v>4320</v>
      </c>
    </row>
    <row r="15" spans="1:12" x14ac:dyDescent="0.25">
      <c r="A15" s="203" t="s">
        <v>310</v>
      </c>
      <c r="B15" s="203">
        <v>291</v>
      </c>
      <c r="C15" s="203">
        <v>294</v>
      </c>
      <c r="D15" s="203">
        <v>1</v>
      </c>
      <c r="E15" s="203">
        <v>875</v>
      </c>
      <c r="F15" s="203">
        <v>14</v>
      </c>
      <c r="G15" s="203">
        <v>2037</v>
      </c>
      <c r="H15" s="203">
        <f t="shared" si="0"/>
        <v>1400</v>
      </c>
      <c r="I15" s="203">
        <f t="shared" si="1"/>
        <v>2910</v>
      </c>
      <c r="J15" s="203">
        <v>6984</v>
      </c>
      <c r="K15" s="203">
        <f t="shared" si="2"/>
        <v>588</v>
      </c>
      <c r="L15" s="203">
        <f t="shared" si="3"/>
        <v>2352</v>
      </c>
    </row>
    <row r="16" spans="1:12" x14ac:dyDescent="0.25">
      <c r="A16" s="203" t="s">
        <v>311</v>
      </c>
      <c r="B16" s="203">
        <v>297</v>
      </c>
      <c r="C16" s="203">
        <v>298</v>
      </c>
      <c r="D16" s="203">
        <v>1</v>
      </c>
      <c r="E16" s="203">
        <v>875</v>
      </c>
      <c r="F16" s="203">
        <v>14</v>
      </c>
      <c r="G16" s="203">
        <v>2079</v>
      </c>
      <c r="H16" s="203">
        <f t="shared" si="0"/>
        <v>1400</v>
      </c>
      <c r="I16" s="203">
        <f t="shared" si="1"/>
        <v>2970</v>
      </c>
      <c r="J16" s="203">
        <v>7128</v>
      </c>
      <c r="K16" s="203">
        <f t="shared" si="2"/>
        <v>596</v>
      </c>
      <c r="L16" s="203">
        <f t="shared" si="3"/>
        <v>2384</v>
      </c>
    </row>
    <row r="17" spans="1:12" x14ac:dyDescent="0.25">
      <c r="A17" s="203" t="s">
        <v>312</v>
      </c>
      <c r="B17" s="203">
        <v>390</v>
      </c>
      <c r="C17" s="203">
        <v>354</v>
      </c>
      <c r="D17" s="203">
        <v>1</v>
      </c>
      <c r="E17" s="203">
        <v>875</v>
      </c>
      <c r="F17" s="203">
        <v>14</v>
      </c>
      <c r="G17" s="203">
        <v>2730</v>
      </c>
      <c r="H17" s="203">
        <f t="shared" si="0"/>
        <v>1400</v>
      </c>
      <c r="I17" s="203">
        <f t="shared" si="1"/>
        <v>3900</v>
      </c>
      <c r="J17" s="203">
        <v>9360</v>
      </c>
      <c r="K17" s="203">
        <f t="shared" si="2"/>
        <v>708</v>
      </c>
      <c r="L17" s="203">
        <f t="shared" si="3"/>
        <v>2832</v>
      </c>
    </row>
    <row r="18" spans="1:12" x14ac:dyDescent="0.25">
      <c r="A18" s="203" t="s">
        <v>313</v>
      </c>
      <c r="B18" s="203">
        <v>1080</v>
      </c>
      <c r="C18" s="203">
        <v>768</v>
      </c>
      <c r="D18" s="203">
        <v>1</v>
      </c>
      <c r="E18" s="203">
        <v>1050</v>
      </c>
      <c r="F18" s="203">
        <v>14</v>
      </c>
      <c r="G18" s="203">
        <v>7560</v>
      </c>
      <c r="H18" s="203">
        <f t="shared" si="0"/>
        <v>1400</v>
      </c>
      <c r="I18" s="203">
        <f t="shared" si="1"/>
        <v>10800</v>
      </c>
      <c r="J18" s="203">
        <v>25920</v>
      </c>
      <c r="K18" s="203">
        <f t="shared" si="2"/>
        <v>1536</v>
      </c>
      <c r="L18" s="203">
        <f t="shared" si="3"/>
        <v>6144</v>
      </c>
    </row>
    <row r="19" spans="1:12" x14ac:dyDescent="0.25">
      <c r="A19" s="203" t="s">
        <v>314</v>
      </c>
      <c r="B19" s="203">
        <v>336</v>
      </c>
      <c r="C19" s="203">
        <v>322</v>
      </c>
      <c r="D19" s="203">
        <v>1</v>
      </c>
      <c r="E19" s="203">
        <v>875</v>
      </c>
      <c r="F19" s="203">
        <v>14</v>
      </c>
      <c r="G19" s="203">
        <v>2352</v>
      </c>
      <c r="H19" s="203">
        <f t="shared" si="0"/>
        <v>1400</v>
      </c>
      <c r="I19" s="203">
        <f t="shared" si="1"/>
        <v>3360</v>
      </c>
      <c r="J19" s="203">
        <v>8064</v>
      </c>
      <c r="K19" s="203">
        <f t="shared" si="2"/>
        <v>644</v>
      </c>
      <c r="L19" s="203">
        <f t="shared" si="3"/>
        <v>2576</v>
      </c>
    </row>
    <row r="20" spans="1:12" x14ac:dyDescent="0.25">
      <c r="A20" s="203" t="s">
        <v>315</v>
      </c>
      <c r="B20" s="203">
        <v>80</v>
      </c>
      <c r="C20" s="203">
        <v>168</v>
      </c>
      <c r="D20" s="203">
        <v>1</v>
      </c>
      <c r="E20" s="203">
        <v>700</v>
      </c>
      <c r="F20" s="203">
        <v>14</v>
      </c>
      <c r="G20" s="203">
        <v>560</v>
      </c>
      <c r="H20" s="203">
        <f t="shared" si="0"/>
        <v>1400</v>
      </c>
      <c r="I20" s="203">
        <f t="shared" si="1"/>
        <v>800</v>
      </c>
      <c r="J20" s="203">
        <v>1920</v>
      </c>
      <c r="K20" s="203">
        <f t="shared" si="2"/>
        <v>336</v>
      </c>
      <c r="L20" s="203">
        <f t="shared" si="3"/>
        <v>1344</v>
      </c>
    </row>
    <row r="21" spans="1:12" x14ac:dyDescent="0.25">
      <c r="A21" s="203" t="s">
        <v>316</v>
      </c>
      <c r="B21" s="203">
        <v>227</v>
      </c>
      <c r="C21" s="203">
        <v>256</v>
      </c>
      <c r="D21" s="203">
        <v>1</v>
      </c>
      <c r="E21" s="203">
        <v>700</v>
      </c>
      <c r="F21" s="203">
        <v>14</v>
      </c>
      <c r="G21" s="203">
        <v>1589</v>
      </c>
      <c r="H21" s="203">
        <f t="shared" si="0"/>
        <v>1400</v>
      </c>
      <c r="I21" s="203">
        <f t="shared" si="1"/>
        <v>2270</v>
      </c>
      <c r="J21" s="203">
        <v>5448</v>
      </c>
      <c r="K21" s="203">
        <f t="shared" si="2"/>
        <v>512</v>
      </c>
      <c r="L21" s="203">
        <f t="shared" si="3"/>
        <v>2048</v>
      </c>
    </row>
    <row r="22" spans="1:12" x14ac:dyDescent="0.25">
      <c r="A22" s="203" t="s">
        <v>317</v>
      </c>
      <c r="B22" s="203">
        <v>297</v>
      </c>
      <c r="C22" s="203">
        <v>298</v>
      </c>
      <c r="D22" s="203">
        <v>1</v>
      </c>
      <c r="E22" s="203">
        <v>875</v>
      </c>
      <c r="F22" s="203">
        <v>14</v>
      </c>
      <c r="G22" s="203">
        <v>2079</v>
      </c>
      <c r="H22" s="203">
        <f t="shared" si="0"/>
        <v>1400</v>
      </c>
      <c r="I22" s="203">
        <f t="shared" si="1"/>
        <v>2970</v>
      </c>
      <c r="J22" s="203">
        <v>7128</v>
      </c>
      <c r="K22" s="203">
        <f t="shared" si="2"/>
        <v>596</v>
      </c>
      <c r="L22" s="203">
        <f t="shared" si="3"/>
        <v>2384</v>
      </c>
    </row>
    <row r="23" spans="1:12" x14ac:dyDescent="0.25">
      <c r="A23" s="203" t="s">
        <v>318</v>
      </c>
      <c r="B23" s="203">
        <v>1500</v>
      </c>
      <c r="C23" s="203">
        <v>1020</v>
      </c>
      <c r="D23" s="203">
        <v>1</v>
      </c>
      <c r="E23" s="203">
        <v>1050</v>
      </c>
      <c r="F23" s="203">
        <v>14</v>
      </c>
      <c r="G23" s="203">
        <v>10500</v>
      </c>
      <c r="H23" s="203">
        <f t="shared" si="0"/>
        <v>1400</v>
      </c>
      <c r="I23" s="203">
        <f t="shared" si="1"/>
        <v>15000</v>
      </c>
      <c r="J23" s="203">
        <v>36000</v>
      </c>
      <c r="K23" s="203">
        <f t="shared" si="2"/>
        <v>2040</v>
      </c>
      <c r="L23" s="203">
        <f t="shared" si="3"/>
        <v>8160</v>
      </c>
    </row>
    <row r="24" spans="1:12" x14ac:dyDescent="0.25">
      <c r="A24" s="203" t="s">
        <v>319</v>
      </c>
      <c r="B24" s="203">
        <v>234</v>
      </c>
      <c r="C24" s="203">
        <v>260</v>
      </c>
      <c r="D24" s="203">
        <v>1</v>
      </c>
      <c r="E24" s="203">
        <v>700</v>
      </c>
      <c r="F24" s="203">
        <v>14</v>
      </c>
      <c r="G24" s="203">
        <v>1638</v>
      </c>
      <c r="H24" s="203">
        <f t="shared" si="0"/>
        <v>1400</v>
      </c>
      <c r="I24" s="203">
        <f t="shared" si="1"/>
        <v>2340</v>
      </c>
      <c r="J24" s="203">
        <v>5616</v>
      </c>
      <c r="K24" s="203">
        <f t="shared" si="2"/>
        <v>520</v>
      </c>
      <c r="L24" s="203">
        <f t="shared" si="3"/>
        <v>2080</v>
      </c>
    </row>
    <row r="25" spans="1:12" x14ac:dyDescent="0.25">
      <c r="A25" s="203" t="s">
        <v>320</v>
      </c>
      <c r="B25" s="203">
        <v>240</v>
      </c>
      <c r="C25" s="203">
        <v>264</v>
      </c>
      <c r="D25" s="203">
        <v>1</v>
      </c>
      <c r="E25" s="203">
        <v>700</v>
      </c>
      <c r="F25" s="203">
        <v>14</v>
      </c>
      <c r="G25" s="203">
        <v>1680</v>
      </c>
      <c r="H25" s="203">
        <f t="shared" si="0"/>
        <v>1400</v>
      </c>
      <c r="I25" s="203">
        <f t="shared" si="1"/>
        <v>2400</v>
      </c>
      <c r="J25" s="203">
        <v>5760</v>
      </c>
      <c r="K25" s="203">
        <f t="shared" si="2"/>
        <v>528</v>
      </c>
      <c r="L25" s="203">
        <f t="shared" si="3"/>
        <v>2112</v>
      </c>
    </row>
    <row r="26" spans="1:12" x14ac:dyDescent="0.25">
      <c r="A26" s="203"/>
      <c r="B26" s="203">
        <f>SUM(B7:B25)</f>
        <v>7452</v>
      </c>
      <c r="C26" s="203">
        <f>SUM(C7:C25)</f>
        <v>6748</v>
      </c>
      <c r="D26" s="203">
        <f t="shared" ref="D26:F26" si="4">SUM(D7:D25)</f>
        <v>19</v>
      </c>
      <c r="E26" s="203">
        <f t="shared" si="4"/>
        <v>16100</v>
      </c>
      <c r="F26" s="203">
        <f t="shared" si="4"/>
        <v>266</v>
      </c>
      <c r="G26" s="203">
        <f t="shared" ref="G26" si="5">SUM(G7:G25)</f>
        <v>52164</v>
      </c>
      <c r="H26" s="203">
        <f t="shared" ref="H26:I26" si="6">SUM(H7:H25)</f>
        <v>26600</v>
      </c>
      <c r="I26" s="203">
        <f t="shared" si="6"/>
        <v>74520</v>
      </c>
      <c r="J26" s="203">
        <f t="shared" ref="J26" si="7">SUM(J7:J25)</f>
        <v>178848</v>
      </c>
      <c r="K26" s="203">
        <f t="shared" ref="K26:L26" si="8">SUM(K7:K25)</f>
        <v>13496</v>
      </c>
      <c r="L26" s="203">
        <f t="shared" si="8"/>
        <v>53984</v>
      </c>
    </row>
    <row r="33" spans="1:1" x14ac:dyDescent="0.25">
      <c r="A33" t="s">
        <v>524</v>
      </c>
    </row>
    <row r="34" spans="1:1" x14ac:dyDescent="0.25">
      <c r="A34" t="s">
        <v>525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Z999"/>
  <sheetViews>
    <sheetView topLeftCell="D13" zoomScale="75" zoomScaleNormal="75" workbookViewId="0">
      <selection activeCell="F36" sqref="F36"/>
    </sheetView>
  </sheetViews>
  <sheetFormatPr defaultColWidth="14.42578125" defaultRowHeight="15" customHeight="1" x14ac:dyDescent="0.25"/>
  <cols>
    <col min="3" max="3" width="73" customWidth="1"/>
    <col min="4" max="4" width="124.5703125" bestFit="1" customWidth="1"/>
    <col min="5" max="5" width="19" bestFit="1" customWidth="1"/>
    <col min="6" max="6" width="33.140625" bestFit="1" customWidth="1"/>
    <col min="7" max="7" width="41" customWidth="1"/>
    <col min="8" max="8" width="111.5703125" customWidth="1"/>
    <col min="9" max="9" width="127.7109375" customWidth="1"/>
    <col min="10" max="10" width="114.7109375" customWidth="1"/>
    <col min="11" max="11" width="43.5703125" customWidth="1"/>
    <col min="12" max="26" width="8" customWidth="1"/>
  </cols>
  <sheetData>
    <row r="7" spans="1:22" x14ac:dyDescent="0.25">
      <c r="G7" s="1"/>
    </row>
    <row r="8" spans="1:22" x14ac:dyDescent="0.25">
      <c r="G8" s="2"/>
    </row>
    <row r="9" spans="1:22" x14ac:dyDescent="0.25">
      <c r="G9" s="2"/>
    </row>
    <row r="11" spans="1:22" ht="53.25" customHeight="1" x14ac:dyDescent="0.25">
      <c r="A11" s="263" t="s">
        <v>0</v>
      </c>
      <c r="B11" s="264"/>
      <c r="C11" s="264"/>
      <c r="D11" s="264"/>
      <c r="E11" s="264"/>
      <c r="F11" s="264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2" ht="25.5" customHeight="1" x14ac:dyDescent="0.25">
      <c r="A12" s="4" t="s">
        <v>1</v>
      </c>
      <c r="B12" s="4" t="s">
        <v>2</v>
      </c>
      <c r="C12" s="4" t="s">
        <v>3</v>
      </c>
      <c r="D12" s="4" t="s">
        <v>4</v>
      </c>
      <c r="E12" s="4" t="s">
        <v>5</v>
      </c>
      <c r="F12" s="4" t="s">
        <v>6</v>
      </c>
    </row>
    <row r="13" spans="1:22" ht="51" customHeight="1" x14ac:dyDescent="0.25">
      <c r="A13" s="5" t="s">
        <v>7</v>
      </c>
      <c r="B13" s="5">
        <v>1</v>
      </c>
      <c r="C13" s="5" t="s">
        <v>499</v>
      </c>
      <c r="D13" s="6" t="s">
        <v>511</v>
      </c>
      <c r="E13" s="7" t="s">
        <v>9</v>
      </c>
      <c r="F13" s="8">
        <f>'Quadro de Preços 1 (3)'!H40</f>
        <v>50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63.75" customHeight="1" x14ac:dyDescent="0.25">
      <c r="A14" s="5" t="s">
        <v>7</v>
      </c>
      <c r="B14" s="5">
        <v>2</v>
      </c>
      <c r="C14" s="5" t="s">
        <v>499</v>
      </c>
      <c r="D14" s="6" t="s">
        <v>512</v>
      </c>
      <c r="E14" s="7" t="s">
        <v>9</v>
      </c>
      <c r="F14" s="8">
        <f>'Quadro de Preços 1 (3)'!H41</f>
        <v>37.94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51" customHeight="1" x14ac:dyDescent="0.25">
      <c r="A15" s="5" t="s">
        <v>7</v>
      </c>
      <c r="B15" s="5">
        <v>3</v>
      </c>
      <c r="C15" s="5" t="s">
        <v>499</v>
      </c>
      <c r="D15" s="6" t="s">
        <v>513</v>
      </c>
      <c r="E15" s="7" t="s">
        <v>9</v>
      </c>
      <c r="F15" s="8">
        <f>'Quadro de Preços 1 (3)'!H44</f>
        <v>21.71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51" customHeight="1" x14ac:dyDescent="0.25">
      <c r="A16" s="5" t="s">
        <v>7</v>
      </c>
      <c r="B16" s="5">
        <v>4</v>
      </c>
      <c r="C16" s="5" t="s">
        <v>499</v>
      </c>
      <c r="D16" s="6" t="s">
        <v>370</v>
      </c>
      <c r="E16" s="7" t="s">
        <v>9</v>
      </c>
      <c r="F16" s="8">
        <f>'Quadro de Preços 1 (3)'!H42</f>
        <v>17.98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36" x14ac:dyDescent="0.25">
      <c r="A17" s="5" t="s">
        <v>7</v>
      </c>
      <c r="B17" s="5">
        <v>5</v>
      </c>
      <c r="C17" s="5" t="s">
        <v>499</v>
      </c>
      <c r="D17" s="6" t="s">
        <v>514</v>
      </c>
      <c r="E17" s="7" t="s">
        <v>9</v>
      </c>
      <c r="F17" s="8">
        <f>'Quadro de Preços 1 (3)'!H43</f>
        <v>26.84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38.25" customHeight="1" x14ac:dyDescent="0.25">
      <c r="A18" s="265" t="s">
        <v>518</v>
      </c>
      <c r="B18" s="266"/>
      <c r="C18" s="266"/>
      <c r="D18" s="266"/>
      <c r="E18" s="266"/>
      <c r="F18" s="267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89.25" customHeight="1" x14ac:dyDescent="0.25">
      <c r="A19" s="5" t="s">
        <v>7</v>
      </c>
      <c r="B19" s="5">
        <v>7</v>
      </c>
      <c r="C19" s="5" t="s">
        <v>499</v>
      </c>
      <c r="D19" s="5" t="s">
        <v>489</v>
      </c>
      <c r="E19" s="7" t="s">
        <v>5</v>
      </c>
      <c r="F19" s="8">
        <f>Verba_Diagnóstico!G16</f>
        <v>91.91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76.5" customHeight="1" x14ac:dyDescent="0.25">
      <c r="A20" s="5" t="s">
        <v>7</v>
      </c>
      <c r="B20" s="5">
        <v>8</v>
      </c>
      <c r="C20" s="5" t="s">
        <v>499</v>
      </c>
      <c r="D20" s="9" t="s">
        <v>381</v>
      </c>
      <c r="E20" s="7" t="s">
        <v>493</v>
      </c>
      <c r="F20" s="8">
        <f>'Quadro de Preços 1 (3)'!H46</f>
        <v>1117.49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38.25" customHeight="1" x14ac:dyDescent="0.25">
      <c r="A21" s="10" t="s">
        <v>11</v>
      </c>
      <c r="B21" s="5">
        <v>9</v>
      </c>
      <c r="C21" s="5" t="s">
        <v>499</v>
      </c>
      <c r="D21" s="11" t="s">
        <v>12</v>
      </c>
      <c r="E21" s="7" t="s">
        <v>9</v>
      </c>
      <c r="F21" s="8">
        <f>'Quadro de Preços 1 (3)'!H28</f>
        <v>10.119999999999999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38.25" customHeight="1" x14ac:dyDescent="0.25">
      <c r="A22" s="10" t="s">
        <v>11</v>
      </c>
      <c r="B22" s="5">
        <v>10</v>
      </c>
      <c r="C22" s="5" t="s">
        <v>499</v>
      </c>
      <c r="D22" s="11" t="s">
        <v>13</v>
      </c>
      <c r="E22" s="7" t="s">
        <v>9</v>
      </c>
      <c r="F22" s="8">
        <f>'Quadro de Preços 1 (3)'!H29</f>
        <v>25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51" customHeight="1" x14ac:dyDescent="0.25">
      <c r="A23" s="5" t="s">
        <v>14</v>
      </c>
      <c r="B23" s="5">
        <v>11</v>
      </c>
      <c r="C23" s="5" t="s">
        <v>499</v>
      </c>
      <c r="D23" s="5" t="s">
        <v>16</v>
      </c>
      <c r="E23" s="7" t="s">
        <v>10</v>
      </c>
      <c r="F23" s="8">
        <f>'Quadro de Preços 1 (3)'!H48</f>
        <v>89.9</v>
      </c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38.25" customHeight="1" x14ac:dyDescent="0.25">
      <c r="A24" s="5" t="s">
        <v>14</v>
      </c>
      <c r="B24" s="5">
        <v>12</v>
      </c>
      <c r="C24" s="5" t="s">
        <v>499</v>
      </c>
      <c r="D24" s="12" t="s">
        <v>17</v>
      </c>
      <c r="E24" s="7" t="s">
        <v>5</v>
      </c>
      <c r="F24" s="8">
        <f>'Quadro de Preços 1 (3)'!H12</f>
        <v>11.94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ht="38.25" customHeight="1" x14ac:dyDescent="0.25">
      <c r="A25" s="5" t="s">
        <v>14</v>
      </c>
      <c r="B25" s="5">
        <v>13</v>
      </c>
      <c r="C25" s="5" t="s">
        <v>499</v>
      </c>
      <c r="D25" s="5" t="s">
        <v>18</v>
      </c>
      <c r="E25" s="7" t="s">
        <v>5</v>
      </c>
      <c r="F25" s="8">
        <f>'Quadro de Preços 1 (3)'!H13</f>
        <v>120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ht="38.25" customHeight="1" x14ac:dyDescent="0.25">
      <c r="A26" s="5" t="s">
        <v>14</v>
      </c>
      <c r="B26" s="5">
        <v>14</v>
      </c>
      <c r="C26" s="5" t="s">
        <v>499</v>
      </c>
      <c r="D26" s="12" t="s">
        <v>243</v>
      </c>
      <c r="E26" s="7" t="s">
        <v>5</v>
      </c>
      <c r="F26" s="8">
        <f>'Quadro de Preços 1 (3)'!H14</f>
        <v>5.8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ht="38.25" customHeight="1" x14ac:dyDescent="0.25">
      <c r="A27" s="5" t="s">
        <v>14</v>
      </c>
      <c r="B27" s="5">
        <v>15</v>
      </c>
      <c r="C27" s="5" t="s">
        <v>499</v>
      </c>
      <c r="D27" s="12" t="s">
        <v>19</v>
      </c>
      <c r="E27" s="7" t="s">
        <v>5</v>
      </c>
      <c r="F27" s="8">
        <f>'Quadro de Preços 1 (3)'!H15</f>
        <v>3.91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ht="38.25" customHeight="1" x14ac:dyDescent="0.25">
      <c r="A28" s="5" t="s">
        <v>14</v>
      </c>
      <c r="B28" s="5">
        <v>16</v>
      </c>
      <c r="C28" s="5" t="s">
        <v>499</v>
      </c>
      <c r="D28" s="12" t="s">
        <v>20</v>
      </c>
      <c r="E28" s="7" t="s">
        <v>5</v>
      </c>
      <c r="F28" s="8">
        <f>'Quadro de Preços 1 (3)'!H16</f>
        <v>1.1399999999999999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ht="38.25" customHeight="1" x14ac:dyDescent="0.25">
      <c r="A29" s="5" t="s">
        <v>14</v>
      </c>
      <c r="B29" s="5">
        <v>17</v>
      </c>
      <c r="C29" s="5" t="s">
        <v>499</v>
      </c>
      <c r="D29" s="13" t="s">
        <v>21</v>
      </c>
      <c r="E29" s="7" t="s">
        <v>5</v>
      </c>
      <c r="F29" s="8">
        <f>'Quadro de Preços 1 (3)'!H17</f>
        <v>0.88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ht="38.25" customHeight="1" x14ac:dyDescent="0.25">
      <c r="A30" s="5" t="s">
        <v>14</v>
      </c>
      <c r="B30" s="5">
        <v>18</v>
      </c>
      <c r="C30" s="5" t="s">
        <v>499</v>
      </c>
      <c r="D30" s="13" t="s">
        <v>22</v>
      </c>
      <c r="E30" s="7" t="s">
        <v>5</v>
      </c>
      <c r="F30" s="8">
        <f>'Quadro de Preços 1 (3)'!H18</f>
        <v>0.5</v>
      </c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ht="38.25" customHeight="1" x14ac:dyDescent="0.25">
      <c r="A31" s="5" t="s">
        <v>14</v>
      </c>
      <c r="B31" s="5">
        <v>19</v>
      </c>
      <c r="C31" s="5" t="s">
        <v>499</v>
      </c>
      <c r="D31" s="12" t="s">
        <v>23</v>
      </c>
      <c r="E31" s="7" t="s">
        <v>5</v>
      </c>
      <c r="F31" s="8">
        <f>'Quadro de Preços 1 (3)'!H19</f>
        <v>1.2250000000000001</v>
      </c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spans="1:22" ht="38.25" customHeight="1" x14ac:dyDescent="0.25">
      <c r="A32" s="5" t="s">
        <v>14</v>
      </c>
      <c r="B32" s="5">
        <v>20</v>
      </c>
      <c r="C32" s="5" t="s">
        <v>499</v>
      </c>
      <c r="D32" s="13" t="s">
        <v>24</v>
      </c>
      <c r="E32" s="7" t="s">
        <v>5</v>
      </c>
      <c r="F32" s="8">
        <f>'Quadro de Preços 1 (3)'!H20</f>
        <v>0.88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ht="38.25" customHeight="1" x14ac:dyDescent="0.25">
      <c r="A33" s="5" t="s">
        <v>14</v>
      </c>
      <c r="B33" s="5">
        <v>21</v>
      </c>
      <c r="C33" s="5" t="s">
        <v>499</v>
      </c>
      <c r="D33" s="13" t="s">
        <v>25</v>
      </c>
      <c r="E33" s="7" t="s">
        <v>5</v>
      </c>
      <c r="F33" s="8">
        <f>'Quadro de Preços 1 (3)'!H21</f>
        <v>0.5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ht="38.25" customHeight="1" x14ac:dyDescent="0.25">
      <c r="A34" s="5" t="s">
        <v>14</v>
      </c>
      <c r="B34" s="5">
        <v>22</v>
      </c>
      <c r="C34" s="5" t="s">
        <v>499</v>
      </c>
      <c r="D34" s="189" t="s">
        <v>26</v>
      </c>
      <c r="E34" s="7" t="s">
        <v>5</v>
      </c>
      <c r="F34" s="8">
        <f>'Quadro de Preços 1'!I10</f>
        <v>4.4400000000000004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ht="38.25" customHeight="1" x14ac:dyDescent="0.25">
      <c r="A35" s="5" t="s">
        <v>14</v>
      </c>
      <c r="B35" s="5">
        <v>23</v>
      </c>
      <c r="C35" s="5" t="s">
        <v>499</v>
      </c>
      <c r="D35" s="189" t="s">
        <v>394</v>
      </c>
      <c r="E35" s="7" t="s">
        <v>5</v>
      </c>
      <c r="F35" s="8">
        <f>'Quadro de Preços 1'!I12</f>
        <v>0.61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spans="1:22" ht="49.5" customHeight="1" x14ac:dyDescent="0.25">
      <c r="A36" s="5" t="s">
        <v>14</v>
      </c>
      <c r="B36" s="5">
        <v>24</v>
      </c>
      <c r="C36" s="5" t="s">
        <v>499</v>
      </c>
      <c r="D36" s="189" t="s">
        <v>418</v>
      </c>
      <c r="E36" s="7" t="s">
        <v>5</v>
      </c>
      <c r="F36" s="8">
        <f>'Quadro de Preços 1'!I18</f>
        <v>10.1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</row>
    <row r="37" spans="1:22" ht="38.25" customHeight="1" x14ac:dyDescent="0.25">
      <c r="A37" s="5" t="s">
        <v>14</v>
      </c>
      <c r="B37" s="5">
        <v>25</v>
      </c>
      <c r="C37" s="5" t="s">
        <v>499</v>
      </c>
      <c r="D37" s="190" t="s">
        <v>237</v>
      </c>
      <c r="E37" s="7" t="s">
        <v>5</v>
      </c>
      <c r="F37" s="8">
        <f>'Quadro de Preços 1'!I11</f>
        <v>1.31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</row>
    <row r="38" spans="1:22" ht="60" customHeight="1" x14ac:dyDescent="0.25">
      <c r="A38" s="5" t="s">
        <v>14</v>
      </c>
      <c r="B38" s="5">
        <v>26</v>
      </c>
      <c r="C38" s="5" t="s">
        <v>499</v>
      </c>
      <c r="D38" s="196" t="s">
        <v>515</v>
      </c>
      <c r="E38" s="7" t="s">
        <v>5</v>
      </c>
      <c r="F38" s="8">
        <f>'Kit lanche'!E15</f>
        <v>5.88</v>
      </c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76.5" customHeight="1" x14ac:dyDescent="0.25">
      <c r="A39" s="5" t="s">
        <v>14</v>
      </c>
      <c r="B39" s="5">
        <v>27</v>
      </c>
      <c r="C39" s="5" t="s">
        <v>499</v>
      </c>
      <c r="D39" s="5" t="s">
        <v>491</v>
      </c>
      <c r="E39" s="7" t="s">
        <v>5</v>
      </c>
      <c r="F39" s="14">
        <f>'Quadro de Preços 1 (3)'!H24</f>
        <v>4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38.25" customHeight="1" x14ac:dyDescent="0.25">
      <c r="A40" s="5" t="s">
        <v>14</v>
      </c>
      <c r="B40" s="5">
        <v>28</v>
      </c>
      <c r="C40" s="5" t="s">
        <v>499</v>
      </c>
      <c r="D40" s="5" t="s">
        <v>492</v>
      </c>
      <c r="E40" s="7" t="s">
        <v>5</v>
      </c>
      <c r="F40" s="14">
        <f>'Quadro de Preços 1 (3)'!H23</f>
        <v>12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38.25" customHeight="1" x14ac:dyDescent="0.25">
      <c r="A41" s="5" t="s">
        <v>14</v>
      </c>
      <c r="B41" s="5">
        <v>29</v>
      </c>
      <c r="C41" s="5" t="s">
        <v>499</v>
      </c>
      <c r="D41" s="190" t="s">
        <v>28</v>
      </c>
      <c r="E41" s="7" t="s">
        <v>5</v>
      </c>
      <c r="F41" s="8">
        <f>'Quadro de Preços 1'!I13</f>
        <v>5.71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38.25" customHeight="1" x14ac:dyDescent="0.25">
      <c r="A42" s="5" t="s">
        <v>14</v>
      </c>
      <c r="B42" s="5">
        <v>30</v>
      </c>
      <c r="C42" s="5" t="s">
        <v>499</v>
      </c>
      <c r="D42" s="190" t="s">
        <v>29</v>
      </c>
      <c r="E42" s="7" t="s">
        <v>5</v>
      </c>
      <c r="F42" s="15">
        <f>'Quadro de Preços 1'!I14</f>
        <v>25.38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38.25" customHeight="1" x14ac:dyDescent="0.25">
      <c r="A43" s="5" t="s">
        <v>14</v>
      </c>
      <c r="B43" s="5">
        <v>31</v>
      </c>
      <c r="C43" s="5" t="s">
        <v>499</v>
      </c>
      <c r="D43" s="190" t="s">
        <v>238</v>
      </c>
      <c r="E43" s="7" t="s">
        <v>5</v>
      </c>
      <c r="F43" s="15">
        <f>'Quadro de Preços 1'!I41</f>
        <v>11.52</v>
      </c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63.75" customHeight="1" x14ac:dyDescent="0.25">
      <c r="A44" s="5" t="s">
        <v>14</v>
      </c>
      <c r="B44" s="5">
        <v>32</v>
      </c>
      <c r="C44" s="5" t="s">
        <v>499</v>
      </c>
      <c r="D44" s="190" t="s">
        <v>268</v>
      </c>
      <c r="E44" s="7" t="s">
        <v>5</v>
      </c>
      <c r="F44" s="8">
        <f>'Quadro de Preços 1'!I15</f>
        <v>0.25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51" customHeight="1" x14ac:dyDescent="0.25">
      <c r="A45" s="5" t="s">
        <v>14</v>
      </c>
      <c r="B45" s="5">
        <v>33</v>
      </c>
      <c r="C45" s="5" t="s">
        <v>499</v>
      </c>
      <c r="D45" s="190" t="s">
        <v>486</v>
      </c>
      <c r="E45" s="7" t="s">
        <v>5</v>
      </c>
      <c r="F45" s="8">
        <f>'Quadro de Preços 1'!I16</f>
        <v>0.51</v>
      </c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51" customHeight="1" x14ac:dyDescent="0.25">
      <c r="A46" s="5" t="s">
        <v>14</v>
      </c>
      <c r="B46" s="5">
        <v>34</v>
      </c>
      <c r="C46" s="5" t="s">
        <v>499</v>
      </c>
      <c r="D46" s="190" t="s">
        <v>411</v>
      </c>
      <c r="E46" s="7" t="s">
        <v>5</v>
      </c>
      <c r="F46" s="8">
        <f>'Quadro de Preços 1'!I17</f>
        <v>2.39</v>
      </c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89.25" customHeight="1" x14ac:dyDescent="0.25">
      <c r="A47" s="5" t="s">
        <v>14</v>
      </c>
      <c r="B47" s="5">
        <v>35</v>
      </c>
      <c r="C47" s="5" t="s">
        <v>499</v>
      </c>
      <c r="D47" s="190" t="s">
        <v>419</v>
      </c>
      <c r="E47" s="7" t="s">
        <v>5</v>
      </c>
      <c r="F47" s="8">
        <f>'Quadro de Preços 1'!I19</f>
        <v>0.53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76.5" customHeight="1" x14ac:dyDescent="0.25">
      <c r="A48" s="5" t="s">
        <v>14</v>
      </c>
      <c r="B48" s="5">
        <v>36</v>
      </c>
      <c r="C48" s="5" t="s">
        <v>499</v>
      </c>
      <c r="D48" s="190" t="s">
        <v>422</v>
      </c>
      <c r="E48" s="7" t="s">
        <v>5</v>
      </c>
      <c r="F48" s="8">
        <f>'Quadro de Preços 1'!I20</f>
        <v>1.58</v>
      </c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51" customHeight="1" x14ac:dyDescent="0.25">
      <c r="A49" s="5" t="s">
        <v>14</v>
      </c>
      <c r="B49" s="5">
        <v>37</v>
      </c>
      <c r="C49" s="5" t="s">
        <v>499</v>
      </c>
      <c r="D49" s="190" t="s">
        <v>465</v>
      </c>
      <c r="E49" s="12" t="s">
        <v>30</v>
      </c>
      <c r="F49" s="8">
        <f>'Quadro de Preços 1'!I37</f>
        <v>6.07</v>
      </c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38.25" customHeight="1" x14ac:dyDescent="0.25">
      <c r="A50" s="5" t="s">
        <v>14</v>
      </c>
      <c r="B50" s="5">
        <v>38</v>
      </c>
      <c r="C50" s="5" t="s">
        <v>499</v>
      </c>
      <c r="D50" s="190" t="s">
        <v>424</v>
      </c>
      <c r="E50" s="7" t="s">
        <v>5</v>
      </c>
      <c r="F50" s="8">
        <f>'Quadro de Preços 1'!I21</f>
        <v>0.66</v>
      </c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38.25" customHeight="1" x14ac:dyDescent="0.25">
      <c r="A51" s="5" t="s">
        <v>14</v>
      </c>
      <c r="B51" s="5">
        <v>39</v>
      </c>
      <c r="C51" s="5" t="s">
        <v>499</v>
      </c>
      <c r="D51" s="190" t="s">
        <v>516</v>
      </c>
      <c r="E51" s="12" t="s">
        <v>31</v>
      </c>
      <c r="F51" s="8">
        <f>'Quadro de Preços 1'!I22</f>
        <v>78.05</v>
      </c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51" customHeight="1" x14ac:dyDescent="0.25">
      <c r="A52" s="5" t="s">
        <v>14</v>
      </c>
      <c r="B52" s="5">
        <v>40</v>
      </c>
      <c r="C52" s="5" t="s">
        <v>499</v>
      </c>
      <c r="D52" s="190" t="s">
        <v>430</v>
      </c>
      <c r="E52" s="7" t="s">
        <v>5</v>
      </c>
      <c r="F52" s="8">
        <f>'Quadro de Preços 1'!I23</f>
        <v>1.54</v>
      </c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38.25" customHeight="1" x14ac:dyDescent="0.25">
      <c r="A53" s="5" t="s">
        <v>14</v>
      </c>
      <c r="B53" s="5">
        <v>41</v>
      </c>
      <c r="C53" s="5" t="s">
        <v>499</v>
      </c>
      <c r="D53" s="190" t="s">
        <v>239</v>
      </c>
      <c r="E53" s="7" t="s">
        <v>5</v>
      </c>
      <c r="F53" s="8">
        <v>1.98</v>
      </c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38.25" customHeight="1" x14ac:dyDescent="0.25">
      <c r="A54" s="5" t="s">
        <v>14</v>
      </c>
      <c r="B54" s="5">
        <v>42</v>
      </c>
      <c r="C54" s="5" t="s">
        <v>499</v>
      </c>
      <c r="D54" s="190" t="s">
        <v>517</v>
      </c>
      <c r="E54" s="7" t="s">
        <v>5</v>
      </c>
      <c r="F54" s="8">
        <f>'Quadro de Preços 1'!I25</f>
        <v>0.2</v>
      </c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38.25" customHeight="1" x14ac:dyDescent="0.25">
      <c r="A55" s="5" t="s">
        <v>14</v>
      </c>
      <c r="B55" s="5">
        <v>43</v>
      </c>
      <c r="C55" s="217" t="s">
        <v>499</v>
      </c>
      <c r="D55" s="218" t="s">
        <v>518</v>
      </c>
      <c r="E55" s="219" t="s">
        <v>5</v>
      </c>
      <c r="F55" s="220">
        <v>10.9</v>
      </c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38.25" customHeight="1" x14ac:dyDescent="0.25">
      <c r="A56" s="5" t="s">
        <v>14</v>
      </c>
      <c r="B56" s="5">
        <v>44</v>
      </c>
      <c r="C56" s="5" t="s">
        <v>499</v>
      </c>
      <c r="D56" s="190" t="s">
        <v>438</v>
      </c>
      <c r="E56" s="7" t="s">
        <v>5</v>
      </c>
      <c r="F56" s="8">
        <f>'Quadro de Preços 1'!I26</f>
        <v>1.72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51" customHeight="1" x14ac:dyDescent="0.25">
      <c r="A57" s="5" t="s">
        <v>14</v>
      </c>
      <c r="B57" s="5">
        <v>45</v>
      </c>
      <c r="C57" s="5" t="s">
        <v>499</v>
      </c>
      <c r="D57" s="190" t="s">
        <v>440</v>
      </c>
      <c r="E57" s="7" t="s">
        <v>5</v>
      </c>
      <c r="F57" s="8">
        <f>'Quadro de Preços 1'!I27</f>
        <v>3.15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51" customHeight="1" x14ac:dyDescent="0.25">
      <c r="A58" s="5" t="s">
        <v>14</v>
      </c>
      <c r="B58" s="5">
        <v>46</v>
      </c>
      <c r="C58" s="5" t="s">
        <v>499</v>
      </c>
      <c r="D58" s="191" t="s">
        <v>443</v>
      </c>
      <c r="E58" s="7" t="s">
        <v>5</v>
      </c>
      <c r="F58" s="8">
        <f>'Quadro de Preços 1'!I28</f>
        <v>6.69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63.75" customHeight="1" x14ac:dyDescent="0.25">
      <c r="A59" s="5" t="s">
        <v>14</v>
      </c>
      <c r="B59" s="5">
        <v>47</v>
      </c>
      <c r="C59" s="5" t="s">
        <v>499</v>
      </c>
      <c r="D59" s="190" t="s">
        <v>446</v>
      </c>
      <c r="E59" s="12" t="s">
        <v>31</v>
      </c>
      <c r="F59" s="8">
        <f>'Quadro de Preços 1'!I29</f>
        <v>3.38</v>
      </c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38.25" customHeight="1" x14ac:dyDescent="0.25">
      <c r="A60" s="5" t="s">
        <v>14</v>
      </c>
      <c r="B60" s="5">
        <v>48</v>
      </c>
      <c r="C60" s="5" t="s">
        <v>499</v>
      </c>
      <c r="D60" s="190" t="s">
        <v>278</v>
      </c>
      <c r="E60" s="7" t="s">
        <v>5</v>
      </c>
      <c r="F60" s="8">
        <f>'Quadro de Preços 1'!I30</f>
        <v>0.2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38.25" customHeight="1" x14ac:dyDescent="0.25">
      <c r="A61" s="5" t="s">
        <v>14</v>
      </c>
      <c r="B61" s="5">
        <v>49</v>
      </c>
      <c r="C61" s="218"/>
      <c r="D61" s="218" t="s">
        <v>518</v>
      </c>
      <c r="E61" s="221"/>
      <c r="F61" s="221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55.5" customHeight="1" x14ac:dyDescent="0.25">
      <c r="A62" s="5" t="s">
        <v>14</v>
      </c>
      <c r="B62" s="5">
        <v>50</v>
      </c>
      <c r="C62" s="5" t="s">
        <v>499</v>
      </c>
      <c r="D62" s="190" t="s">
        <v>284</v>
      </c>
      <c r="E62" s="7" t="s">
        <v>519</v>
      </c>
      <c r="F62" s="8">
        <v>72.89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71.25" customHeight="1" x14ac:dyDescent="0.25">
      <c r="A63" s="5" t="s">
        <v>14</v>
      </c>
      <c r="B63" s="5">
        <v>51</v>
      </c>
      <c r="C63" s="5" t="s">
        <v>499</v>
      </c>
      <c r="D63" s="190" t="s">
        <v>282</v>
      </c>
      <c r="E63" s="7" t="s">
        <v>5</v>
      </c>
      <c r="F63" s="8">
        <f>'Quadro de Preços 1'!I33</f>
        <v>10.35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89.25" customHeight="1" x14ac:dyDescent="0.25">
      <c r="A64" s="5" t="s">
        <v>14</v>
      </c>
      <c r="B64" s="5">
        <v>52</v>
      </c>
      <c r="C64" s="5" t="s">
        <v>499</v>
      </c>
      <c r="D64" s="190" t="s">
        <v>464</v>
      </c>
      <c r="E64" s="7" t="s">
        <v>5</v>
      </c>
      <c r="F64" s="8">
        <f>'Quadro de Preços 1'!I36</f>
        <v>4.42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6" ht="63.75" customHeight="1" x14ac:dyDescent="0.25">
      <c r="A65" s="5" t="s">
        <v>14</v>
      </c>
      <c r="B65" s="5">
        <v>53</v>
      </c>
      <c r="C65" s="5" t="s">
        <v>499</v>
      </c>
      <c r="D65" s="190" t="s">
        <v>241</v>
      </c>
      <c r="E65" s="7" t="s">
        <v>5</v>
      </c>
      <c r="F65" s="8">
        <f>'Quadro de Preços 1'!I35</f>
        <v>17.670000000000002</v>
      </c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6" ht="38.25" customHeight="1" x14ac:dyDescent="0.25">
      <c r="A66" s="5" t="s">
        <v>14</v>
      </c>
      <c r="B66" s="5">
        <v>54</v>
      </c>
      <c r="C66" s="5" t="s">
        <v>499</v>
      </c>
      <c r="D66" s="190" t="s">
        <v>451</v>
      </c>
      <c r="E66" s="7" t="s">
        <v>520</v>
      </c>
      <c r="F66" s="8">
        <f>'Quadro de Preços 1'!I31</f>
        <v>18.88</v>
      </c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6" ht="38.25" customHeight="1" x14ac:dyDescent="0.25">
      <c r="A67" s="5" t="s">
        <v>14</v>
      </c>
      <c r="B67" s="5">
        <v>55</v>
      </c>
      <c r="C67" s="5" t="s">
        <v>499</v>
      </c>
      <c r="D67" s="190" t="s">
        <v>244</v>
      </c>
      <c r="E67" s="7" t="s">
        <v>5</v>
      </c>
      <c r="F67" s="8">
        <f>'Quadro de Preços 1'!I38</f>
        <v>10.31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6" ht="38.25" customHeight="1" x14ac:dyDescent="0.25">
      <c r="A68" s="5" t="s">
        <v>14</v>
      </c>
      <c r="B68" s="5">
        <v>56</v>
      </c>
      <c r="C68" s="5" t="s">
        <v>499</v>
      </c>
      <c r="D68" s="190" t="s">
        <v>240</v>
      </c>
      <c r="E68" s="12" t="s">
        <v>30</v>
      </c>
      <c r="F68" s="8">
        <f>'Quadro de Preços 1'!I39</f>
        <v>16.18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6" ht="51" customHeight="1" x14ac:dyDescent="0.25">
      <c r="A69" s="5" t="s">
        <v>14</v>
      </c>
      <c r="B69" s="5">
        <v>57</v>
      </c>
      <c r="C69" s="5" t="s">
        <v>499</v>
      </c>
      <c r="D69" s="190" t="s">
        <v>472</v>
      </c>
      <c r="E69" s="7" t="s">
        <v>5</v>
      </c>
      <c r="F69" s="8">
        <f>'Quadro de Preços 1'!I40</f>
        <v>7.01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6" ht="63.75" customHeight="1" x14ac:dyDescent="0.25">
      <c r="A70" s="5" t="s">
        <v>14</v>
      </c>
      <c r="B70" s="5">
        <v>58</v>
      </c>
      <c r="C70" s="5" t="s">
        <v>499</v>
      </c>
      <c r="D70" s="190" t="s">
        <v>242</v>
      </c>
      <c r="E70" s="7" t="s">
        <v>5</v>
      </c>
      <c r="F70" s="8">
        <f>'Quadro de Preços 1'!I32</f>
        <v>1.77</v>
      </c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6" ht="114.75" customHeight="1" x14ac:dyDescent="0.25">
      <c r="A71" s="5" t="s">
        <v>7</v>
      </c>
      <c r="B71" s="5">
        <v>59</v>
      </c>
      <c r="C71" s="5" t="s">
        <v>499</v>
      </c>
      <c r="D71" s="5" t="s">
        <v>356</v>
      </c>
      <c r="E71" s="7" t="s">
        <v>10</v>
      </c>
      <c r="F71" s="8">
        <v>1200</v>
      </c>
      <c r="G71" s="16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6" ht="63.7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51" customHeight="1" x14ac:dyDescent="0.25">
      <c r="A73" s="18"/>
      <c r="C73" s="17"/>
      <c r="D73" s="17"/>
      <c r="E73" s="17"/>
      <c r="F73" s="17"/>
      <c r="G73" s="17"/>
      <c r="H73" s="17"/>
      <c r="I73" s="17"/>
      <c r="J73" s="17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/>
    <row r="75" spans="1:26" ht="15.75" customHeight="1" x14ac:dyDescent="0.25">
      <c r="A75" s="18"/>
    </row>
    <row r="76" spans="1:26" ht="15.75" customHeight="1" x14ac:dyDescent="0.25">
      <c r="A76" s="18"/>
      <c r="C76" s="17"/>
    </row>
    <row r="77" spans="1:26" ht="15.75" customHeight="1" x14ac:dyDescent="0.25">
      <c r="A77" s="18"/>
      <c r="C77" s="17"/>
    </row>
    <row r="78" spans="1:26" ht="15.75" customHeight="1" x14ac:dyDescent="0.25">
      <c r="A78" s="19"/>
      <c r="B78" s="20"/>
      <c r="C78" s="21"/>
      <c r="D78" s="20"/>
      <c r="E78" s="20"/>
    </row>
    <row r="79" spans="1:26" ht="15.75" customHeight="1" x14ac:dyDescent="0.25">
      <c r="A79" s="261"/>
      <c r="B79" s="262"/>
      <c r="C79" s="262"/>
      <c r="D79" s="20"/>
      <c r="E79" s="20"/>
    </row>
    <row r="80" spans="1:26" ht="15.75" customHeight="1" x14ac:dyDescent="0.25">
      <c r="A80" s="261"/>
      <c r="B80" s="262"/>
      <c r="C80" s="262"/>
      <c r="D80" s="20"/>
      <c r="E80" s="20"/>
    </row>
    <row r="81" spans="1:10" ht="15.75" customHeight="1" x14ac:dyDescent="0.25">
      <c r="A81" s="261"/>
      <c r="B81" s="262"/>
      <c r="C81" s="262"/>
      <c r="D81" s="20"/>
      <c r="E81" s="20"/>
    </row>
    <row r="82" spans="1:10" ht="15.75" customHeight="1" x14ac:dyDescent="0.25">
      <c r="B82" s="17"/>
      <c r="C82" s="17"/>
    </row>
    <row r="83" spans="1:10" ht="15.75" customHeight="1" x14ac:dyDescent="0.25">
      <c r="B83" s="17"/>
      <c r="C83" s="17"/>
    </row>
    <row r="84" spans="1:10" ht="15.75" customHeight="1" x14ac:dyDescent="0.25">
      <c r="B84" s="17"/>
      <c r="C84" s="17"/>
    </row>
    <row r="85" spans="1:10" ht="15.75" customHeigh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</row>
    <row r="86" spans="1:10" ht="15.75" customHeigh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</row>
    <row r="87" spans="1:10" ht="15.75" customHeigh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</row>
    <row r="88" spans="1:10" ht="15.75" customHeigh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</row>
    <row r="89" spans="1:10" ht="15.75" customHeigh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</row>
    <row r="90" spans="1:10" ht="15.75" customHeigh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</row>
    <row r="91" spans="1:10" ht="15.75" customHeigh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</row>
    <row r="92" spans="1:10" ht="15.75" customHeight="1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</row>
    <row r="93" spans="1:10" ht="15.75" customHeigh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</row>
    <row r="94" spans="1:10" ht="15.75" customHeigh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</row>
    <row r="95" spans="1:10" ht="15.75" customHeight="1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</row>
    <row r="96" spans="1:10" ht="15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</row>
    <row r="97" spans="1:10" ht="15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</row>
    <row r="98" spans="1:10" ht="15.75" customHeight="1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</row>
    <row r="99" spans="1:10" ht="15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</row>
    <row r="100" spans="1:10" ht="15.75" customHeight="1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</row>
    <row r="101" spans="1:10" ht="15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</row>
    <row r="102" spans="1:10" ht="15.75" customHeigh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</row>
    <row r="103" spans="1:10" ht="15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</row>
    <row r="104" spans="1:10" ht="15.75" customHeight="1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</row>
    <row r="105" spans="1:10" ht="15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</row>
    <row r="106" spans="1:10" ht="15.75" customHeigh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</row>
    <row r="107" spans="1:10" ht="15.75" customHeight="1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</row>
    <row r="108" spans="1:10" ht="15.75" customHeight="1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</row>
    <row r="109" spans="1:10" ht="15.7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</row>
    <row r="110" spans="1:10" ht="15.7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</row>
    <row r="111" spans="1:10" ht="15.7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</row>
    <row r="112" spans="1:10" ht="15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</row>
    <row r="113" spans="1:10" ht="15.75" customHeigh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</row>
    <row r="114" spans="1:10" ht="15.75" customHeigh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</row>
    <row r="115" spans="1:10" ht="15.75" customHeigh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</row>
    <row r="116" spans="1:10" ht="15.75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</row>
    <row r="117" spans="1:10" ht="15.75" customHeight="1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</row>
    <row r="118" spans="1:10" ht="15.75" customHeight="1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</row>
    <row r="119" spans="1:10" ht="15.75" customHeight="1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</row>
    <row r="120" spans="1:10" ht="15.75" customHeight="1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</row>
    <row r="121" spans="1:10" ht="15.75" customHeight="1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</row>
    <row r="122" spans="1:10" ht="15.75" customHeight="1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</row>
    <row r="123" spans="1:10" ht="15.75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</row>
    <row r="124" spans="1:10" ht="15.75" customHeight="1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</row>
    <row r="125" spans="1:10" ht="15.75" customHeight="1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</row>
    <row r="126" spans="1:10" ht="15.75" customHeight="1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</row>
    <row r="127" spans="1:10" ht="15.75" customHeight="1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</row>
    <row r="128" spans="1:10" ht="15.75" customHeight="1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</row>
    <row r="129" spans="1:10" ht="15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</row>
    <row r="130" spans="1:10" ht="15.75" customHeight="1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</row>
    <row r="131" spans="1:10" ht="15.75" customHeight="1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</row>
    <row r="132" spans="1:10" ht="15.75" customHeight="1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</row>
    <row r="133" spans="1:10" ht="15.75" customHeight="1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</row>
    <row r="134" spans="1:10" ht="15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</row>
    <row r="135" spans="1:10" ht="15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</row>
    <row r="136" spans="1:10" ht="15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</row>
    <row r="137" spans="1:10" ht="15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</row>
    <row r="138" spans="1:10" ht="15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</row>
    <row r="139" spans="1:10" ht="15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</row>
    <row r="140" spans="1:10" ht="15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</row>
    <row r="141" spans="1:10" ht="15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</row>
    <row r="142" spans="1:10" ht="15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</row>
    <row r="143" spans="1:10" ht="15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</row>
    <row r="144" spans="1:10" ht="15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</row>
    <row r="145" spans="1:10" ht="15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</row>
    <row r="146" spans="1:10" ht="15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</row>
    <row r="147" spans="1:10" ht="15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</row>
    <row r="148" spans="1:10" ht="15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</row>
    <row r="149" spans="1:10" ht="15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</row>
    <row r="150" spans="1:10" ht="15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</row>
    <row r="151" spans="1:10" ht="15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</row>
    <row r="152" spans="1:10" ht="15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</row>
    <row r="153" spans="1:10" ht="15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</row>
    <row r="154" spans="1:10" ht="15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</row>
    <row r="155" spans="1:10" ht="15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</row>
    <row r="156" spans="1:10" ht="15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</row>
    <row r="157" spans="1:10" ht="15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</row>
    <row r="158" spans="1:10" ht="15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</row>
    <row r="159" spans="1:10" ht="15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</row>
    <row r="160" spans="1:10" ht="15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</row>
    <row r="161" spans="1:10" ht="15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</row>
    <row r="162" spans="1:10" ht="15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</row>
    <row r="163" spans="1:10" ht="15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</row>
    <row r="164" spans="1:10" ht="15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</row>
    <row r="165" spans="1:10" ht="15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</row>
    <row r="166" spans="1:10" ht="15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</row>
    <row r="167" spans="1:10" ht="15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</row>
    <row r="168" spans="1:10" ht="15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</row>
    <row r="169" spans="1:10" ht="15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</row>
    <row r="170" spans="1:10" ht="15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</row>
    <row r="171" spans="1:10" ht="15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</row>
    <row r="172" spans="1:10" ht="15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</row>
    <row r="173" spans="1:10" ht="15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</row>
    <row r="174" spans="1:10" ht="15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</row>
    <row r="175" spans="1:10" ht="15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</row>
    <row r="176" spans="1:10" ht="15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</row>
    <row r="177" spans="1:10" ht="15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</row>
    <row r="178" spans="1:10" ht="15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</row>
    <row r="179" spans="1:10" ht="15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</row>
    <row r="180" spans="1:10" ht="15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</row>
    <row r="181" spans="1:10" ht="15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</row>
    <row r="182" spans="1:10" ht="15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</row>
    <row r="183" spans="1:10" ht="15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</row>
    <row r="184" spans="1:10" ht="15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</row>
    <row r="185" spans="1:10" ht="15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</row>
    <row r="186" spans="1:10" ht="15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</row>
    <row r="187" spans="1:10" ht="15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</row>
    <row r="188" spans="1:10" ht="15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</row>
    <row r="189" spans="1:10" ht="15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</row>
    <row r="190" spans="1:10" ht="15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</row>
    <row r="191" spans="1:10" ht="15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</row>
    <row r="192" spans="1:10" ht="15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</row>
    <row r="193" spans="1:10" ht="15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</row>
    <row r="194" spans="1:10" ht="15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</row>
    <row r="195" spans="1:10" ht="15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</row>
    <row r="196" spans="1:10" ht="15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</row>
    <row r="197" spans="1:10" ht="15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</row>
    <row r="198" spans="1:10" ht="15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</row>
    <row r="199" spans="1:10" ht="15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</row>
    <row r="200" spans="1:10" ht="15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</row>
    <row r="201" spans="1:10" ht="15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</row>
    <row r="202" spans="1:10" ht="15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</row>
    <row r="203" spans="1:10" ht="15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</row>
    <row r="204" spans="1:10" ht="15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</row>
    <row r="205" spans="1:10" ht="15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</row>
    <row r="206" spans="1:10" ht="15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</row>
    <row r="207" spans="1:10" ht="15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</row>
    <row r="208" spans="1:10" ht="15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</row>
    <row r="209" spans="1:10" ht="15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</row>
    <row r="210" spans="1:10" ht="15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</row>
    <row r="211" spans="1:10" ht="15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</row>
    <row r="212" spans="1:10" ht="15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</row>
    <row r="213" spans="1:10" ht="15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</row>
    <row r="214" spans="1:10" ht="15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</row>
    <row r="215" spans="1:10" ht="15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</row>
    <row r="216" spans="1:10" ht="15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</row>
    <row r="217" spans="1:10" ht="15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</row>
    <row r="218" spans="1:10" ht="15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</row>
    <row r="219" spans="1:10" ht="15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</row>
    <row r="220" spans="1:10" ht="15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</row>
    <row r="221" spans="1:10" ht="15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</row>
    <row r="222" spans="1:10" ht="15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</row>
    <row r="223" spans="1:10" ht="15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</row>
    <row r="224" spans="1:10" ht="15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</row>
    <row r="225" spans="1:10" ht="15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</row>
    <row r="226" spans="1:10" ht="15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</row>
    <row r="227" spans="1:10" ht="15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</row>
    <row r="228" spans="1:10" ht="15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</row>
    <row r="229" spans="1:10" ht="15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</row>
    <row r="230" spans="1:10" ht="15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</row>
    <row r="231" spans="1:10" ht="15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</row>
    <row r="232" spans="1:10" ht="15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</row>
    <row r="233" spans="1:10" ht="15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</row>
    <row r="234" spans="1:10" ht="15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</row>
    <row r="235" spans="1:10" ht="15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</row>
    <row r="236" spans="1:10" ht="15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</row>
    <row r="237" spans="1:10" ht="15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</row>
    <row r="238" spans="1:10" ht="15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</row>
    <row r="239" spans="1:10" ht="15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</row>
    <row r="240" spans="1:10" ht="15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</row>
    <row r="241" spans="1:10" ht="15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</row>
    <row r="242" spans="1:10" ht="15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</row>
    <row r="243" spans="1:10" ht="15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</row>
    <row r="244" spans="1:10" ht="15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</row>
    <row r="245" spans="1:10" ht="15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</row>
    <row r="246" spans="1:10" ht="15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</row>
    <row r="247" spans="1:10" ht="15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</row>
    <row r="248" spans="1:10" ht="15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</row>
    <row r="249" spans="1:10" ht="15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</row>
    <row r="250" spans="1:10" ht="15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</row>
    <row r="251" spans="1:10" ht="15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</row>
    <row r="252" spans="1:10" ht="15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</row>
    <row r="253" spans="1:10" ht="15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</row>
    <row r="254" spans="1:10" ht="15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</row>
    <row r="255" spans="1:10" ht="15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</row>
    <row r="256" spans="1:10" ht="15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</row>
    <row r="257" spans="1:10" ht="15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</row>
    <row r="258" spans="1:10" ht="15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</row>
    <row r="259" spans="1:10" ht="15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</row>
    <row r="260" spans="1:10" ht="15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</row>
    <row r="261" spans="1:10" ht="15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</row>
    <row r="262" spans="1:10" ht="15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</row>
    <row r="263" spans="1:10" ht="15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</row>
    <row r="264" spans="1:10" ht="15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</row>
    <row r="265" spans="1:10" ht="15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</row>
    <row r="266" spans="1:10" ht="15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</row>
    <row r="267" spans="1:10" ht="15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</row>
    <row r="268" spans="1:10" ht="15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</row>
    <row r="269" spans="1:10" ht="15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</row>
    <row r="270" spans="1:10" ht="15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</row>
    <row r="271" spans="1:10" ht="15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</row>
    <row r="272" spans="1:10" ht="15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</row>
    <row r="273" spans="1:10" ht="15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</row>
    <row r="274" spans="1:10" ht="15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</row>
    <row r="275" spans="1:10" ht="15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</row>
    <row r="276" spans="1:10" ht="15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</row>
    <row r="277" spans="1:10" ht="15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</row>
    <row r="278" spans="1:10" ht="15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</row>
    <row r="279" spans="1:10" ht="15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</row>
    <row r="280" spans="1:10" ht="15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</row>
    <row r="281" spans="1:10" ht="15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</row>
    <row r="282" spans="1:10" ht="15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</row>
    <row r="283" spans="1:10" ht="15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</row>
    <row r="284" spans="1:10" ht="15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</row>
    <row r="285" spans="1:10" ht="15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</row>
    <row r="286" spans="1:10" ht="15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</row>
    <row r="287" spans="1:10" ht="15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</row>
    <row r="288" spans="1:10" ht="15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</row>
    <row r="289" spans="1:10" ht="15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</row>
    <row r="290" spans="1:10" ht="15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</row>
    <row r="291" spans="1:10" ht="15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</row>
    <row r="292" spans="1:10" ht="15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</row>
    <row r="293" spans="1:10" ht="15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</row>
    <row r="294" spans="1:10" ht="15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</row>
    <row r="295" spans="1:10" ht="15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</row>
    <row r="296" spans="1:10" ht="15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</row>
    <row r="297" spans="1:10" ht="15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</row>
    <row r="298" spans="1:10" ht="15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</row>
    <row r="299" spans="1:10" ht="15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</row>
    <row r="300" spans="1:10" ht="15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</row>
    <row r="301" spans="1:10" ht="15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</row>
    <row r="302" spans="1:10" ht="15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</row>
    <row r="303" spans="1:10" ht="15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</row>
    <row r="304" spans="1:10" ht="15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</row>
    <row r="305" spans="1:10" ht="15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</row>
    <row r="306" spans="1:10" ht="15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</row>
    <row r="307" spans="1:10" ht="15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</row>
    <row r="308" spans="1:10" ht="15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</row>
    <row r="309" spans="1:10" ht="15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</row>
    <row r="310" spans="1:10" ht="15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</row>
    <row r="311" spans="1:10" ht="15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</row>
    <row r="312" spans="1:10" ht="15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</row>
    <row r="313" spans="1:10" ht="15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</row>
    <row r="314" spans="1:10" ht="15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</row>
    <row r="315" spans="1:10" ht="15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</row>
    <row r="316" spans="1:10" ht="15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</row>
    <row r="317" spans="1:10" ht="15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</row>
    <row r="318" spans="1:10" ht="15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</row>
    <row r="319" spans="1:10" ht="15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</row>
    <row r="320" spans="1:10" ht="15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</row>
    <row r="321" spans="1:10" ht="15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</row>
    <row r="322" spans="1:10" ht="15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</row>
    <row r="323" spans="1:10" ht="15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</row>
    <row r="324" spans="1:10" ht="15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</row>
    <row r="325" spans="1:10" ht="15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</row>
    <row r="326" spans="1:10" ht="15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</row>
    <row r="327" spans="1:10" ht="15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</row>
    <row r="328" spans="1:10" ht="15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</row>
    <row r="329" spans="1:10" ht="15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</row>
    <row r="330" spans="1:10" ht="15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</row>
    <row r="331" spans="1:10" ht="15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</row>
    <row r="332" spans="1:10" ht="15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</row>
    <row r="333" spans="1:10" ht="15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</row>
    <row r="334" spans="1:10" ht="15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</row>
    <row r="335" spans="1:10" ht="15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</row>
    <row r="336" spans="1:10" ht="15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</row>
    <row r="337" spans="1:10" ht="15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</row>
    <row r="338" spans="1:10" ht="15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</row>
    <row r="339" spans="1:10" ht="15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</row>
    <row r="340" spans="1:10" ht="15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</row>
    <row r="341" spans="1:10" ht="15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</row>
    <row r="342" spans="1:10" ht="15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</row>
    <row r="343" spans="1:10" ht="15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</row>
    <row r="344" spans="1:10" ht="15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</row>
    <row r="345" spans="1:10" ht="15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</row>
    <row r="346" spans="1:10" ht="15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</row>
    <row r="347" spans="1:10" ht="15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</row>
    <row r="348" spans="1:10" ht="15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</row>
    <row r="349" spans="1:10" ht="15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</row>
    <row r="350" spans="1:10" ht="15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</row>
    <row r="351" spans="1:10" ht="15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</row>
    <row r="352" spans="1:10" ht="15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</row>
    <row r="353" spans="1:10" ht="15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</row>
    <row r="354" spans="1:10" ht="15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</row>
    <row r="355" spans="1:10" ht="15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</row>
    <row r="356" spans="1:10" ht="15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</row>
    <row r="357" spans="1:10" ht="15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</row>
    <row r="358" spans="1:10" ht="15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</row>
    <row r="359" spans="1:10" ht="15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</row>
    <row r="360" spans="1:10" ht="15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</row>
    <row r="361" spans="1:10" ht="15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</row>
    <row r="362" spans="1:10" ht="15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</row>
    <row r="363" spans="1:10" ht="15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</row>
    <row r="364" spans="1:10" ht="15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</row>
    <row r="365" spans="1:10" ht="15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</row>
    <row r="366" spans="1:10" ht="15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</row>
    <row r="367" spans="1:10" ht="15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</row>
    <row r="368" spans="1:10" ht="15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</row>
    <row r="369" spans="1:10" ht="15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</row>
    <row r="370" spans="1:10" ht="15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</row>
    <row r="371" spans="1:10" ht="15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</row>
    <row r="372" spans="1:10" ht="15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</row>
    <row r="373" spans="1:10" ht="15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</row>
    <row r="374" spans="1:10" ht="15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</row>
    <row r="375" spans="1:10" ht="15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</row>
    <row r="376" spans="1:10" ht="15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</row>
    <row r="377" spans="1:10" ht="15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</row>
    <row r="378" spans="1:10" ht="15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</row>
    <row r="379" spans="1:10" ht="15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</row>
    <row r="380" spans="1:10" ht="15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</row>
    <row r="381" spans="1:10" ht="15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</row>
    <row r="382" spans="1:10" ht="15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</row>
    <row r="383" spans="1:10" ht="15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</row>
    <row r="384" spans="1:10" ht="15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</row>
    <row r="385" spans="1:10" ht="15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</row>
    <row r="386" spans="1:10" ht="15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</row>
    <row r="387" spans="1:10" ht="15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</row>
    <row r="388" spans="1:10" ht="15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</row>
    <row r="389" spans="1:10" ht="15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</row>
    <row r="390" spans="1:10" ht="15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</row>
    <row r="391" spans="1:10" ht="15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</row>
    <row r="392" spans="1:10" ht="15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</row>
    <row r="393" spans="1:10" ht="15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</row>
    <row r="394" spans="1:10" ht="15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</row>
    <row r="395" spans="1:10" ht="15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</row>
    <row r="396" spans="1:10" ht="15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</row>
    <row r="397" spans="1:10" ht="15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</row>
    <row r="398" spans="1:10" ht="15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</row>
    <row r="399" spans="1:10" ht="15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</row>
    <row r="400" spans="1:10" ht="15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</row>
    <row r="401" spans="1:10" ht="15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</row>
    <row r="402" spans="1:10" ht="15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</row>
    <row r="403" spans="1:10" ht="15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</row>
    <row r="404" spans="1:10" ht="15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</row>
    <row r="405" spans="1:10" ht="15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</row>
    <row r="406" spans="1:10" ht="15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</row>
    <row r="407" spans="1:10" ht="15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</row>
    <row r="408" spans="1:10" ht="15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</row>
    <row r="409" spans="1:10" ht="15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</row>
    <row r="410" spans="1:10" ht="15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</row>
    <row r="411" spans="1:10" ht="15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</row>
    <row r="412" spans="1:10" ht="15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</row>
    <row r="413" spans="1:10" ht="15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</row>
    <row r="414" spans="1:10" ht="15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</row>
    <row r="415" spans="1:10" ht="15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</row>
    <row r="416" spans="1:10" ht="15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</row>
    <row r="417" spans="1:10" ht="15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</row>
    <row r="418" spans="1:10" ht="15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</row>
    <row r="419" spans="1:10" ht="15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</row>
    <row r="420" spans="1:10" ht="15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</row>
    <row r="421" spans="1:10" ht="15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</row>
    <row r="422" spans="1:10" ht="15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</row>
    <row r="423" spans="1:10" ht="15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</row>
    <row r="424" spans="1:10" ht="15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</row>
    <row r="425" spans="1:10" ht="15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</row>
    <row r="426" spans="1:10" ht="15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</row>
    <row r="427" spans="1:10" ht="15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</row>
    <row r="428" spans="1:10" ht="15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</row>
    <row r="429" spans="1:10" ht="15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</row>
    <row r="430" spans="1:10" ht="15.75" customHeight="1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</row>
    <row r="431" spans="1:10" ht="15.75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</row>
    <row r="432" spans="1:10" ht="15.75" customHeight="1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</row>
    <row r="433" spans="1:10" ht="15.75" customHeight="1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</row>
    <row r="434" spans="1:10" ht="15.75" customHeight="1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</row>
    <row r="435" spans="1:10" ht="15.75" customHeight="1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</row>
    <row r="436" spans="1:10" ht="15.75" customHeight="1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</row>
    <row r="437" spans="1:10" ht="15.75" customHeight="1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</row>
    <row r="438" spans="1:10" ht="15.75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</row>
    <row r="439" spans="1:10" ht="15.75" customHeight="1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</row>
    <row r="440" spans="1:10" ht="15.75" customHeight="1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</row>
    <row r="441" spans="1:10" ht="15.75" customHeight="1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</row>
    <row r="442" spans="1:10" ht="15.75" customHeight="1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</row>
    <row r="443" spans="1:10" ht="15.75" customHeight="1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</row>
    <row r="444" spans="1:10" ht="15.75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</row>
    <row r="445" spans="1:10" ht="15.75" customHeight="1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</row>
    <row r="446" spans="1:10" ht="15.75" customHeight="1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</row>
    <row r="447" spans="1:10" ht="15.75" customHeight="1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</row>
    <row r="448" spans="1:10" ht="15.75" customHeight="1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</row>
    <row r="449" spans="1:10" ht="15.75" customHeight="1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</row>
    <row r="450" spans="1:10" ht="15.75" customHeight="1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</row>
    <row r="451" spans="1:10" ht="15.75" customHeight="1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</row>
    <row r="452" spans="1:10" ht="15.75" customHeight="1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</row>
    <row r="453" spans="1:10" ht="15.75" customHeight="1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</row>
    <row r="454" spans="1:10" ht="15.75" customHeight="1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</row>
    <row r="455" spans="1:10" ht="15.75" customHeight="1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</row>
    <row r="456" spans="1:10" ht="15.75" customHeight="1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</row>
    <row r="457" spans="1:10" ht="15.75" customHeight="1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</row>
    <row r="458" spans="1:10" ht="15.75" customHeight="1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</row>
    <row r="459" spans="1:10" ht="15.75" customHeight="1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</row>
    <row r="460" spans="1:10" ht="15.75" customHeight="1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</row>
    <row r="461" spans="1:10" ht="15.75" customHeight="1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</row>
    <row r="462" spans="1:10" ht="15.75" customHeight="1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</row>
    <row r="463" spans="1:10" ht="15.75" customHeight="1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</row>
    <row r="464" spans="1:10" ht="15.75" customHeight="1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</row>
    <row r="465" spans="1:10" ht="15.75" customHeight="1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</row>
    <row r="466" spans="1:10" ht="15.75" customHeight="1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</row>
    <row r="467" spans="1:10" ht="15.75" customHeight="1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</row>
    <row r="468" spans="1:10" ht="15.75" customHeight="1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</row>
    <row r="469" spans="1:10" ht="15.75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</row>
    <row r="470" spans="1:10" ht="15.75" customHeight="1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</row>
    <row r="471" spans="1:10" ht="15.75" customHeight="1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</row>
    <row r="472" spans="1:10" ht="15.75" customHeight="1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</row>
    <row r="473" spans="1:10" ht="15.75" customHeight="1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</row>
    <row r="474" spans="1:10" ht="15.75" customHeight="1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</row>
    <row r="475" spans="1:10" ht="15.75" customHeight="1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</row>
    <row r="476" spans="1:10" ht="15.75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</row>
    <row r="477" spans="1:10" ht="15.75" customHeight="1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</row>
    <row r="478" spans="1:10" ht="15.75" customHeight="1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</row>
    <row r="479" spans="1:10" ht="15.75" customHeight="1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</row>
    <row r="480" spans="1:10" ht="15.75" customHeight="1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</row>
    <row r="481" spans="1:10" ht="15.75" customHeight="1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</row>
    <row r="482" spans="1:10" ht="15.75" customHeight="1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</row>
    <row r="483" spans="1:10" ht="15.75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</row>
    <row r="484" spans="1:10" ht="15.75" customHeight="1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</row>
    <row r="485" spans="1:10" ht="15.75" customHeight="1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</row>
    <row r="486" spans="1:10" ht="15.75" customHeight="1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</row>
    <row r="487" spans="1:10" ht="15.75" customHeight="1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</row>
    <row r="488" spans="1:10" ht="15.75" customHeight="1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</row>
    <row r="489" spans="1:10" ht="15.75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</row>
    <row r="490" spans="1:10" ht="15.75" customHeight="1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</row>
    <row r="491" spans="1:10" ht="15.75" customHeight="1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</row>
    <row r="492" spans="1:10" ht="15.75" customHeight="1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</row>
    <row r="493" spans="1:10" ht="15.75" customHeight="1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</row>
    <row r="494" spans="1:10" ht="15.75" customHeight="1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</row>
    <row r="495" spans="1:10" ht="15.75" customHeight="1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</row>
    <row r="496" spans="1:10" ht="15.75" customHeight="1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</row>
    <row r="497" spans="1:10" ht="15.75" customHeight="1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</row>
    <row r="498" spans="1:10" ht="15.75" customHeight="1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</row>
    <row r="499" spans="1:10" ht="15.75" customHeight="1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</row>
    <row r="500" spans="1:10" ht="15.75" customHeight="1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</row>
    <row r="501" spans="1:10" ht="15.75" customHeight="1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</row>
    <row r="502" spans="1:10" ht="15.75" customHeight="1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</row>
    <row r="503" spans="1:10" ht="15.75" customHeight="1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</row>
    <row r="504" spans="1:10" ht="15.75" customHeight="1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</row>
    <row r="505" spans="1:10" ht="15.75" customHeight="1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</row>
    <row r="506" spans="1:10" ht="15.75" customHeight="1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</row>
    <row r="507" spans="1:10" ht="15.75" customHeight="1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</row>
    <row r="508" spans="1:10" ht="15.75" customHeight="1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</row>
    <row r="509" spans="1:10" ht="15.75" customHeight="1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</row>
    <row r="510" spans="1:10" ht="15.75" customHeight="1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</row>
    <row r="511" spans="1:10" ht="15.75" customHeight="1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</row>
    <row r="512" spans="1:10" ht="15.75" customHeight="1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</row>
    <row r="513" spans="1:10" ht="15.75" customHeight="1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</row>
    <row r="514" spans="1:10" ht="15.75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</row>
    <row r="515" spans="1:10" ht="15.75" customHeight="1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</row>
    <row r="516" spans="1:10" ht="15.75" customHeight="1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</row>
    <row r="517" spans="1:10" ht="15.75" customHeight="1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</row>
    <row r="518" spans="1:10" ht="15.75" customHeight="1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</row>
    <row r="519" spans="1:10" ht="15.75" customHeight="1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</row>
    <row r="520" spans="1:10" ht="15.75" customHeight="1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</row>
    <row r="521" spans="1:10" ht="15.75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</row>
    <row r="522" spans="1:10" ht="15.75" customHeight="1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</row>
    <row r="523" spans="1:10" ht="15.75" customHeight="1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</row>
    <row r="524" spans="1:10" ht="15.75" customHeight="1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</row>
    <row r="525" spans="1:10" ht="15.75" customHeight="1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</row>
    <row r="526" spans="1:10" ht="15.75" customHeight="1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</row>
    <row r="527" spans="1:10" ht="15.75" customHeight="1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</row>
    <row r="528" spans="1:10" ht="15.75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</row>
    <row r="529" spans="1:10" ht="15.75" customHeight="1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</row>
    <row r="530" spans="1:10" ht="15.75" customHeight="1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</row>
    <row r="531" spans="1:10" ht="15.75" customHeight="1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</row>
    <row r="532" spans="1:10" ht="15.75" customHeight="1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</row>
    <row r="533" spans="1:10" ht="15.75" customHeight="1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</row>
    <row r="534" spans="1:10" ht="15.75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</row>
    <row r="535" spans="1:10" ht="15.75" customHeight="1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</row>
    <row r="536" spans="1:10" ht="15.75" customHeight="1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</row>
    <row r="537" spans="1:10" ht="15.75" customHeight="1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</row>
    <row r="538" spans="1:10" ht="15.75" customHeight="1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</row>
    <row r="539" spans="1:10" ht="15.75" customHeight="1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</row>
    <row r="540" spans="1:10" ht="15.75" customHeight="1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</row>
    <row r="541" spans="1:10" ht="15.75" customHeight="1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</row>
    <row r="542" spans="1:10" ht="15.75" customHeight="1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</row>
    <row r="543" spans="1:10" ht="15.75" customHeight="1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</row>
    <row r="544" spans="1:10" ht="15.75" customHeight="1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</row>
    <row r="545" spans="1:10" ht="15.75" customHeight="1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</row>
    <row r="546" spans="1:10" ht="15.75" customHeight="1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</row>
    <row r="547" spans="1:10" ht="15.75" customHeight="1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</row>
    <row r="548" spans="1:10" ht="15.75" customHeight="1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</row>
    <row r="549" spans="1:10" ht="15.75" customHeight="1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</row>
    <row r="550" spans="1:10" ht="15.75" customHeight="1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</row>
    <row r="551" spans="1:10" ht="15.75" customHeight="1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</row>
    <row r="552" spans="1:10" ht="15.75" customHeight="1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</row>
    <row r="553" spans="1:10" ht="15.75" customHeight="1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</row>
    <row r="554" spans="1:10" ht="15.75" customHeight="1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</row>
    <row r="555" spans="1:10" ht="15.75" customHeight="1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</row>
    <row r="556" spans="1:10" ht="15.75" customHeight="1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</row>
    <row r="557" spans="1:10" ht="15.75" customHeight="1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</row>
    <row r="558" spans="1:10" ht="15.75" customHeight="1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</row>
    <row r="559" spans="1:10" ht="15.75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</row>
    <row r="560" spans="1:10" ht="15.75" customHeight="1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</row>
    <row r="561" spans="1:10" ht="15.75" customHeight="1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</row>
    <row r="562" spans="1:10" ht="15.75" customHeight="1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</row>
    <row r="563" spans="1:10" ht="15.75" customHeight="1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</row>
    <row r="564" spans="1:10" ht="15.75" customHeight="1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</row>
    <row r="565" spans="1:10" ht="15.75" customHeight="1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</row>
    <row r="566" spans="1:10" ht="15.75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</row>
    <row r="567" spans="1:10" ht="15.75" customHeight="1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</row>
    <row r="568" spans="1:10" ht="15.75" customHeight="1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</row>
    <row r="569" spans="1:10" ht="15.75" customHeight="1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</row>
    <row r="570" spans="1:10" ht="15.75" customHeight="1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</row>
    <row r="571" spans="1:10" ht="15.75" customHeight="1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</row>
    <row r="572" spans="1:10" ht="15.75" customHeight="1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</row>
    <row r="573" spans="1:10" ht="15.75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</row>
    <row r="574" spans="1:10" ht="15.75" customHeight="1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</row>
    <row r="575" spans="1:10" ht="15.75" customHeight="1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</row>
    <row r="576" spans="1:10" ht="15.75" customHeight="1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</row>
    <row r="577" spans="1:10" ht="15.75" customHeight="1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</row>
    <row r="578" spans="1:10" ht="15.75" customHeight="1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</row>
    <row r="579" spans="1:10" ht="15.75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</row>
    <row r="580" spans="1:10" ht="15.75" customHeight="1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</row>
    <row r="581" spans="1:10" ht="15.75" customHeight="1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</row>
    <row r="582" spans="1:10" ht="15.75" customHeight="1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</row>
    <row r="583" spans="1:10" ht="15.75" customHeight="1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</row>
    <row r="584" spans="1:10" ht="15.75" customHeight="1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</row>
    <row r="585" spans="1:10" ht="15.75" customHeight="1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</row>
    <row r="586" spans="1:10" ht="15.75" customHeight="1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</row>
    <row r="587" spans="1:10" ht="15.75" customHeight="1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</row>
    <row r="588" spans="1:10" ht="15.75" customHeight="1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</row>
    <row r="589" spans="1:10" ht="15.75" customHeight="1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</row>
    <row r="590" spans="1:10" ht="15.75" customHeight="1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</row>
    <row r="591" spans="1:10" ht="15.75" customHeight="1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</row>
    <row r="592" spans="1:10" ht="15.75" customHeight="1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</row>
    <row r="593" spans="1:10" ht="15.75" customHeight="1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</row>
    <row r="594" spans="1:10" ht="15.75" customHeight="1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</row>
    <row r="595" spans="1:10" ht="15.75" customHeight="1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</row>
    <row r="596" spans="1:10" ht="15.75" customHeight="1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</row>
    <row r="597" spans="1:10" ht="15.75" customHeight="1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</row>
    <row r="598" spans="1:10" ht="15.75" customHeight="1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</row>
    <row r="599" spans="1:10" ht="15.75" customHeight="1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</row>
    <row r="600" spans="1:10" ht="15.75" customHeight="1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</row>
    <row r="601" spans="1:10" ht="15.75" customHeight="1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</row>
    <row r="602" spans="1:10" ht="15.75" customHeight="1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</row>
    <row r="603" spans="1:10" ht="15.75" customHeight="1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</row>
    <row r="604" spans="1:10" ht="15.75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</row>
    <row r="605" spans="1:10" ht="15.75" customHeight="1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</row>
    <row r="606" spans="1:10" ht="15.75" customHeight="1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</row>
    <row r="607" spans="1:10" ht="15.75" customHeight="1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</row>
    <row r="608" spans="1:10" ht="15.75" customHeight="1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</row>
    <row r="609" spans="1:10" ht="15.75" customHeight="1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</row>
    <row r="610" spans="1:10" ht="15.75" customHeight="1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</row>
    <row r="611" spans="1:10" ht="15.75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</row>
    <row r="612" spans="1:10" ht="15.75" customHeight="1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</row>
    <row r="613" spans="1:10" ht="15.75" customHeight="1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</row>
    <row r="614" spans="1:10" ht="15.75" customHeight="1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</row>
    <row r="615" spans="1:10" ht="15.75" customHeight="1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</row>
    <row r="616" spans="1:10" ht="15.75" customHeight="1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</row>
    <row r="617" spans="1:10" ht="15.75" customHeight="1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</row>
    <row r="618" spans="1:10" ht="15.75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</row>
    <row r="619" spans="1:10" ht="15.75" customHeight="1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</row>
    <row r="620" spans="1:10" ht="15.75" customHeight="1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</row>
    <row r="621" spans="1:10" ht="15.75" customHeight="1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</row>
    <row r="622" spans="1:10" ht="15.75" customHeight="1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</row>
    <row r="623" spans="1:10" ht="15.75" customHeight="1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</row>
    <row r="624" spans="1:10" ht="15.75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</row>
    <row r="625" spans="1:10" ht="15.75" customHeight="1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</row>
    <row r="626" spans="1:10" ht="15.75" customHeight="1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</row>
    <row r="627" spans="1:10" ht="15.75" customHeight="1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</row>
    <row r="628" spans="1:10" ht="15.75" customHeight="1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</row>
    <row r="629" spans="1:10" ht="15.75" customHeight="1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</row>
    <row r="630" spans="1:10" ht="15.75" customHeight="1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</row>
    <row r="631" spans="1:10" ht="15.75" customHeight="1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</row>
    <row r="632" spans="1:10" ht="15.75" customHeight="1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</row>
    <row r="633" spans="1:10" ht="15.75" customHeight="1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</row>
    <row r="634" spans="1:10" ht="15.75" customHeight="1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</row>
    <row r="635" spans="1:10" ht="15.75" customHeight="1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</row>
    <row r="636" spans="1:10" ht="15.75" customHeight="1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</row>
    <row r="637" spans="1:10" ht="15.75" customHeight="1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</row>
    <row r="638" spans="1:10" ht="15.75" customHeight="1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</row>
    <row r="639" spans="1:10" ht="15.75" customHeight="1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</row>
    <row r="640" spans="1:10" ht="15.75" customHeight="1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</row>
    <row r="641" spans="1:10" ht="15.75" customHeight="1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</row>
    <row r="642" spans="1:10" ht="15.75" customHeight="1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</row>
    <row r="643" spans="1:10" ht="15.75" customHeight="1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</row>
    <row r="644" spans="1:10" ht="15.75" customHeight="1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</row>
    <row r="645" spans="1:10" ht="15.75" customHeight="1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</row>
    <row r="646" spans="1:10" ht="15.75" customHeight="1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</row>
    <row r="647" spans="1:10" ht="15.75" customHeight="1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</row>
    <row r="648" spans="1:10" ht="15.75" customHeight="1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</row>
    <row r="649" spans="1:10" ht="15.75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</row>
    <row r="650" spans="1:10" ht="15.75" customHeight="1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</row>
    <row r="651" spans="1:10" ht="15.75" customHeight="1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</row>
    <row r="652" spans="1:10" ht="15.75" customHeight="1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</row>
    <row r="653" spans="1:10" ht="15.75" customHeight="1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</row>
    <row r="654" spans="1:10" ht="15.75" customHeight="1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</row>
    <row r="655" spans="1:10" ht="15.75" customHeight="1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</row>
    <row r="656" spans="1:10" ht="15.75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</row>
    <row r="657" spans="1:10" ht="15.75" customHeight="1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</row>
    <row r="658" spans="1:10" ht="15.75" customHeight="1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</row>
    <row r="659" spans="1:10" ht="15.75" customHeight="1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</row>
    <row r="660" spans="1:10" ht="15.75" customHeight="1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</row>
    <row r="661" spans="1:10" ht="15.75" customHeight="1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</row>
    <row r="662" spans="1:10" ht="15.75" customHeight="1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</row>
    <row r="663" spans="1:10" ht="15.75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</row>
    <row r="664" spans="1:10" ht="15.75" customHeight="1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</row>
    <row r="665" spans="1:10" ht="15.75" customHeight="1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</row>
    <row r="666" spans="1:10" ht="15.75" customHeight="1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</row>
    <row r="667" spans="1:10" ht="15.75" customHeight="1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</row>
    <row r="668" spans="1:10" ht="15.75" customHeight="1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</row>
    <row r="669" spans="1:10" ht="15.75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</row>
    <row r="670" spans="1:10" ht="15.75" customHeight="1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</row>
    <row r="671" spans="1:10" ht="15.75" customHeight="1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</row>
    <row r="672" spans="1:10" ht="15.75" customHeight="1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</row>
    <row r="673" spans="1:10" ht="15.75" customHeight="1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</row>
    <row r="674" spans="1:10" ht="15.75" customHeight="1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</row>
    <row r="675" spans="1:10" ht="15.75" customHeight="1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</row>
    <row r="676" spans="1:10" ht="15.75" customHeight="1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</row>
    <row r="677" spans="1:10" ht="15.75" customHeight="1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</row>
    <row r="678" spans="1:10" ht="15.75" customHeight="1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</row>
    <row r="679" spans="1:10" ht="15.75" customHeight="1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</row>
    <row r="680" spans="1:10" ht="15.75" customHeight="1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</row>
    <row r="681" spans="1:10" ht="15.75" customHeight="1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</row>
    <row r="682" spans="1:10" ht="15.75" customHeight="1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</row>
    <row r="683" spans="1:10" ht="15.75" customHeight="1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</row>
    <row r="684" spans="1:10" ht="15.75" customHeight="1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</row>
    <row r="685" spans="1:10" ht="15.75" customHeight="1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</row>
    <row r="686" spans="1:10" ht="15.75" customHeight="1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</row>
    <row r="687" spans="1:10" ht="15.75" customHeight="1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</row>
    <row r="688" spans="1:10" ht="15.75" customHeight="1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</row>
    <row r="689" spans="1:10" ht="15.75" customHeight="1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</row>
    <row r="690" spans="1:10" ht="15.75" customHeight="1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</row>
    <row r="691" spans="1:10" ht="15.75" customHeight="1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</row>
    <row r="692" spans="1:10" ht="15.75" customHeight="1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</row>
    <row r="693" spans="1:10" ht="15.75" customHeight="1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</row>
    <row r="694" spans="1:10" ht="15.75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</row>
    <row r="695" spans="1:10" ht="15.75" customHeight="1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</row>
    <row r="696" spans="1:10" ht="15.75" customHeight="1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</row>
    <row r="697" spans="1:10" ht="15.75" customHeight="1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</row>
    <row r="698" spans="1:10" ht="15.75" customHeight="1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</row>
    <row r="699" spans="1:10" ht="15.75" customHeight="1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</row>
    <row r="700" spans="1:10" ht="15.75" customHeight="1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</row>
    <row r="701" spans="1:10" ht="15.75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</row>
    <row r="702" spans="1:10" ht="15.75" customHeight="1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</row>
    <row r="703" spans="1:10" ht="15.75" customHeight="1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</row>
    <row r="704" spans="1:10" ht="15.75" customHeight="1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</row>
    <row r="705" spans="1:10" ht="15.75" customHeight="1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</row>
    <row r="706" spans="1:10" ht="15.75" customHeight="1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</row>
    <row r="707" spans="1:10" ht="15.75" customHeight="1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</row>
    <row r="708" spans="1:10" ht="15.75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</row>
    <row r="709" spans="1:10" ht="15.75" customHeight="1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</row>
    <row r="710" spans="1:10" ht="15.75" customHeight="1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</row>
    <row r="711" spans="1:10" ht="15.75" customHeight="1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</row>
    <row r="712" spans="1:10" ht="15.75" customHeight="1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</row>
    <row r="713" spans="1:10" ht="15.75" customHeight="1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</row>
    <row r="714" spans="1:10" ht="15.75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</row>
    <row r="715" spans="1:10" ht="15.75" customHeight="1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</row>
    <row r="716" spans="1:10" ht="15.75" customHeight="1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</row>
    <row r="717" spans="1:10" ht="15.75" customHeight="1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</row>
    <row r="718" spans="1:10" ht="15.75" customHeight="1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</row>
    <row r="719" spans="1:10" ht="15.75" customHeight="1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</row>
    <row r="720" spans="1:10" ht="15.75" customHeight="1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</row>
    <row r="721" spans="1:10" ht="15.75" customHeight="1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</row>
    <row r="722" spans="1:10" ht="15.75" customHeight="1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</row>
    <row r="723" spans="1:10" ht="15.75" customHeight="1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</row>
    <row r="724" spans="1:10" ht="15.75" customHeight="1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</row>
    <row r="725" spans="1:10" ht="15.75" customHeight="1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</row>
    <row r="726" spans="1:10" ht="15.75" customHeight="1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</row>
    <row r="727" spans="1:10" ht="15.75" customHeight="1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</row>
    <row r="728" spans="1:10" ht="15.75" customHeight="1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</row>
    <row r="729" spans="1:10" ht="15.75" customHeight="1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</row>
    <row r="730" spans="1:10" ht="15.75" customHeight="1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</row>
    <row r="731" spans="1:10" ht="15.75" customHeight="1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</row>
    <row r="732" spans="1:10" ht="15.75" customHeight="1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</row>
    <row r="733" spans="1:10" ht="15.75" customHeight="1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</row>
    <row r="734" spans="1:10" ht="15.75" customHeight="1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</row>
    <row r="735" spans="1:10" ht="15.75" customHeight="1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</row>
    <row r="736" spans="1:10" ht="15.75" customHeight="1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</row>
    <row r="737" spans="1:10" ht="15.75" customHeight="1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</row>
    <row r="738" spans="1:10" ht="15.75" customHeight="1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</row>
    <row r="739" spans="1:10" ht="15.75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</row>
    <row r="740" spans="1:10" ht="15.75" customHeight="1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</row>
    <row r="741" spans="1:10" ht="15.75" customHeight="1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</row>
    <row r="742" spans="1:10" ht="15.75" customHeight="1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</row>
    <row r="743" spans="1:10" ht="15.75" customHeight="1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</row>
    <row r="744" spans="1:10" ht="15.75" customHeight="1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</row>
    <row r="745" spans="1:10" ht="15.75" customHeight="1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</row>
    <row r="746" spans="1:10" ht="15.75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</row>
    <row r="747" spans="1:10" ht="15.75" customHeight="1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</row>
    <row r="748" spans="1:10" ht="15.75" customHeight="1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</row>
    <row r="749" spans="1:10" ht="15.75" customHeight="1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</row>
    <row r="750" spans="1:10" ht="15.75" customHeight="1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</row>
    <row r="751" spans="1:10" ht="15.75" customHeight="1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</row>
    <row r="752" spans="1:10" ht="15.75" customHeight="1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</row>
    <row r="753" spans="1:10" ht="15.75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</row>
    <row r="754" spans="1:10" ht="15.75" customHeight="1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</row>
    <row r="755" spans="1:10" ht="15.75" customHeight="1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</row>
    <row r="756" spans="1:10" ht="15.75" customHeight="1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</row>
    <row r="757" spans="1:10" ht="15.75" customHeight="1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</row>
    <row r="758" spans="1:10" ht="15.75" customHeight="1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</row>
    <row r="759" spans="1:10" ht="15.75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</row>
    <row r="760" spans="1:10" ht="15.75" customHeight="1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</row>
    <row r="761" spans="1:10" ht="15.75" customHeight="1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</row>
    <row r="762" spans="1:10" ht="15.75" customHeight="1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</row>
    <row r="763" spans="1:10" ht="15.75" customHeight="1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</row>
    <row r="764" spans="1:10" ht="15.75" customHeight="1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</row>
    <row r="765" spans="1:10" ht="15.75" customHeight="1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</row>
    <row r="766" spans="1:10" ht="15.75" customHeight="1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</row>
    <row r="767" spans="1:10" ht="15.75" customHeight="1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</row>
    <row r="768" spans="1:10" ht="15.75" customHeight="1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</row>
    <row r="769" spans="1:10" ht="15.75" customHeight="1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</row>
    <row r="770" spans="1:10" ht="15.75" customHeight="1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</row>
    <row r="771" spans="1:10" ht="15.75" customHeight="1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</row>
    <row r="772" spans="1:10" ht="15.75" customHeight="1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</row>
    <row r="773" spans="1:10" ht="15.75" customHeight="1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</row>
    <row r="774" spans="1:10" ht="15.75" customHeight="1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</row>
    <row r="775" spans="1:10" ht="15.75" customHeight="1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</row>
    <row r="776" spans="1:10" ht="15.75" customHeight="1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</row>
    <row r="777" spans="1:10" ht="15.75" customHeight="1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</row>
    <row r="778" spans="1:10" ht="15.75" customHeight="1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</row>
    <row r="779" spans="1:10" ht="15.75" customHeight="1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</row>
    <row r="780" spans="1:10" ht="15.75" customHeight="1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</row>
    <row r="781" spans="1:10" ht="15.75" customHeight="1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</row>
    <row r="782" spans="1:10" ht="15.75" customHeight="1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</row>
    <row r="783" spans="1:10" ht="15.75" customHeight="1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</row>
    <row r="784" spans="1:10" ht="15.75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</row>
    <row r="785" spans="1:10" ht="15.75" customHeight="1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</row>
    <row r="786" spans="1:10" ht="15.75" customHeight="1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</row>
    <row r="787" spans="1:10" ht="15.75" customHeight="1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</row>
    <row r="788" spans="1:10" ht="15.75" customHeight="1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</row>
    <row r="789" spans="1:10" ht="15.75" customHeight="1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</row>
    <row r="790" spans="1:10" ht="15.75" customHeight="1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</row>
    <row r="791" spans="1:10" ht="15.75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</row>
    <row r="792" spans="1:10" ht="15.75" customHeight="1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</row>
    <row r="793" spans="1:10" ht="15.75" customHeight="1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</row>
    <row r="794" spans="1:10" ht="15.75" customHeight="1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</row>
    <row r="795" spans="1:10" ht="15.75" customHeight="1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</row>
    <row r="796" spans="1:10" ht="15.75" customHeight="1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</row>
    <row r="797" spans="1:10" ht="15.75" customHeight="1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</row>
    <row r="798" spans="1:10" ht="15.75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</row>
    <row r="799" spans="1:10" ht="15.75" customHeight="1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</row>
    <row r="800" spans="1:10" ht="15.75" customHeight="1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</row>
    <row r="801" spans="1:10" ht="15.75" customHeight="1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</row>
    <row r="802" spans="1:10" ht="15.75" customHeight="1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</row>
    <row r="803" spans="1:10" ht="15.75" customHeight="1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</row>
    <row r="804" spans="1:10" ht="15.75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</row>
    <row r="805" spans="1:10" ht="15.75" customHeight="1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</row>
    <row r="806" spans="1:10" ht="15.75" customHeight="1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</row>
    <row r="807" spans="1:10" ht="15.75" customHeight="1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</row>
    <row r="808" spans="1:10" ht="15.75" customHeight="1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</row>
    <row r="809" spans="1:10" ht="15.75" customHeight="1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</row>
    <row r="810" spans="1:10" ht="15.75" customHeight="1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</row>
    <row r="811" spans="1:10" ht="15.75" customHeight="1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</row>
    <row r="812" spans="1:10" ht="15.75" customHeight="1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</row>
    <row r="813" spans="1:10" ht="15.75" customHeight="1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</row>
    <row r="814" spans="1:10" ht="15.75" customHeight="1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</row>
    <row r="815" spans="1:10" ht="15.75" customHeight="1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</row>
    <row r="816" spans="1:10" ht="15.75" customHeight="1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</row>
    <row r="817" spans="1:10" ht="15.75" customHeight="1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</row>
    <row r="818" spans="1:10" ht="15.75" customHeight="1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</row>
    <row r="819" spans="1:10" ht="15.75" customHeight="1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</row>
    <row r="820" spans="1:10" ht="15.75" customHeight="1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</row>
    <row r="821" spans="1:10" ht="15.75" customHeight="1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</row>
    <row r="822" spans="1:10" ht="15.75" customHeight="1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</row>
    <row r="823" spans="1:10" ht="15.75" customHeight="1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</row>
    <row r="824" spans="1:10" ht="15.75" customHeight="1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</row>
    <row r="825" spans="1:10" ht="15.75" customHeight="1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</row>
    <row r="826" spans="1:10" ht="15.75" customHeight="1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</row>
    <row r="827" spans="1:10" ht="15.75" customHeight="1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</row>
    <row r="828" spans="1:10" ht="15.75" customHeight="1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</row>
    <row r="829" spans="1:10" ht="15.75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</row>
    <row r="830" spans="1:10" ht="15.75" customHeight="1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</row>
    <row r="831" spans="1:10" ht="15.75" customHeight="1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</row>
    <row r="832" spans="1:10" ht="15.75" customHeight="1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</row>
    <row r="833" spans="1:10" ht="15.75" customHeight="1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</row>
    <row r="834" spans="1:10" ht="15.75" customHeight="1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</row>
    <row r="835" spans="1:10" ht="15.75" customHeight="1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</row>
    <row r="836" spans="1:10" ht="15.75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</row>
    <row r="837" spans="1:10" ht="15.75" customHeight="1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</row>
    <row r="838" spans="1:10" ht="15.75" customHeight="1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</row>
    <row r="839" spans="1:10" ht="15.75" customHeight="1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</row>
    <row r="840" spans="1:10" ht="15.75" customHeight="1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</row>
    <row r="841" spans="1:10" ht="15.75" customHeight="1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</row>
    <row r="842" spans="1:10" ht="15.75" customHeight="1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</row>
    <row r="843" spans="1:10" ht="15.75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</row>
    <row r="844" spans="1:10" ht="15.75" customHeight="1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</row>
    <row r="845" spans="1:10" ht="15.75" customHeight="1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</row>
    <row r="846" spans="1:10" ht="15.75" customHeight="1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</row>
    <row r="847" spans="1:10" ht="15.75" customHeight="1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</row>
    <row r="848" spans="1:10" ht="15.75" customHeight="1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</row>
    <row r="849" spans="1:10" ht="15.75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</row>
    <row r="850" spans="1:10" ht="15.75" customHeight="1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</row>
    <row r="851" spans="1:10" ht="15.75" customHeight="1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</row>
    <row r="852" spans="1:10" ht="15.75" customHeight="1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</row>
    <row r="853" spans="1:10" ht="15.75" customHeight="1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</row>
    <row r="854" spans="1:10" ht="15.75" customHeight="1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</row>
    <row r="855" spans="1:10" ht="15.75" customHeight="1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</row>
    <row r="856" spans="1:10" ht="15.75" customHeight="1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</row>
    <row r="857" spans="1:10" ht="15.75" customHeight="1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</row>
    <row r="858" spans="1:10" ht="15.75" customHeight="1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</row>
    <row r="859" spans="1:10" ht="15.75" customHeight="1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</row>
    <row r="860" spans="1:10" ht="15.75" customHeight="1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</row>
    <row r="861" spans="1:10" ht="15.75" customHeight="1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</row>
    <row r="862" spans="1:10" ht="15.75" customHeight="1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</row>
    <row r="863" spans="1:10" ht="15.75" customHeight="1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</row>
    <row r="864" spans="1:10" ht="15.75" customHeight="1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</row>
    <row r="865" spans="1:10" ht="15.75" customHeight="1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</row>
    <row r="866" spans="1:10" ht="15.75" customHeight="1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</row>
    <row r="867" spans="1:10" ht="15.75" customHeight="1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</row>
    <row r="868" spans="1:10" ht="15.75" customHeight="1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</row>
    <row r="869" spans="1:10" ht="15.75" customHeight="1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</row>
    <row r="870" spans="1:10" ht="15.75" customHeight="1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</row>
    <row r="871" spans="1:10" ht="15.75" customHeight="1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</row>
    <row r="872" spans="1:10" ht="15.75" customHeight="1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</row>
    <row r="873" spans="1:10" ht="15.75" customHeight="1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</row>
    <row r="874" spans="1:10" ht="15.75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</row>
    <row r="875" spans="1:10" ht="15.75" customHeight="1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</row>
    <row r="876" spans="1:10" ht="15.75" customHeight="1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</row>
    <row r="877" spans="1:10" ht="15.75" customHeight="1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</row>
    <row r="878" spans="1:10" ht="15.75" customHeight="1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</row>
    <row r="879" spans="1:10" ht="15.75" customHeight="1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</row>
    <row r="880" spans="1:10" ht="15.75" customHeight="1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</row>
    <row r="881" spans="1:10" ht="15.75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</row>
    <row r="882" spans="1:10" ht="15.75" customHeight="1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</row>
    <row r="883" spans="1:10" ht="15.75" customHeight="1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</row>
    <row r="884" spans="1:10" ht="15.75" customHeight="1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</row>
    <row r="885" spans="1:10" ht="15.75" customHeight="1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</row>
    <row r="886" spans="1:10" ht="15.75" customHeight="1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</row>
    <row r="887" spans="1:10" ht="15.75" customHeight="1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</row>
    <row r="888" spans="1:10" ht="15.75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</row>
    <row r="889" spans="1:10" ht="15.75" customHeight="1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</row>
    <row r="890" spans="1:10" ht="15.75" customHeight="1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</row>
    <row r="891" spans="1:10" ht="15.75" customHeight="1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</row>
    <row r="892" spans="1:10" ht="15.75" customHeight="1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</row>
    <row r="893" spans="1:10" ht="15.75" customHeight="1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</row>
    <row r="894" spans="1:10" ht="15.75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</row>
    <row r="895" spans="1:10" ht="15.75" customHeight="1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</row>
    <row r="896" spans="1:10" ht="15.75" customHeight="1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</row>
    <row r="897" spans="1:10" ht="15.75" customHeight="1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</row>
    <row r="898" spans="1:10" ht="15.75" customHeight="1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</row>
    <row r="899" spans="1:10" ht="15.75" customHeight="1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</row>
    <row r="900" spans="1:10" ht="15.75" customHeight="1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</row>
    <row r="901" spans="1:10" ht="15.75" customHeight="1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</row>
    <row r="902" spans="1:10" ht="15.75" customHeight="1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</row>
    <row r="903" spans="1:10" ht="15.75" customHeight="1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</row>
    <row r="904" spans="1:10" ht="15.75" customHeight="1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</row>
    <row r="905" spans="1:10" ht="15.75" customHeight="1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</row>
    <row r="906" spans="1:10" ht="15.75" customHeight="1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</row>
    <row r="907" spans="1:10" ht="15.75" customHeight="1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</row>
    <row r="908" spans="1:10" ht="15.75" customHeight="1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</row>
    <row r="909" spans="1:10" ht="15.75" customHeight="1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</row>
    <row r="910" spans="1:10" ht="15.75" customHeight="1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</row>
    <row r="911" spans="1:10" ht="15.75" customHeight="1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</row>
    <row r="912" spans="1:10" ht="15.75" customHeight="1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</row>
    <row r="913" spans="1:10" ht="15.75" customHeight="1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</row>
    <row r="914" spans="1:10" ht="15.75" customHeight="1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</row>
    <row r="915" spans="1:10" ht="15.75" customHeight="1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</row>
    <row r="916" spans="1:10" ht="15.75" customHeight="1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</row>
    <row r="917" spans="1:10" ht="15.75" customHeight="1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</row>
    <row r="918" spans="1:10" ht="15.75" customHeight="1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</row>
    <row r="919" spans="1:10" ht="15.75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</row>
    <row r="920" spans="1:10" ht="15.75" customHeight="1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</row>
    <row r="921" spans="1:10" ht="15.75" customHeight="1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</row>
    <row r="922" spans="1:10" ht="15.75" customHeight="1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</row>
    <row r="923" spans="1:10" ht="15.75" customHeight="1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</row>
    <row r="924" spans="1:10" ht="15.75" customHeight="1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</row>
    <row r="925" spans="1:10" ht="15.75" customHeight="1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</row>
    <row r="926" spans="1:10" ht="15.75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</row>
    <row r="927" spans="1:10" ht="15.75" customHeight="1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</row>
    <row r="928" spans="1:10" ht="15.75" customHeight="1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</row>
    <row r="929" spans="1:10" ht="15.75" customHeight="1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</row>
    <row r="930" spans="1:10" ht="15.75" customHeight="1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</row>
    <row r="931" spans="1:10" ht="15.75" customHeight="1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</row>
    <row r="932" spans="1:10" ht="15.75" customHeight="1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</row>
    <row r="933" spans="1:10" ht="15.75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</row>
    <row r="934" spans="1:10" ht="15.75" customHeight="1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</row>
    <row r="935" spans="1:10" ht="15.75" customHeight="1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</row>
    <row r="936" spans="1:10" ht="15.75" customHeight="1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</row>
    <row r="937" spans="1:10" ht="15.75" customHeight="1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</row>
    <row r="938" spans="1:10" ht="15.75" customHeight="1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</row>
    <row r="939" spans="1:10" ht="15.75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</row>
    <row r="940" spans="1:10" ht="15.75" customHeight="1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</row>
    <row r="941" spans="1:10" ht="15.75" customHeight="1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</row>
    <row r="942" spans="1:10" ht="15.75" customHeight="1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</row>
    <row r="943" spans="1:10" ht="15.75" customHeight="1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</row>
    <row r="944" spans="1:10" ht="15.75" customHeight="1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</row>
    <row r="945" spans="1:10" ht="15.75" customHeight="1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</row>
    <row r="946" spans="1:10" ht="15.75" customHeight="1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</row>
    <row r="947" spans="1:10" ht="15.75" customHeight="1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</row>
    <row r="948" spans="1:10" ht="15.75" customHeight="1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</row>
    <row r="949" spans="1:10" ht="15.75" customHeight="1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</row>
    <row r="950" spans="1:10" ht="15.75" customHeight="1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</row>
    <row r="951" spans="1:10" ht="15.75" customHeight="1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</row>
    <row r="952" spans="1:10" ht="15.75" customHeight="1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</row>
    <row r="953" spans="1:10" ht="15.75" customHeight="1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</row>
    <row r="954" spans="1:10" ht="15.75" customHeight="1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</row>
    <row r="955" spans="1:10" ht="15.75" customHeight="1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</row>
    <row r="956" spans="1:10" ht="15.75" customHeight="1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</row>
    <row r="957" spans="1:10" ht="15.75" customHeight="1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</row>
    <row r="958" spans="1:10" ht="15.75" customHeight="1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</row>
    <row r="959" spans="1:10" ht="15.75" customHeight="1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</row>
    <row r="960" spans="1:10" ht="15.75" customHeight="1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</row>
    <row r="961" spans="1:10" ht="15.75" customHeight="1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</row>
    <row r="962" spans="1:10" ht="15.75" customHeight="1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</row>
    <row r="963" spans="1:10" ht="15.75" customHeight="1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</row>
    <row r="964" spans="1:10" ht="15.75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</row>
    <row r="965" spans="1:10" ht="15.75" customHeight="1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</row>
    <row r="966" spans="1:10" ht="15.75" customHeight="1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</row>
    <row r="967" spans="1:10" ht="15.75" customHeight="1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</row>
    <row r="968" spans="1:10" ht="15.75" customHeight="1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</row>
    <row r="969" spans="1:10" ht="15.75" customHeight="1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</row>
    <row r="970" spans="1:10" ht="15.75" customHeight="1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</row>
    <row r="971" spans="1:10" ht="15.75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</row>
    <row r="972" spans="1:10" ht="15.75" customHeight="1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</row>
    <row r="973" spans="1:10" ht="15.75" customHeight="1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</row>
    <row r="974" spans="1:10" ht="15.75" customHeight="1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</row>
    <row r="975" spans="1:10" ht="15.75" customHeight="1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</row>
    <row r="976" spans="1:10" ht="15.75" customHeight="1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</row>
    <row r="977" spans="1:10" ht="15.75" customHeight="1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</row>
    <row r="978" spans="1:10" ht="15.75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</row>
    <row r="979" spans="1:10" ht="15.75" customHeight="1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</row>
    <row r="980" spans="1:10" ht="15.75" customHeight="1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</row>
    <row r="981" spans="1:10" ht="15.75" customHeight="1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</row>
    <row r="982" spans="1:10" ht="15.75" customHeight="1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</row>
    <row r="983" spans="1:10" ht="15.75" customHeight="1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</row>
    <row r="984" spans="1:10" ht="15.75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</row>
    <row r="985" spans="1:10" ht="15.75" customHeight="1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</row>
    <row r="986" spans="1:10" ht="15.75" customHeight="1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</row>
    <row r="987" spans="1:10" ht="15.75" customHeight="1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</row>
    <row r="988" spans="1:10" ht="15.75" customHeight="1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</row>
    <row r="989" spans="1:10" ht="15.75" customHeight="1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</row>
    <row r="990" spans="1:10" ht="15.75" customHeight="1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</row>
    <row r="991" spans="1:10" ht="15.75" customHeight="1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</row>
    <row r="992" spans="1:10" ht="15.75" customHeight="1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</row>
    <row r="993" spans="1:10" ht="15.75" customHeight="1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</row>
    <row r="994" spans="1:10" ht="15.75" customHeight="1" x14ac:dyDescent="0.25">
      <c r="A994" s="17"/>
      <c r="B994" s="17"/>
      <c r="C994" s="17"/>
      <c r="D994" s="17"/>
      <c r="E994" s="17"/>
      <c r="F994" s="17"/>
      <c r="G994" s="17"/>
      <c r="H994" s="17"/>
      <c r="I994" s="17"/>
      <c r="J994" s="17"/>
    </row>
    <row r="995" spans="1:10" ht="15.75" customHeight="1" x14ac:dyDescent="0.25">
      <c r="A995" s="17"/>
      <c r="B995" s="17"/>
      <c r="C995" s="17"/>
      <c r="D995" s="17"/>
      <c r="E995" s="17"/>
      <c r="F995" s="17"/>
      <c r="G995" s="17"/>
      <c r="H995" s="17"/>
      <c r="I995" s="17"/>
      <c r="J995" s="17"/>
    </row>
    <row r="996" spans="1:10" ht="15.75" customHeight="1" x14ac:dyDescent="0.25">
      <c r="A996" s="17"/>
      <c r="B996" s="17"/>
      <c r="C996" s="17"/>
      <c r="D996" s="17"/>
      <c r="E996" s="17"/>
      <c r="F996" s="17"/>
      <c r="G996" s="17"/>
      <c r="H996" s="17"/>
      <c r="I996" s="17"/>
      <c r="J996" s="17"/>
    </row>
    <row r="997" spans="1:10" ht="15.75" customHeight="1" x14ac:dyDescent="0.25">
      <c r="A997" s="17"/>
      <c r="B997" s="17"/>
      <c r="C997" s="17"/>
      <c r="D997" s="17"/>
      <c r="E997" s="17"/>
      <c r="F997" s="17"/>
      <c r="G997" s="17"/>
      <c r="H997" s="17"/>
      <c r="I997" s="17"/>
      <c r="J997" s="17"/>
    </row>
    <row r="998" spans="1:10" ht="15.75" customHeight="1" x14ac:dyDescent="0.25"/>
    <row r="999" spans="1:10" ht="15.75" customHeight="1" x14ac:dyDescent="0.25"/>
  </sheetData>
  <autoFilter ref="A12:J71" xr:uid="{00000000-0009-0000-0000-000000000000}"/>
  <mergeCells count="5">
    <mergeCell ref="A79:C79"/>
    <mergeCell ref="A80:C80"/>
    <mergeCell ref="A81:C81"/>
    <mergeCell ref="A11:F11"/>
    <mergeCell ref="A18:F18"/>
  </mergeCells>
  <conditionalFormatting sqref="D34:D36">
    <cfRule type="cellIs" dxfId="395" priority="33" operator="equal">
      <formula>MIN($C$22:$X$22)</formula>
    </cfRule>
    <cfRule type="cellIs" dxfId="394" priority="34" operator="equal">
      <formula>MIN($C$21:$X$21)</formula>
    </cfRule>
  </conditionalFormatting>
  <conditionalFormatting sqref="D41:D71 E68">
    <cfRule type="cellIs" dxfId="393" priority="35" operator="equal">
      <formula>MIN($C$18:$T$18)</formula>
    </cfRule>
    <cfRule type="cellIs" dxfId="392" priority="36" operator="equal">
      <formula>MIN($C$17:$T$17)</formula>
    </cfRule>
  </conditionalFormatting>
  <conditionalFormatting sqref="D42:D43 D56">
    <cfRule type="cellIs" dxfId="391" priority="5" operator="equal">
      <formula>MIN(#REF!)</formula>
    </cfRule>
  </conditionalFormatting>
  <pageMargins left="0.7" right="0.7" top="0.75" bottom="0.75" header="0" footer="0"/>
  <pageSetup paperSize="8" scale="2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1:L1000"/>
  <sheetViews>
    <sheetView topLeftCell="A6" zoomScale="50" zoomScaleNormal="50" workbookViewId="0">
      <selection activeCell="G13" sqref="G13:G43"/>
    </sheetView>
  </sheetViews>
  <sheetFormatPr defaultColWidth="14.42578125" defaultRowHeight="15" customHeight="1" x14ac:dyDescent="0.25"/>
  <cols>
    <col min="1" max="1" width="13.140625" customWidth="1"/>
    <col min="2" max="2" width="7.28515625" customWidth="1"/>
    <col min="3" max="3" width="16.140625" customWidth="1"/>
    <col min="4" max="4" width="61" bestFit="1" customWidth="1"/>
    <col min="5" max="5" width="43.5703125" customWidth="1"/>
    <col min="6" max="6" width="13.85546875" customWidth="1"/>
    <col min="7" max="7" width="23.28515625" bestFit="1" customWidth="1"/>
    <col min="8" max="8" width="18.42578125" bestFit="1" customWidth="1"/>
    <col min="9" max="9" width="22.42578125" customWidth="1"/>
    <col min="10" max="10" width="43.5703125" customWidth="1"/>
    <col min="11" max="11" width="57.5703125" customWidth="1"/>
    <col min="12" max="12" width="49.7109375" customWidth="1"/>
    <col min="13" max="26" width="8.7109375" customWidth="1"/>
  </cols>
  <sheetData>
    <row r="11" spans="1:9" ht="15" customHeight="1" x14ac:dyDescent="0.25">
      <c r="A11" s="271" t="s">
        <v>33</v>
      </c>
      <c r="B11" s="272"/>
      <c r="C11" s="272"/>
      <c r="D11" s="272"/>
      <c r="E11" s="272"/>
      <c r="F11" s="272"/>
      <c r="G11" s="272"/>
      <c r="H11" s="272"/>
      <c r="I11" s="272"/>
    </row>
    <row r="12" spans="1:9" ht="18" x14ac:dyDescent="0.25">
      <c r="A12" s="22" t="s">
        <v>1</v>
      </c>
      <c r="B12" s="23" t="s">
        <v>2</v>
      </c>
      <c r="C12" s="23" t="s">
        <v>3</v>
      </c>
      <c r="D12" s="23" t="s">
        <v>34</v>
      </c>
      <c r="E12" s="23" t="s">
        <v>5</v>
      </c>
      <c r="F12" s="23" t="s">
        <v>35</v>
      </c>
      <c r="G12" s="23" t="s">
        <v>36</v>
      </c>
      <c r="H12" s="23" t="s">
        <v>37</v>
      </c>
    </row>
    <row r="13" spans="1:9" ht="105.75" customHeight="1" x14ac:dyDescent="0.25">
      <c r="A13" s="24" t="s">
        <v>14</v>
      </c>
      <c r="B13" s="5">
        <v>22</v>
      </c>
      <c r="C13" s="5" t="s">
        <v>15</v>
      </c>
      <c r="D13" s="25" t="s">
        <v>261</v>
      </c>
      <c r="E13" s="24" t="s">
        <v>5</v>
      </c>
      <c r="F13" s="24">
        <v>48</v>
      </c>
      <c r="G13" s="8">
        <f>'Quadro de Preços 1'!I10</f>
        <v>4.4400000000000004</v>
      </c>
      <c r="H13" s="26">
        <f>F13*G13</f>
        <v>213.12</v>
      </c>
    </row>
    <row r="14" spans="1:9" ht="72" x14ac:dyDescent="0.25">
      <c r="A14" s="24" t="s">
        <v>14</v>
      </c>
      <c r="B14" s="5">
        <v>24</v>
      </c>
      <c r="C14" s="5" t="s">
        <v>15</v>
      </c>
      <c r="D14" s="25" t="s">
        <v>418</v>
      </c>
      <c r="E14" s="24" t="s">
        <v>5</v>
      </c>
      <c r="F14" s="24">
        <v>24</v>
      </c>
      <c r="G14" s="8">
        <f>'Quadro de Preços 1'!I18</f>
        <v>10.1</v>
      </c>
      <c r="H14" s="26">
        <f t="shared" ref="H14:H43" si="0">F14*G14</f>
        <v>242.39999999999998</v>
      </c>
    </row>
    <row r="15" spans="1:9" ht="106.5" customHeight="1" x14ac:dyDescent="0.25">
      <c r="A15" s="24" t="s">
        <v>14</v>
      </c>
      <c r="B15" s="5">
        <v>25</v>
      </c>
      <c r="C15" s="5" t="s">
        <v>15</v>
      </c>
      <c r="D15" s="24" t="s">
        <v>263</v>
      </c>
      <c r="E15" s="24" t="s">
        <v>5</v>
      </c>
      <c r="F15" s="24">
        <v>450</v>
      </c>
      <c r="G15" s="8">
        <f>'Quadro de Preços 1'!I11</f>
        <v>1.31</v>
      </c>
      <c r="H15" s="26">
        <f t="shared" si="0"/>
        <v>589.5</v>
      </c>
    </row>
    <row r="16" spans="1:9" ht="72" x14ac:dyDescent="0.25">
      <c r="A16" s="5" t="s">
        <v>14</v>
      </c>
      <c r="B16" s="5">
        <v>29</v>
      </c>
      <c r="C16" s="5" t="s">
        <v>15</v>
      </c>
      <c r="D16" s="5" t="s">
        <v>28</v>
      </c>
      <c r="E16" s="24" t="s">
        <v>5</v>
      </c>
      <c r="F16" s="24">
        <v>24</v>
      </c>
      <c r="G16" s="8">
        <f>'Quadro de Preços 1'!I13</f>
        <v>5.71</v>
      </c>
      <c r="H16" s="26">
        <f t="shared" si="0"/>
        <v>137.04</v>
      </c>
    </row>
    <row r="17" spans="1:8" ht="99" customHeight="1" x14ac:dyDescent="0.25">
      <c r="A17" s="5" t="s">
        <v>14</v>
      </c>
      <c r="B17" s="5">
        <v>30</v>
      </c>
      <c r="C17" s="5" t="s">
        <v>15</v>
      </c>
      <c r="D17" s="5" t="s">
        <v>521</v>
      </c>
      <c r="E17" s="24" t="s">
        <v>5</v>
      </c>
      <c r="F17" s="24">
        <v>24</v>
      </c>
      <c r="G17" s="8">
        <f>'Quadro de Preços 1'!I14</f>
        <v>25.38</v>
      </c>
      <c r="H17" s="26">
        <f t="shared" si="0"/>
        <v>609.12</v>
      </c>
    </row>
    <row r="18" spans="1:8" ht="224.25" customHeight="1" x14ac:dyDescent="0.25">
      <c r="A18" s="5" t="s">
        <v>14</v>
      </c>
      <c r="B18" s="5">
        <v>31</v>
      </c>
      <c r="C18" s="5" t="s">
        <v>15</v>
      </c>
      <c r="D18" s="5" t="s">
        <v>238</v>
      </c>
      <c r="E18" s="24" t="s">
        <v>5</v>
      </c>
      <c r="F18" s="24">
        <v>3</v>
      </c>
      <c r="G18" s="8">
        <f>'Quadro de Preços 1'!I41</f>
        <v>11.52</v>
      </c>
      <c r="H18" s="26">
        <f t="shared" si="0"/>
        <v>34.56</v>
      </c>
    </row>
    <row r="19" spans="1:8" ht="72" x14ac:dyDescent="0.25">
      <c r="A19" s="5" t="s">
        <v>14</v>
      </c>
      <c r="B19" s="5">
        <v>32</v>
      </c>
      <c r="C19" s="5" t="s">
        <v>15</v>
      </c>
      <c r="D19" s="5" t="s">
        <v>268</v>
      </c>
      <c r="E19" s="24" t="s">
        <v>5</v>
      </c>
      <c r="F19" s="24">
        <v>20</v>
      </c>
      <c r="G19" s="8">
        <f>'Quadro de Preços 1'!I15</f>
        <v>0.25</v>
      </c>
      <c r="H19" s="26">
        <f t="shared" si="0"/>
        <v>5</v>
      </c>
    </row>
    <row r="20" spans="1:8" ht="72" x14ac:dyDescent="0.25">
      <c r="A20" s="5" t="s">
        <v>14</v>
      </c>
      <c r="B20" s="5">
        <v>33</v>
      </c>
      <c r="C20" s="5" t="s">
        <v>15</v>
      </c>
      <c r="D20" s="5" t="s">
        <v>486</v>
      </c>
      <c r="E20" s="24" t="s">
        <v>5</v>
      </c>
      <c r="F20" s="24">
        <v>20</v>
      </c>
      <c r="G20" s="8">
        <f>'Quadro de Preços 1'!I16</f>
        <v>0.51</v>
      </c>
      <c r="H20" s="26">
        <f t="shared" si="0"/>
        <v>10.199999999999999</v>
      </c>
    </row>
    <row r="21" spans="1:8" ht="142.5" customHeight="1" x14ac:dyDescent="0.25">
      <c r="A21" s="5" t="s">
        <v>14</v>
      </c>
      <c r="B21" s="5">
        <v>34</v>
      </c>
      <c r="C21" s="5" t="s">
        <v>15</v>
      </c>
      <c r="D21" s="5" t="s">
        <v>411</v>
      </c>
      <c r="E21" s="24" t="s">
        <v>5</v>
      </c>
      <c r="F21" s="24">
        <v>20</v>
      </c>
      <c r="G21" s="8">
        <f>'Quadro de Preços 1'!I17</f>
        <v>2.39</v>
      </c>
      <c r="H21" s="26">
        <f t="shared" si="0"/>
        <v>47.800000000000004</v>
      </c>
    </row>
    <row r="22" spans="1:8" ht="138.75" customHeight="1" x14ac:dyDescent="0.25">
      <c r="A22" s="5" t="s">
        <v>14</v>
      </c>
      <c r="B22" s="5">
        <v>35</v>
      </c>
      <c r="C22" s="5" t="s">
        <v>15</v>
      </c>
      <c r="D22" s="5" t="s">
        <v>419</v>
      </c>
      <c r="E22" s="24" t="s">
        <v>5</v>
      </c>
      <c r="F22" s="24">
        <v>50</v>
      </c>
      <c r="G22" s="8">
        <f>'Quadro de Preços 1'!I19</f>
        <v>0.53</v>
      </c>
      <c r="H22" s="26">
        <f t="shared" si="0"/>
        <v>26.5</v>
      </c>
    </row>
    <row r="23" spans="1:8" ht="106.5" customHeight="1" x14ac:dyDescent="0.25">
      <c r="A23" s="5" t="s">
        <v>14</v>
      </c>
      <c r="B23" s="5">
        <v>36</v>
      </c>
      <c r="C23" s="5" t="s">
        <v>15</v>
      </c>
      <c r="D23" s="5" t="s">
        <v>422</v>
      </c>
      <c r="E23" s="24" t="s">
        <v>5</v>
      </c>
      <c r="F23" s="24">
        <v>50</v>
      </c>
      <c r="G23" s="8">
        <f>'Quadro de Preços 1'!I20</f>
        <v>1.58</v>
      </c>
      <c r="H23" s="26">
        <f t="shared" si="0"/>
        <v>79</v>
      </c>
    </row>
    <row r="24" spans="1:8" ht="15.75" customHeight="1" x14ac:dyDescent="0.25">
      <c r="A24" s="5" t="s">
        <v>14</v>
      </c>
      <c r="B24" s="5">
        <v>37</v>
      </c>
      <c r="C24" s="5" t="s">
        <v>15</v>
      </c>
      <c r="D24" s="5" t="s">
        <v>465</v>
      </c>
      <c r="E24" s="12" t="s">
        <v>30</v>
      </c>
      <c r="F24" s="24">
        <v>10</v>
      </c>
      <c r="G24" s="8">
        <f>'Quadro de Preços 1'!I37</f>
        <v>6.07</v>
      </c>
      <c r="H24" s="26">
        <f t="shared" si="0"/>
        <v>60.7</v>
      </c>
    </row>
    <row r="25" spans="1:8" ht="15.75" customHeight="1" x14ac:dyDescent="0.25">
      <c r="A25" s="5" t="s">
        <v>14</v>
      </c>
      <c r="B25" s="5">
        <v>38</v>
      </c>
      <c r="C25" s="5" t="s">
        <v>15</v>
      </c>
      <c r="D25" s="5" t="s">
        <v>424</v>
      </c>
      <c r="E25" s="24" t="s">
        <v>5</v>
      </c>
      <c r="F25" s="24">
        <v>20</v>
      </c>
      <c r="G25" s="8">
        <f>'Quadro de Preços 1'!I21</f>
        <v>0.66</v>
      </c>
      <c r="H25" s="26">
        <f t="shared" si="0"/>
        <v>13.200000000000001</v>
      </c>
    </row>
    <row r="26" spans="1:8" ht="15.75" customHeight="1" x14ac:dyDescent="0.25">
      <c r="A26" s="5" t="s">
        <v>14</v>
      </c>
      <c r="B26" s="5">
        <v>39</v>
      </c>
      <c r="C26" s="5" t="s">
        <v>15</v>
      </c>
      <c r="D26" s="5" t="s">
        <v>474</v>
      </c>
      <c r="E26" s="9" t="s">
        <v>31</v>
      </c>
      <c r="F26" s="24">
        <v>12</v>
      </c>
      <c r="G26" s="8">
        <f>'Quadro de Preços 1'!I22</f>
        <v>78.05</v>
      </c>
      <c r="H26" s="26">
        <f t="shared" si="0"/>
        <v>936.59999999999991</v>
      </c>
    </row>
    <row r="27" spans="1:8" ht="15.75" customHeight="1" x14ac:dyDescent="0.25">
      <c r="A27" s="5" t="s">
        <v>14</v>
      </c>
      <c r="B27" s="5">
        <v>40</v>
      </c>
      <c r="C27" s="5" t="s">
        <v>15</v>
      </c>
      <c r="D27" s="5" t="s">
        <v>430</v>
      </c>
      <c r="E27" s="24" t="s">
        <v>5</v>
      </c>
      <c r="F27" s="24">
        <v>12</v>
      </c>
      <c r="G27" s="8">
        <f>'Quadro de Preços 1'!I23</f>
        <v>1.54</v>
      </c>
      <c r="H27" s="26">
        <f t="shared" si="0"/>
        <v>18.48</v>
      </c>
    </row>
    <row r="28" spans="1:8" ht="15.75" customHeight="1" x14ac:dyDescent="0.25">
      <c r="A28" s="5" t="s">
        <v>14</v>
      </c>
      <c r="B28" s="5">
        <v>41</v>
      </c>
      <c r="C28" s="5" t="s">
        <v>15</v>
      </c>
      <c r="D28" s="5" t="s">
        <v>434</v>
      </c>
      <c r="E28" s="24" t="s">
        <v>5</v>
      </c>
      <c r="F28" s="24">
        <v>48</v>
      </c>
      <c r="G28" s="8">
        <f>'Quadro de Preços 1'!I24</f>
        <v>1.06</v>
      </c>
      <c r="H28" s="26">
        <f t="shared" si="0"/>
        <v>50.88</v>
      </c>
    </row>
    <row r="29" spans="1:8" ht="96" customHeight="1" x14ac:dyDescent="0.25">
      <c r="A29" s="5" t="s">
        <v>14</v>
      </c>
      <c r="B29" s="5">
        <v>42</v>
      </c>
      <c r="C29" s="5" t="s">
        <v>15</v>
      </c>
      <c r="D29" s="5" t="s">
        <v>517</v>
      </c>
      <c r="E29" s="24" t="s">
        <v>5</v>
      </c>
      <c r="F29" s="24">
        <v>6</v>
      </c>
      <c r="G29" s="8">
        <f>'Quadro de Preços 1'!I25</f>
        <v>0.2</v>
      </c>
      <c r="H29" s="26">
        <f t="shared" si="0"/>
        <v>1.2000000000000002</v>
      </c>
    </row>
    <row r="30" spans="1:8" ht="56.25" customHeight="1" x14ac:dyDescent="0.25">
      <c r="A30" s="5" t="s">
        <v>14</v>
      </c>
      <c r="B30" s="5">
        <v>43</v>
      </c>
      <c r="C30" s="5" t="s">
        <v>15</v>
      </c>
      <c r="D30" s="5" t="s">
        <v>470</v>
      </c>
      <c r="E30" s="12" t="s">
        <v>30</v>
      </c>
      <c r="F30" s="24">
        <v>8</v>
      </c>
      <c r="G30" s="8">
        <f>'Quadro de Preços 1'!I39</f>
        <v>16.18</v>
      </c>
      <c r="H30" s="26">
        <f t="shared" si="0"/>
        <v>129.44</v>
      </c>
    </row>
    <row r="31" spans="1:8" ht="15.75" customHeight="1" x14ac:dyDescent="0.25">
      <c r="A31" s="5" t="s">
        <v>14</v>
      </c>
      <c r="B31" s="5">
        <v>44</v>
      </c>
      <c r="C31" s="5" t="s">
        <v>15</v>
      </c>
      <c r="D31" s="5" t="s">
        <v>438</v>
      </c>
      <c r="E31" s="24" t="s">
        <v>5</v>
      </c>
      <c r="F31" s="24">
        <v>24</v>
      </c>
      <c r="G31" s="8">
        <f>'Quadro de Preços 1'!I26</f>
        <v>1.72</v>
      </c>
      <c r="H31" s="26">
        <f t="shared" si="0"/>
        <v>41.28</v>
      </c>
    </row>
    <row r="32" spans="1:8" ht="15.75" customHeight="1" x14ac:dyDescent="0.25">
      <c r="A32" s="5" t="s">
        <v>14</v>
      </c>
      <c r="B32" s="5">
        <v>45</v>
      </c>
      <c r="C32" s="5" t="s">
        <v>15</v>
      </c>
      <c r="D32" s="5" t="s">
        <v>440</v>
      </c>
      <c r="E32" s="24" t="s">
        <v>5</v>
      </c>
      <c r="F32" s="24">
        <v>11</v>
      </c>
      <c r="G32" s="8">
        <f>'Quadro de Preços 1'!I27</f>
        <v>3.15</v>
      </c>
      <c r="H32" s="26">
        <f t="shared" si="0"/>
        <v>34.65</v>
      </c>
    </row>
    <row r="33" spans="1:12" ht="176.25" customHeight="1" x14ac:dyDescent="0.25">
      <c r="A33" s="5" t="s">
        <v>14</v>
      </c>
      <c r="B33" s="5">
        <v>46</v>
      </c>
      <c r="C33" s="5" t="s">
        <v>15</v>
      </c>
      <c r="D33" s="5" t="s">
        <v>443</v>
      </c>
      <c r="E33" s="24" t="s">
        <v>5</v>
      </c>
      <c r="F33" s="24">
        <v>3</v>
      </c>
      <c r="G33" s="8">
        <f>'Quadro de Preços 1'!I28</f>
        <v>6.69</v>
      </c>
      <c r="H33" s="26">
        <f t="shared" si="0"/>
        <v>20.07</v>
      </c>
    </row>
    <row r="34" spans="1:12" ht="15.75" customHeight="1" x14ac:dyDescent="0.25">
      <c r="A34" s="5" t="s">
        <v>14</v>
      </c>
      <c r="B34" s="5">
        <v>47</v>
      </c>
      <c r="C34" s="5" t="s">
        <v>15</v>
      </c>
      <c r="D34" s="5" t="s">
        <v>446</v>
      </c>
      <c r="E34" s="12" t="s">
        <v>31</v>
      </c>
      <c r="F34" s="24">
        <v>6</v>
      </c>
      <c r="G34" s="8">
        <f>'Quadro de Preços 1'!I29</f>
        <v>3.38</v>
      </c>
      <c r="H34" s="26">
        <f t="shared" si="0"/>
        <v>20.28</v>
      </c>
    </row>
    <row r="35" spans="1:12" ht="15.75" customHeight="1" x14ac:dyDescent="0.25">
      <c r="A35" s="5" t="s">
        <v>14</v>
      </c>
      <c r="B35" s="5">
        <v>48</v>
      </c>
      <c r="C35" s="5" t="s">
        <v>15</v>
      </c>
      <c r="D35" s="5" t="s">
        <v>278</v>
      </c>
      <c r="E35" s="24" t="s">
        <v>5</v>
      </c>
      <c r="F35" s="24">
        <v>100</v>
      </c>
      <c r="G35" s="8">
        <f>'Quadro de Preços 1'!I30</f>
        <v>0.2</v>
      </c>
      <c r="H35" s="26">
        <f t="shared" si="0"/>
        <v>20</v>
      </c>
    </row>
    <row r="36" spans="1:12" ht="15.75" customHeight="1" x14ac:dyDescent="0.25">
      <c r="A36" s="5" t="s">
        <v>14</v>
      </c>
      <c r="B36" s="5">
        <v>50</v>
      </c>
      <c r="C36" s="5" t="s">
        <v>15</v>
      </c>
      <c r="D36" s="5" t="s">
        <v>284</v>
      </c>
      <c r="E36" s="24" t="s">
        <v>522</v>
      </c>
      <c r="F36" s="24">
        <v>12</v>
      </c>
      <c r="G36" s="8">
        <f>'Quadro de Preços 1'!I34</f>
        <v>61.16</v>
      </c>
      <c r="H36" s="26">
        <f t="shared" si="0"/>
        <v>733.92</v>
      </c>
    </row>
    <row r="37" spans="1:12" ht="15.75" customHeight="1" x14ac:dyDescent="0.25">
      <c r="A37" s="5" t="s">
        <v>14</v>
      </c>
      <c r="B37" s="5">
        <v>51</v>
      </c>
      <c r="C37" s="5" t="s">
        <v>15</v>
      </c>
      <c r="D37" s="5" t="s">
        <v>282</v>
      </c>
      <c r="E37" s="24" t="s">
        <v>5</v>
      </c>
      <c r="F37" s="24">
        <v>12</v>
      </c>
      <c r="G37" s="8">
        <f>'Quadro de Preços 1'!I34</f>
        <v>61.16</v>
      </c>
      <c r="H37" s="26">
        <f t="shared" si="0"/>
        <v>733.92</v>
      </c>
    </row>
    <row r="38" spans="1:12" ht="15.75" customHeight="1" x14ac:dyDescent="0.25">
      <c r="A38" s="5" t="s">
        <v>14</v>
      </c>
      <c r="B38" s="5">
        <v>52</v>
      </c>
      <c r="C38" s="5" t="s">
        <v>15</v>
      </c>
      <c r="D38" s="5" t="s">
        <v>464</v>
      </c>
      <c r="E38" s="24" t="s">
        <v>5</v>
      </c>
      <c r="F38" s="24">
        <v>12</v>
      </c>
      <c r="G38" s="8">
        <f>'Quadro de Preços 1'!I36</f>
        <v>4.42</v>
      </c>
      <c r="H38" s="26">
        <f t="shared" si="0"/>
        <v>53.04</v>
      </c>
    </row>
    <row r="39" spans="1:12" ht="15.75" customHeight="1" x14ac:dyDescent="0.25">
      <c r="A39" s="5" t="s">
        <v>14</v>
      </c>
      <c r="B39" s="5">
        <v>53</v>
      </c>
      <c r="C39" s="5" t="s">
        <v>15</v>
      </c>
      <c r="D39" s="5" t="s">
        <v>286</v>
      </c>
      <c r="E39" s="24" t="s">
        <v>5</v>
      </c>
      <c r="F39" s="24">
        <v>2</v>
      </c>
      <c r="G39" s="8">
        <f>'Quadro de Preços 1'!I35</f>
        <v>17.670000000000002</v>
      </c>
      <c r="H39" s="26">
        <f t="shared" si="0"/>
        <v>35.340000000000003</v>
      </c>
    </row>
    <row r="40" spans="1:12" ht="15.75" customHeight="1" x14ac:dyDescent="0.25">
      <c r="A40" s="5" t="s">
        <v>14</v>
      </c>
      <c r="B40" s="5">
        <v>54</v>
      </c>
      <c r="C40" s="5" t="s">
        <v>15</v>
      </c>
      <c r="D40" s="5" t="s">
        <v>451</v>
      </c>
      <c r="E40" s="24" t="s">
        <v>5</v>
      </c>
      <c r="F40" s="24">
        <v>24</v>
      </c>
      <c r="G40" s="8">
        <f>'Quadro de Preços 1'!I31</f>
        <v>18.88</v>
      </c>
      <c r="H40" s="26">
        <f t="shared" si="0"/>
        <v>453.12</v>
      </c>
    </row>
    <row r="41" spans="1:12" ht="15.75" customHeight="1" x14ac:dyDescent="0.25">
      <c r="A41" s="5" t="s">
        <v>14</v>
      </c>
      <c r="B41" s="5">
        <v>55</v>
      </c>
      <c r="C41" s="5" t="s">
        <v>15</v>
      </c>
      <c r="D41" s="5" t="s">
        <v>471</v>
      </c>
      <c r="E41" s="24" t="s">
        <v>5</v>
      </c>
      <c r="F41" s="24">
        <v>24</v>
      </c>
      <c r="G41" s="8">
        <f>'Quadro de Preços 1'!I38</f>
        <v>10.31</v>
      </c>
      <c r="H41" s="26">
        <f t="shared" si="0"/>
        <v>247.44</v>
      </c>
    </row>
    <row r="42" spans="1:12" ht="15.75" customHeight="1" x14ac:dyDescent="0.25">
      <c r="A42" s="5" t="s">
        <v>14</v>
      </c>
      <c r="B42" s="5">
        <v>56</v>
      </c>
      <c r="C42" s="5" t="s">
        <v>15</v>
      </c>
      <c r="D42" s="5" t="s">
        <v>470</v>
      </c>
      <c r="E42" s="12" t="s">
        <v>30</v>
      </c>
      <c r="F42" s="24">
        <v>10</v>
      </c>
      <c r="G42" s="8">
        <f>'Quadro de Preços 1'!I39</f>
        <v>16.18</v>
      </c>
      <c r="H42" s="26">
        <f t="shared" si="0"/>
        <v>161.80000000000001</v>
      </c>
    </row>
    <row r="43" spans="1:12" ht="15.75" customHeight="1" x14ac:dyDescent="0.25">
      <c r="A43" s="5" t="s">
        <v>14</v>
      </c>
      <c r="B43" s="5">
        <v>57</v>
      </c>
      <c r="C43" s="5" t="s">
        <v>15</v>
      </c>
      <c r="D43" s="5" t="s">
        <v>472</v>
      </c>
      <c r="E43" s="24" t="s">
        <v>5</v>
      </c>
      <c r="F43" s="24">
        <v>5</v>
      </c>
      <c r="G43" s="8">
        <f>'Quadro de Preços 1'!I40</f>
        <v>7.01</v>
      </c>
      <c r="H43" s="26">
        <f t="shared" si="0"/>
        <v>35.049999999999997</v>
      </c>
    </row>
    <row r="44" spans="1:12" ht="177" customHeight="1" x14ac:dyDescent="0.25">
      <c r="A44" s="268" t="s">
        <v>38</v>
      </c>
      <c r="B44" s="269"/>
      <c r="C44" s="269"/>
      <c r="D44" s="269"/>
      <c r="E44" s="269"/>
      <c r="F44" s="269"/>
      <c r="G44" s="269"/>
      <c r="H44" s="270"/>
    </row>
    <row r="45" spans="1:12" ht="15.75" customHeight="1" x14ac:dyDescent="0.25">
      <c r="I45" s="27">
        <f>SUM(H13:H43)</f>
        <v>5794.65</v>
      </c>
      <c r="J45" s="28"/>
      <c r="K45" s="28"/>
      <c r="L45" s="28"/>
    </row>
    <row r="46" spans="1:12" ht="15.75" customHeight="1" x14ac:dyDescent="0.25"/>
    <row r="47" spans="1:12" ht="15.75" customHeight="1" x14ac:dyDescent="0.25"/>
    <row r="48" spans="1:12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">
    <mergeCell ref="A44:H44"/>
    <mergeCell ref="A11:I11"/>
  </mergeCells>
  <conditionalFormatting sqref="D13:D14">
    <cfRule type="cellIs" dxfId="390" priority="37" operator="equal">
      <formula>MIN($C$24:$X$24)</formula>
    </cfRule>
    <cfRule type="cellIs" dxfId="389" priority="38" operator="equal">
      <formula>MIN($C$23:$X$23)</formula>
    </cfRule>
  </conditionalFormatting>
  <conditionalFormatting sqref="D16:D17">
    <cfRule type="cellIs" dxfId="388" priority="39" operator="equal">
      <formula>MIN($C$16:$T$16)</formula>
    </cfRule>
  </conditionalFormatting>
  <conditionalFormatting sqref="D16:D43">
    <cfRule type="cellIs" dxfId="387" priority="40" operator="equal">
      <formula>MIN($C$17:$T$17)</formula>
    </cfRule>
  </conditionalFormatting>
  <conditionalFormatting sqref="D17">
    <cfRule type="cellIs" dxfId="386" priority="5" operator="equal">
      <formula>MIN(#REF!)</formula>
    </cfRule>
  </conditionalFormatting>
  <conditionalFormatting sqref="D18 D31">
    <cfRule type="cellIs" dxfId="385" priority="6" operator="equal">
      <formula>MIN(#REF!)</formula>
    </cfRule>
  </conditionalFormatting>
  <conditionalFormatting sqref="D18:D43">
    <cfRule type="cellIs" dxfId="384" priority="41" operator="equal">
      <formula>MIN($C$18:$T$18)</formula>
    </cfRule>
  </conditionalFormatting>
  <conditionalFormatting sqref="E13:E15 E42:E43">
    <cfRule type="cellIs" dxfId="383" priority="42" operator="equal">
      <formula>MIN($G$20:$X$20)</formula>
    </cfRule>
    <cfRule type="cellIs" dxfId="382" priority="43" operator="equal">
      <formula>MIN($G$19:$X$19)</formula>
    </cfRule>
  </conditionalFormatting>
  <pageMargins left="0.511811024" right="0.511811024" top="0.78740157499999996" bottom="0.78740157499999996" header="0" footer="0"/>
  <pageSetup paperSize="9" fitToHeight="0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42745-DD23-4770-AEC2-C6AD7C54CEEA}">
  <sheetPr>
    <pageSetUpPr fitToPage="1"/>
  </sheetPr>
  <dimension ref="A7:H1000"/>
  <sheetViews>
    <sheetView topLeftCell="A3" workbookViewId="0">
      <selection activeCell="F13" sqref="F13"/>
    </sheetView>
  </sheetViews>
  <sheetFormatPr defaultColWidth="14.42578125" defaultRowHeight="15" customHeight="1" x14ac:dyDescent="0.25"/>
  <cols>
    <col min="1" max="1" width="17.140625" customWidth="1"/>
    <col min="2" max="2" width="12.5703125" customWidth="1"/>
    <col min="3" max="3" width="14.28515625" customWidth="1"/>
    <col min="4" max="4" width="17.7109375" customWidth="1"/>
    <col min="5" max="5" width="15.28515625" customWidth="1"/>
    <col min="6" max="6" width="9.85546875" customWidth="1"/>
    <col min="7" max="7" width="13.7109375" customWidth="1"/>
    <col min="8" max="8" width="64" customWidth="1"/>
    <col min="9" max="9" width="44.5703125" customWidth="1"/>
    <col min="10" max="10" width="58.5703125" customWidth="1"/>
    <col min="11" max="26" width="8" customWidth="1"/>
  </cols>
  <sheetData>
    <row r="7" spans="1:8" x14ac:dyDescent="0.25">
      <c r="H7" s="1"/>
    </row>
    <row r="8" spans="1:8" x14ac:dyDescent="0.25">
      <c r="H8" s="2"/>
    </row>
    <row r="9" spans="1:8" x14ac:dyDescent="0.25">
      <c r="H9" s="2"/>
    </row>
    <row r="11" spans="1:8" ht="102.75" customHeight="1" x14ac:dyDescent="0.25">
      <c r="A11" s="276" t="s">
        <v>39</v>
      </c>
      <c r="B11" s="277"/>
      <c r="C11" s="277"/>
      <c r="D11" s="277"/>
      <c r="E11" s="277"/>
      <c r="F11" s="277"/>
      <c r="G11" s="277"/>
    </row>
    <row r="12" spans="1:8" ht="38.25" customHeight="1" x14ac:dyDescent="0.25">
      <c r="A12" s="29" t="s">
        <v>1</v>
      </c>
      <c r="B12" s="29" t="s">
        <v>2</v>
      </c>
      <c r="C12" s="29" t="s">
        <v>3</v>
      </c>
      <c r="D12" s="29" t="s">
        <v>34</v>
      </c>
      <c r="E12" s="29" t="s">
        <v>40</v>
      </c>
      <c r="F12" s="29" t="s">
        <v>41</v>
      </c>
      <c r="G12" s="29" t="s">
        <v>42</v>
      </c>
    </row>
    <row r="13" spans="1:8" ht="38.25" customHeight="1" x14ac:dyDescent="0.25">
      <c r="A13" s="30" t="s">
        <v>14</v>
      </c>
      <c r="B13" s="31">
        <v>15</v>
      </c>
      <c r="C13" s="31" t="s">
        <v>15</v>
      </c>
      <c r="D13" s="32" t="s">
        <v>19</v>
      </c>
      <c r="E13" s="30">
        <v>1</v>
      </c>
      <c r="F13" s="33">
        <f>'Quadro de Preços 1 (3)'!H15</f>
        <v>3.91</v>
      </c>
      <c r="G13" s="34">
        <f>E13*F13</f>
        <v>3.91</v>
      </c>
    </row>
    <row r="14" spans="1:8" ht="38.25" customHeight="1" x14ac:dyDescent="0.25">
      <c r="A14" s="30" t="s">
        <v>14</v>
      </c>
      <c r="B14" s="31">
        <v>17</v>
      </c>
      <c r="C14" s="31" t="s">
        <v>15</v>
      </c>
      <c r="D14" s="36" t="s">
        <v>21</v>
      </c>
      <c r="E14" s="37">
        <v>100</v>
      </c>
      <c r="F14" s="33">
        <f>'Quadro de Preços 1 (3)'!H17</f>
        <v>0.88</v>
      </c>
      <c r="G14" s="34">
        <f>E14*F14</f>
        <v>88</v>
      </c>
    </row>
    <row r="15" spans="1:8" ht="68.25" customHeight="1" x14ac:dyDescent="0.25">
      <c r="A15" s="273" t="s">
        <v>38</v>
      </c>
      <c r="B15" s="274"/>
      <c r="C15" s="274"/>
      <c r="D15" s="274"/>
      <c r="E15" s="274"/>
      <c r="F15" s="275"/>
      <c r="G15" s="38">
        <f>SUM(G13:G14)</f>
        <v>91.91</v>
      </c>
    </row>
    <row r="16" spans="1:8" ht="15" customHeight="1" x14ac:dyDescent="0.25">
      <c r="A16" s="18"/>
      <c r="C16" s="17"/>
    </row>
    <row r="17" spans="1:3" x14ac:dyDescent="0.25">
      <c r="A17" s="19"/>
      <c r="B17" s="20"/>
      <c r="C17" s="21"/>
    </row>
    <row r="18" spans="1:3" ht="15" customHeight="1" x14ac:dyDescent="0.25">
      <c r="A18" s="261"/>
      <c r="B18" s="262"/>
      <c r="C18" s="262"/>
    </row>
    <row r="19" spans="1:3" x14ac:dyDescent="0.25">
      <c r="A19" s="261"/>
      <c r="B19" s="262"/>
      <c r="C19" s="262"/>
    </row>
    <row r="20" spans="1:3" x14ac:dyDescent="0.25">
      <c r="A20" s="261"/>
      <c r="B20" s="262"/>
      <c r="C20" s="262"/>
    </row>
    <row r="21" spans="1:3" ht="15.75" customHeight="1" x14ac:dyDescent="0.25"/>
    <row r="22" spans="1:3" ht="15.75" customHeight="1" x14ac:dyDescent="0.25"/>
    <row r="23" spans="1:3" ht="15.75" customHeight="1" x14ac:dyDescent="0.25"/>
    <row r="24" spans="1:3" ht="15.75" customHeight="1" x14ac:dyDescent="0.25"/>
    <row r="25" spans="1:3" ht="15.75" customHeight="1" x14ac:dyDescent="0.25"/>
    <row r="26" spans="1:3" ht="15.75" customHeight="1" x14ac:dyDescent="0.25"/>
    <row r="27" spans="1:3" ht="15.75" customHeight="1" x14ac:dyDescent="0.25"/>
    <row r="28" spans="1:3" ht="15.75" customHeight="1" x14ac:dyDescent="0.25"/>
    <row r="29" spans="1:3" ht="15.75" customHeight="1" x14ac:dyDescent="0.25"/>
    <row r="30" spans="1:3" ht="15.75" customHeight="1" x14ac:dyDescent="0.25"/>
    <row r="31" spans="1:3" ht="15.75" customHeight="1" x14ac:dyDescent="0.25"/>
    <row r="32" spans="1: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18:C18"/>
    <mergeCell ref="A19:C19"/>
    <mergeCell ref="A20:C20"/>
    <mergeCell ref="A15:F15"/>
    <mergeCell ref="A11:G11"/>
  </mergeCells>
  <pageMargins left="0.7" right="0.7" top="0.75" bottom="0.75" header="0" footer="0"/>
  <pageSetup paperSize="9" fitToHeight="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6CC54-A40F-49BB-8F35-7A1393A670AA}">
  <sheetPr>
    <pageSetUpPr fitToPage="1"/>
  </sheetPr>
  <dimension ref="A7:H1000"/>
  <sheetViews>
    <sheetView workbookViewId="0">
      <selection activeCell="A15" sqref="A15"/>
    </sheetView>
  </sheetViews>
  <sheetFormatPr defaultColWidth="14.42578125" defaultRowHeight="15" customHeight="1" x14ac:dyDescent="0.25"/>
  <cols>
    <col min="1" max="1" width="17.140625" customWidth="1"/>
    <col min="2" max="2" width="12.5703125" customWidth="1"/>
    <col min="3" max="3" width="14.28515625" customWidth="1"/>
    <col min="4" max="4" width="17.7109375" customWidth="1"/>
    <col min="5" max="5" width="15.28515625" customWidth="1"/>
    <col min="6" max="6" width="9.85546875" customWidth="1"/>
    <col min="7" max="7" width="13.7109375" customWidth="1"/>
    <col min="8" max="8" width="64" customWidth="1"/>
    <col min="9" max="9" width="44.5703125" customWidth="1"/>
    <col min="10" max="10" width="58.5703125" customWidth="1"/>
    <col min="11" max="26" width="8" customWidth="1"/>
  </cols>
  <sheetData>
    <row r="7" spans="1:8" x14ac:dyDescent="0.25">
      <c r="H7" s="1"/>
    </row>
    <row r="8" spans="1:8" x14ac:dyDescent="0.25">
      <c r="H8" s="2"/>
    </row>
    <row r="9" spans="1:8" x14ac:dyDescent="0.25">
      <c r="H9" s="2"/>
    </row>
    <row r="11" spans="1:8" ht="102.75" customHeight="1" x14ac:dyDescent="0.25">
      <c r="A11" s="276" t="s">
        <v>487</v>
      </c>
      <c r="B11" s="277"/>
      <c r="C11" s="277"/>
      <c r="D11" s="277"/>
      <c r="E11" s="277"/>
      <c r="F11" s="277"/>
      <c r="G11" s="277"/>
    </row>
    <row r="12" spans="1:8" ht="38.25" customHeight="1" x14ac:dyDescent="0.25">
      <c r="A12" s="29" t="s">
        <v>1</v>
      </c>
      <c r="B12" s="29" t="s">
        <v>2</v>
      </c>
      <c r="C12" s="29" t="s">
        <v>3</v>
      </c>
      <c r="D12" s="29" t="s">
        <v>34</v>
      </c>
      <c r="E12" s="29" t="s">
        <v>40</v>
      </c>
      <c r="F12" s="29" t="s">
        <v>41</v>
      </c>
      <c r="G12" s="29" t="s">
        <v>42</v>
      </c>
    </row>
    <row r="13" spans="1:8" ht="38.25" customHeight="1" x14ac:dyDescent="0.25">
      <c r="A13" s="30" t="s">
        <v>14</v>
      </c>
      <c r="B13" s="31">
        <v>15</v>
      </c>
      <c r="C13" s="31" t="s">
        <v>499</v>
      </c>
      <c r="D13" s="32" t="s">
        <v>19</v>
      </c>
      <c r="E13" s="30">
        <v>1</v>
      </c>
      <c r="F13" s="33">
        <v>3.91</v>
      </c>
      <c r="G13" s="34">
        <f>E13*F13</f>
        <v>3.91</v>
      </c>
    </row>
    <row r="14" spans="1:8" ht="38.25" customHeight="1" x14ac:dyDescent="0.25">
      <c r="A14" s="30" t="s">
        <v>14</v>
      </c>
      <c r="B14" s="31">
        <v>17</v>
      </c>
      <c r="C14" s="31" t="s">
        <v>499</v>
      </c>
      <c r="D14" s="36" t="s">
        <v>21</v>
      </c>
      <c r="E14" s="37">
        <v>100</v>
      </c>
      <c r="F14" s="33">
        <v>0.88</v>
      </c>
      <c r="G14" s="34">
        <f t="shared" ref="G14:G15" si="0">E14*F14</f>
        <v>88</v>
      </c>
    </row>
    <row r="15" spans="1:8" ht="68.25" customHeight="1" x14ac:dyDescent="0.25">
      <c r="A15" s="30" t="s">
        <v>14</v>
      </c>
      <c r="B15" s="31">
        <v>18</v>
      </c>
      <c r="C15" s="31" t="s">
        <v>499</v>
      </c>
      <c r="D15" s="36" t="s">
        <v>332</v>
      </c>
      <c r="E15" s="37">
        <v>10</v>
      </c>
      <c r="F15" s="33">
        <v>0.5</v>
      </c>
      <c r="G15" s="34">
        <f t="shared" si="0"/>
        <v>5</v>
      </c>
    </row>
    <row r="16" spans="1:8" ht="15" customHeight="1" x14ac:dyDescent="0.25">
      <c r="A16" s="273" t="s">
        <v>38</v>
      </c>
      <c r="B16" s="274"/>
      <c r="C16" s="274"/>
      <c r="D16" s="274"/>
      <c r="E16" s="274"/>
      <c r="F16" s="275"/>
      <c r="G16" s="38">
        <f>SUM(G13:G14)</f>
        <v>91.91</v>
      </c>
    </row>
    <row r="17" spans="1:3" x14ac:dyDescent="0.25">
      <c r="A17" s="18"/>
      <c r="C17" s="17"/>
    </row>
    <row r="18" spans="1:3" ht="15" customHeight="1" x14ac:dyDescent="0.25">
      <c r="A18" s="19"/>
      <c r="B18" s="20"/>
      <c r="C18" s="21"/>
    </row>
    <row r="19" spans="1:3" x14ac:dyDescent="0.25">
      <c r="A19" s="261"/>
      <c r="B19" s="262"/>
      <c r="C19" s="262"/>
    </row>
    <row r="20" spans="1:3" x14ac:dyDescent="0.25">
      <c r="A20" s="261"/>
      <c r="B20" s="262"/>
      <c r="C20" s="262"/>
    </row>
    <row r="21" spans="1:3" ht="15.75" customHeight="1" x14ac:dyDescent="0.25">
      <c r="A21" s="261"/>
      <c r="B21" s="262"/>
      <c r="C21" s="262"/>
    </row>
    <row r="22" spans="1:3" ht="15.75" customHeight="1" x14ac:dyDescent="0.25"/>
    <row r="23" spans="1:3" ht="15.75" customHeight="1" x14ac:dyDescent="0.25"/>
    <row r="24" spans="1:3" ht="15.75" customHeight="1" x14ac:dyDescent="0.25"/>
    <row r="25" spans="1:3" ht="15.75" customHeight="1" x14ac:dyDescent="0.25"/>
    <row r="26" spans="1:3" ht="15.75" customHeight="1" x14ac:dyDescent="0.25"/>
    <row r="27" spans="1:3" ht="15.75" customHeight="1" x14ac:dyDescent="0.25"/>
    <row r="28" spans="1:3" ht="15.75" customHeight="1" x14ac:dyDescent="0.25"/>
    <row r="29" spans="1:3" ht="15.75" customHeight="1" x14ac:dyDescent="0.25"/>
    <row r="30" spans="1:3" ht="15.75" customHeight="1" x14ac:dyDescent="0.25"/>
    <row r="31" spans="1:3" ht="15.75" customHeight="1" x14ac:dyDescent="0.25"/>
    <row r="32" spans="1: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16:F16"/>
    <mergeCell ref="A19:C19"/>
    <mergeCell ref="A20:C20"/>
    <mergeCell ref="A21:C21"/>
    <mergeCell ref="A11:G11"/>
  </mergeCells>
  <pageMargins left="0.7" right="0.7" top="0.75" bottom="0.75" header="0" footer="0"/>
  <pageSetup paperSize="9" fitToHeight="0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E6436-0244-4048-B10D-F37DD8643C27}">
  <sheetPr>
    <pageSetUpPr fitToPage="1"/>
  </sheetPr>
  <dimension ref="A7:H1000"/>
  <sheetViews>
    <sheetView workbookViewId="0">
      <selection activeCell="E19" sqref="E19"/>
    </sheetView>
  </sheetViews>
  <sheetFormatPr defaultColWidth="14.42578125" defaultRowHeight="15" customHeight="1" x14ac:dyDescent="0.25"/>
  <cols>
    <col min="1" max="1" width="17.140625" customWidth="1"/>
    <col min="2" max="2" width="12.5703125" customWidth="1"/>
    <col min="3" max="3" width="14.28515625" customWidth="1"/>
    <col min="4" max="4" width="17.7109375" customWidth="1"/>
    <col min="5" max="5" width="15.28515625" customWidth="1"/>
    <col min="6" max="6" width="9.85546875" customWidth="1"/>
    <col min="7" max="7" width="13.7109375" customWidth="1"/>
    <col min="8" max="8" width="64" customWidth="1"/>
    <col min="9" max="9" width="44.5703125" customWidth="1"/>
    <col min="10" max="10" width="58.5703125" customWidth="1"/>
    <col min="11" max="26" width="8" customWidth="1"/>
  </cols>
  <sheetData>
    <row r="7" spans="1:8" x14ac:dyDescent="0.25">
      <c r="H7" s="1"/>
    </row>
    <row r="8" spans="1:8" x14ac:dyDescent="0.25">
      <c r="H8" s="2"/>
    </row>
    <row r="9" spans="1:8" x14ac:dyDescent="0.25">
      <c r="H9" s="2"/>
    </row>
    <row r="11" spans="1:8" ht="102.75" customHeight="1" x14ac:dyDescent="0.25">
      <c r="A11" s="276" t="s">
        <v>488</v>
      </c>
      <c r="B11" s="277"/>
      <c r="C11" s="277"/>
      <c r="D11" s="277"/>
      <c r="E11" s="277"/>
      <c r="F11" s="277"/>
      <c r="G11" s="277"/>
    </row>
    <row r="12" spans="1:8" ht="38.25" customHeight="1" x14ac:dyDescent="0.25">
      <c r="A12" s="29" t="s">
        <v>1</v>
      </c>
      <c r="B12" s="29" t="s">
        <v>2</v>
      </c>
      <c r="C12" s="29" t="s">
        <v>3</v>
      </c>
      <c r="D12" s="29" t="s">
        <v>34</v>
      </c>
      <c r="E12" s="29" t="s">
        <v>40</v>
      </c>
      <c r="F12" s="29" t="s">
        <v>41</v>
      </c>
      <c r="G12" s="29" t="s">
        <v>42</v>
      </c>
    </row>
    <row r="13" spans="1:8" ht="38.25" customHeight="1" x14ac:dyDescent="0.25">
      <c r="A13" s="30" t="s">
        <v>14</v>
      </c>
      <c r="B13" s="31">
        <v>15</v>
      </c>
      <c r="C13" s="31" t="s">
        <v>499</v>
      </c>
      <c r="D13" s="32" t="s">
        <v>19</v>
      </c>
      <c r="E13" s="30">
        <v>1</v>
      </c>
      <c r="F13" s="33">
        <v>3.91</v>
      </c>
      <c r="G13" s="34">
        <f>E13*F13</f>
        <v>3.91</v>
      </c>
    </row>
    <row r="14" spans="1:8" ht="38.25" customHeight="1" x14ac:dyDescent="0.25">
      <c r="A14" s="30" t="s">
        <v>14</v>
      </c>
      <c r="B14" s="31">
        <v>17</v>
      </c>
      <c r="C14" s="31" t="s">
        <v>499</v>
      </c>
      <c r="D14" s="36" t="s">
        <v>21</v>
      </c>
      <c r="E14" s="37">
        <v>100</v>
      </c>
      <c r="F14" s="33">
        <v>0.88</v>
      </c>
      <c r="G14" s="34">
        <f t="shared" ref="G14:G15" si="0">E14*F14</f>
        <v>88</v>
      </c>
    </row>
    <row r="15" spans="1:8" ht="68.25" customHeight="1" x14ac:dyDescent="0.25">
      <c r="A15" s="30" t="s">
        <v>14</v>
      </c>
      <c r="B15" s="31">
        <v>18</v>
      </c>
      <c r="C15" s="31" t="s">
        <v>499</v>
      </c>
      <c r="D15" s="36" t="s">
        <v>332</v>
      </c>
      <c r="E15" s="37">
        <v>10</v>
      </c>
      <c r="F15" s="33">
        <v>0.5</v>
      </c>
      <c r="G15" s="34">
        <f t="shared" si="0"/>
        <v>5</v>
      </c>
    </row>
    <row r="16" spans="1:8" ht="15" customHeight="1" x14ac:dyDescent="0.25">
      <c r="A16" s="273" t="s">
        <v>38</v>
      </c>
      <c r="B16" s="274"/>
      <c r="C16" s="274"/>
      <c r="D16" s="274"/>
      <c r="E16" s="274"/>
      <c r="F16" s="275"/>
      <c r="G16" s="38">
        <f>SUM(G13:G14)</f>
        <v>91.91</v>
      </c>
    </row>
    <row r="17" spans="1:3" x14ac:dyDescent="0.25">
      <c r="A17" s="18"/>
      <c r="C17" s="17"/>
    </row>
    <row r="18" spans="1:3" ht="15" customHeight="1" x14ac:dyDescent="0.25">
      <c r="A18" s="19"/>
      <c r="B18" s="20"/>
      <c r="C18" s="21"/>
    </row>
    <row r="19" spans="1:3" x14ac:dyDescent="0.25">
      <c r="A19" s="261"/>
      <c r="B19" s="262"/>
      <c r="C19" s="262"/>
    </row>
    <row r="20" spans="1:3" x14ac:dyDescent="0.25">
      <c r="A20" s="261"/>
      <c r="B20" s="262"/>
      <c r="C20" s="262"/>
    </row>
    <row r="21" spans="1:3" ht="15.75" customHeight="1" x14ac:dyDescent="0.25">
      <c r="A21" s="261"/>
      <c r="B21" s="262"/>
      <c r="C21" s="262"/>
    </row>
    <row r="22" spans="1:3" ht="15.75" customHeight="1" x14ac:dyDescent="0.25"/>
    <row r="23" spans="1:3" ht="15.75" customHeight="1" x14ac:dyDescent="0.25"/>
    <row r="24" spans="1:3" ht="15.75" customHeight="1" x14ac:dyDescent="0.25"/>
    <row r="25" spans="1:3" ht="15.75" customHeight="1" x14ac:dyDescent="0.25"/>
    <row r="26" spans="1:3" ht="15.75" customHeight="1" x14ac:dyDescent="0.25"/>
    <row r="27" spans="1:3" ht="15.75" customHeight="1" x14ac:dyDescent="0.25"/>
    <row r="28" spans="1:3" ht="15.75" customHeight="1" x14ac:dyDescent="0.25"/>
    <row r="29" spans="1:3" ht="15.75" customHeight="1" x14ac:dyDescent="0.25"/>
    <row r="30" spans="1:3" ht="15.75" customHeight="1" x14ac:dyDescent="0.25"/>
    <row r="31" spans="1:3" ht="15.75" customHeight="1" x14ac:dyDescent="0.25"/>
    <row r="32" spans="1: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16:F16"/>
    <mergeCell ref="A19:C19"/>
    <mergeCell ref="A20:C20"/>
    <mergeCell ref="A21:C21"/>
    <mergeCell ref="A11:G11"/>
  </mergeCells>
  <pageMargins left="0.7" right="0.7" top="0.75" bottom="0.75" header="0" footer="0"/>
  <pageSetup paperSize="9" fitToHeight="0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35</vt:i4>
      </vt:variant>
      <vt:variant>
        <vt:lpstr>Intervalos Nomeados</vt:lpstr>
      </vt:variant>
      <vt:variant>
        <vt:i4>38</vt:i4>
      </vt:variant>
    </vt:vector>
  </HeadingPairs>
  <TitlesOfParts>
    <vt:vector size="73" baseType="lpstr">
      <vt:lpstr>Quadro de Preços 1</vt:lpstr>
      <vt:lpstr>Quadro de Preços 1 (3)</vt:lpstr>
      <vt:lpstr>Quadro de Preços Frete</vt:lpstr>
      <vt:lpstr>Materiais Gráficos</vt:lpstr>
      <vt:lpstr>Planilha para vinculação</vt:lpstr>
      <vt:lpstr>Verba_Escritorio_Cons e limp</vt:lpstr>
      <vt:lpstr>Verba_Relatório</vt:lpstr>
      <vt:lpstr>Verba_Diagnóstico</vt:lpstr>
      <vt:lpstr>Verba_Pesquisa Final</vt:lpstr>
      <vt:lpstr>Verba_Kit Pedagogico</vt:lpstr>
      <vt:lpstr>Kit lanche</vt:lpstr>
      <vt:lpstr>Kits;Mesas e cadeiras</vt:lpstr>
      <vt:lpstr>Horas por ativ Articulador</vt:lpstr>
      <vt:lpstr>Horas por ativ. Técnico Social</vt:lpstr>
      <vt:lpstr>RH Corpo Fixo</vt:lpstr>
      <vt:lpstr>CRONOGRAMA_ALMIRANTE (512)</vt:lpstr>
      <vt:lpstr>CRONOGRAMA_BANCÁRIOS (252)</vt:lpstr>
      <vt:lpstr>CRONOGRAMA_BENJAMIN (320)</vt:lpstr>
      <vt:lpstr>CRONOGRAMA_CRATO (160)</vt:lpstr>
      <vt:lpstr>CRONOGRAMA_DIVINOMESTRE (112)</vt:lpstr>
      <vt:lpstr>CRONOGRAMA_DONAREGINA (344)</vt:lpstr>
      <vt:lpstr>CRONOGRAMA_FRANCISCO (80)</vt:lpstr>
      <vt:lpstr>CRONOGRAMA_JACAREZINHO (700)</vt:lpstr>
      <vt:lpstr>CRONOGRAMA_JARDIM (291)</vt:lpstr>
      <vt:lpstr>CRONOGRAMA_LIVORNO (297)</vt:lpstr>
      <vt:lpstr>CRONOGRAMA_POSSE (390)</vt:lpstr>
      <vt:lpstr>CRONOGRAMA_OSWALDOCRUZ (1080)</vt:lpstr>
      <vt:lpstr>CRONOGRAMA_PIOXII (336)</vt:lpstr>
      <vt:lpstr>CRONOGRAMA_MÉDICE (80)</vt:lpstr>
      <vt:lpstr>CRONOGRAMA_SANTOAMARO (227)</vt:lpstr>
      <vt:lpstr>CRONOGRAMA_TRENTO (297)</vt:lpstr>
      <vt:lpstr>CRONOGRAMA_VALDARIOSA (1500)</vt:lpstr>
      <vt:lpstr>CRONOGRAMA_VARESE (234)</vt:lpstr>
      <vt:lpstr>CRONOGRAMA_VICENTE (240)</vt:lpstr>
      <vt:lpstr>Cronograma Consolidado</vt:lpstr>
      <vt:lpstr>'CRONOGRAMA_ALMIRANTE (512)'!Print_Area</vt:lpstr>
      <vt:lpstr>'CRONOGRAMA_BANCÁRIOS (252)'!Print_Area</vt:lpstr>
      <vt:lpstr>'CRONOGRAMA_BENJAMIN (320)'!Print_Area</vt:lpstr>
      <vt:lpstr>'CRONOGRAMA_CRATO (160)'!Print_Area</vt:lpstr>
      <vt:lpstr>'CRONOGRAMA_DIVINOMESTRE (112)'!Print_Area</vt:lpstr>
      <vt:lpstr>'CRONOGRAMA_DONAREGINA (344)'!Print_Area</vt:lpstr>
      <vt:lpstr>'CRONOGRAMA_FRANCISCO (80)'!Print_Area</vt:lpstr>
      <vt:lpstr>'CRONOGRAMA_JACAREZINHO (700)'!Print_Area</vt:lpstr>
      <vt:lpstr>'CRONOGRAMA_JARDIM (291)'!Print_Area</vt:lpstr>
      <vt:lpstr>'CRONOGRAMA_LIVORNO (297)'!Print_Area</vt:lpstr>
      <vt:lpstr>'CRONOGRAMA_MÉDICE (80)'!Print_Area</vt:lpstr>
      <vt:lpstr>'CRONOGRAMA_OSWALDOCRUZ (1080)'!Print_Area</vt:lpstr>
      <vt:lpstr>'CRONOGRAMA_PIOXII (336)'!Print_Area</vt:lpstr>
      <vt:lpstr>'CRONOGRAMA_POSSE (390)'!Print_Area</vt:lpstr>
      <vt:lpstr>'CRONOGRAMA_SANTOAMARO (227)'!Print_Area</vt:lpstr>
      <vt:lpstr>'CRONOGRAMA_TRENTO (297)'!Print_Area</vt:lpstr>
      <vt:lpstr>'CRONOGRAMA_VALDARIOSA (1500)'!Print_Area</vt:lpstr>
      <vt:lpstr>'CRONOGRAMA_VARESE (234)'!Print_Area</vt:lpstr>
      <vt:lpstr>'CRONOGRAMA_VICENTE (240)'!Print_Area</vt:lpstr>
      <vt:lpstr>'CRONOGRAMA_ALMIRANTE (512)'!Print_Titles</vt:lpstr>
      <vt:lpstr>'CRONOGRAMA_BANCÁRIOS (252)'!Print_Titles</vt:lpstr>
      <vt:lpstr>'CRONOGRAMA_BENJAMIN (320)'!Print_Titles</vt:lpstr>
      <vt:lpstr>'CRONOGRAMA_CRATO (160)'!Print_Titles</vt:lpstr>
      <vt:lpstr>'CRONOGRAMA_DIVINOMESTRE (112)'!Print_Titles</vt:lpstr>
      <vt:lpstr>'CRONOGRAMA_DONAREGINA (344)'!Print_Titles</vt:lpstr>
      <vt:lpstr>'CRONOGRAMA_FRANCISCO (80)'!Print_Titles</vt:lpstr>
      <vt:lpstr>'CRONOGRAMA_JACAREZINHO (700)'!Print_Titles</vt:lpstr>
      <vt:lpstr>'CRONOGRAMA_JARDIM (291)'!Print_Titles</vt:lpstr>
      <vt:lpstr>'CRONOGRAMA_LIVORNO (297)'!Print_Titles</vt:lpstr>
      <vt:lpstr>'CRONOGRAMA_MÉDICE (80)'!Print_Titles</vt:lpstr>
      <vt:lpstr>'CRONOGRAMA_OSWALDOCRUZ (1080)'!Print_Titles</vt:lpstr>
      <vt:lpstr>'CRONOGRAMA_PIOXII (336)'!Print_Titles</vt:lpstr>
      <vt:lpstr>'CRONOGRAMA_POSSE (390)'!Print_Titles</vt:lpstr>
      <vt:lpstr>'CRONOGRAMA_SANTOAMARO (227)'!Print_Titles</vt:lpstr>
      <vt:lpstr>'CRONOGRAMA_TRENTO (297)'!Print_Titles</vt:lpstr>
      <vt:lpstr>'CRONOGRAMA_VALDARIOSA (1500)'!Print_Titles</vt:lpstr>
      <vt:lpstr>'CRONOGRAMA_VARESE (234)'!Print_Titles</vt:lpstr>
      <vt:lpstr>'CRONOGRAMA_VICENTE (240)'!Print_Titles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Luiza MachadoRibeiro</dc:creator>
  <cp:lastModifiedBy>Yuri Ferreira Coloneze</cp:lastModifiedBy>
  <cp:lastPrinted>2024-05-24T19:44:48Z</cp:lastPrinted>
  <dcterms:created xsi:type="dcterms:W3CDTF">2022-01-28T17:49:17Z</dcterms:created>
  <dcterms:modified xsi:type="dcterms:W3CDTF">2024-08-23T18:06:11Z</dcterms:modified>
</cp:coreProperties>
</file>