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yuri.coloneze\Desktop\SEI AGOSTO\Franco e Skol\"/>
    </mc:Choice>
  </mc:AlternateContent>
  <xr:revisionPtr revIDLastSave="0" documentId="13_ncr:1_{FBA7BCED-1780-4280-BB96-3ED8F3CBCE84}" xr6:coauthVersionLast="47" xr6:coauthVersionMax="47" xr10:uidLastSave="{00000000-0000-0000-0000-000000000000}"/>
  <bookViews>
    <workbookView xWindow="28680" yWindow="-120" windowWidth="29040" windowHeight="15840" firstSheet="18" activeTab="25" xr2:uid="{00000000-000D-0000-FFFF-FFFF00000000}"/>
  </bookViews>
  <sheets>
    <sheet name="Quadro de Preços 1" sheetId="28" r:id="rId1"/>
    <sheet name="Quadro de Preços 1 (3) - Franco" sheetId="29" r:id="rId2"/>
    <sheet name="Quadro de Preços 1 (4) - Skol" sheetId="34" r:id="rId3"/>
    <sheet name="Quadro de Preços 1 (5) - Pré" sheetId="42" r:id="rId4"/>
    <sheet name="Quadro de Preços Frete" sheetId="30" r:id="rId5"/>
    <sheet name="Materiais Gráficos" sheetId="31" r:id="rId6"/>
    <sheet name="Planilha para vinculação" sheetId="1" r:id="rId7"/>
    <sheet name="Verba_Escritorio_Cons e lim_PRÉ" sheetId="41" r:id="rId8"/>
    <sheet name="Verba_Escritorio_Cons e limpeza" sheetId="2" r:id="rId9"/>
    <sheet name="Verba_Estudo" sheetId="3" r:id="rId10"/>
    <sheet name="Verba_Pesquisafinal" sheetId="33" r:id="rId11"/>
    <sheet name="Verba_Kit Pedagogico_Franco" sheetId="38" r:id="rId12"/>
    <sheet name="Verba_Kit Pedagogico_Skol" sheetId="39" r:id="rId13"/>
    <sheet name="Kit Lanche" sheetId="5" r:id="rId14"/>
    <sheet name="Kits; Mesas e Cadeiras" sheetId="35" r:id="rId15"/>
    <sheet name="Horas Agente Social Pré" sheetId="26" r:id="rId16"/>
    <sheet name="Horas Técnico Social Pré" sheetId="27" r:id="rId17"/>
    <sheet name="Horas_Agente Social_FRANCOSKOL" sheetId="6" r:id="rId18"/>
    <sheet name="Horas_Técnico Social_FRANCOSKOL" sheetId="7" r:id="rId19"/>
    <sheet name="PRÉ" sheetId="9" r:id="rId20"/>
    <sheet name="testes_Pré" sheetId="40" r:id="rId21"/>
    <sheet name="Franco" sheetId="22" r:id="rId22"/>
    <sheet name="testes_Franco" sheetId="36" r:id="rId23"/>
    <sheet name="Skol" sheetId="24" r:id="rId24"/>
    <sheet name="testes_Skol" sheetId="37" r:id="rId25"/>
    <sheet name="Cronograma Consolidado" sheetId="25" r:id="rId26"/>
    <sheet name="Delos (insumos)" sheetId="12" state="hidden" r:id="rId27"/>
    <sheet name="Garças (insumos)" sheetId="13" state="hidden" r:id="rId28"/>
    <sheet name="Paçuaré I (insumos)" sheetId="14" state="hidden" r:id="rId29"/>
    <sheet name="Paçuaré II (insumos)" sheetId="15" state="hidden" r:id="rId30"/>
    <sheet name="Parque Carioca I (insumos)" sheetId="16" state="hidden" r:id="rId31"/>
    <sheet name="Parque Carioca III (insumos)" sheetId="17" state="hidden" r:id="rId32"/>
    <sheet name="Parque Carioca IV (insumos)" sheetId="18" state="hidden" r:id="rId33"/>
    <sheet name="Pintassilgos (insumos)" sheetId="19" state="hidden" r:id="rId34"/>
    <sheet name="Santorini (insumos)" sheetId="20" state="hidden" r:id="rId35"/>
  </sheets>
  <definedNames>
    <definedName name="_FilterDatabase" localSheetId="6" hidden="1">'Planilha para vinculação'!$A$4:$F$62</definedName>
    <definedName name="_xlnm._FilterDatabase" localSheetId="6" hidden="1">'Planilha para vinculação'!$A$4:$F$4</definedName>
    <definedName name="Print_Area" localSheetId="21">Franco!$C$6:$W$188</definedName>
    <definedName name="Print_Area" localSheetId="19">PRÉ!$C$6:$Q$53</definedName>
    <definedName name="Print_Area" localSheetId="23">Skol!$C$6:$W$188</definedName>
    <definedName name="Print_Titles" localSheetId="21">Franco!$A$6:$IU$8</definedName>
    <definedName name="Print_Titles" localSheetId="19">PRÉ!$A$6:$IO$8</definedName>
    <definedName name="Print_Titles" localSheetId="23">Skol!$A$6:$IU$8</definedName>
  </definedNames>
  <calcPr calcId="181029"/>
  <extLst>
    <ext uri="GoogleSheetsCustomDataVersion2">
      <go:sheetsCustomData xmlns:go="http://customooxmlschemas.google.com/" r:id="rId38" roundtripDataChecksum="BRclUXkT4VlfTbdBqCuMswox4lhWlEBlj4BRUQ9i4b8="/>
    </ext>
  </extLst>
</workbook>
</file>

<file path=xl/calcChain.xml><?xml version="1.0" encoding="utf-8"?>
<calcChain xmlns="http://schemas.openxmlformats.org/spreadsheetml/2006/main">
  <c r="K44" i="28" l="1"/>
  <c r="J44" i="28"/>
  <c r="L44" i="28" s="1"/>
  <c r="I44" i="28"/>
  <c r="H44" i="28"/>
  <c r="K43" i="28"/>
  <c r="J43" i="28"/>
  <c r="L43" i="28" s="1"/>
  <c r="I43" i="28"/>
  <c r="H43" i="28"/>
  <c r="K42" i="28"/>
  <c r="J42" i="28"/>
  <c r="I42" i="28"/>
  <c r="L42" i="28" s="1"/>
  <c r="H42" i="28"/>
  <c r="K41" i="28"/>
  <c r="J41" i="28"/>
  <c r="I41" i="28"/>
  <c r="L41" i="28" s="1"/>
  <c r="H41" i="28"/>
  <c r="K40" i="28"/>
  <c r="J40" i="28"/>
  <c r="L40" i="28" s="1"/>
  <c r="I40" i="28"/>
  <c r="H40" i="28"/>
  <c r="L39" i="28"/>
  <c r="K39" i="28"/>
  <c r="J39" i="28"/>
  <c r="I39" i="28"/>
  <c r="H39" i="28"/>
  <c r="K38" i="28"/>
  <c r="J38" i="28"/>
  <c r="I38" i="28"/>
  <c r="L38" i="28" s="1"/>
  <c r="H38" i="28"/>
  <c r="K37" i="28"/>
  <c r="J37" i="28"/>
  <c r="L37" i="28" s="1"/>
  <c r="I37" i="28"/>
  <c r="H37" i="28"/>
  <c r="K36" i="28"/>
  <c r="J36" i="28"/>
  <c r="L36" i="28" s="1"/>
  <c r="I36" i="28"/>
  <c r="H36" i="28"/>
  <c r="K35" i="28"/>
  <c r="J35" i="28"/>
  <c r="L35" i="28" s="1"/>
  <c r="I35" i="28"/>
  <c r="H35" i="28"/>
  <c r="L34" i="28"/>
  <c r="K34" i="28"/>
  <c r="J34" i="28"/>
  <c r="I34" i="28"/>
  <c r="H34" i="28"/>
  <c r="K33" i="28"/>
  <c r="J33" i="28"/>
  <c r="L33" i="28" s="1"/>
  <c r="I33" i="28"/>
  <c r="H33" i="28"/>
  <c r="K32" i="28"/>
  <c r="J32" i="28"/>
  <c r="L32" i="28" s="1"/>
  <c r="I32" i="28"/>
  <c r="H32" i="28"/>
  <c r="L31" i="28"/>
  <c r="K31" i="28"/>
  <c r="J31" i="28"/>
  <c r="I31" i="28"/>
  <c r="H31" i="28"/>
  <c r="L30" i="28"/>
  <c r="K30" i="28"/>
  <c r="J30" i="28"/>
  <c r="I30" i="28"/>
  <c r="H30" i="28"/>
  <c r="K29" i="28"/>
  <c r="J29" i="28"/>
  <c r="L29" i="28" s="1"/>
  <c r="I29" i="28"/>
  <c r="H29" i="28"/>
  <c r="K28" i="28"/>
  <c r="J28" i="28"/>
  <c r="L28" i="28" s="1"/>
  <c r="I28" i="28"/>
  <c r="H28" i="28"/>
  <c r="L27" i="28"/>
  <c r="K27" i="28"/>
  <c r="J27" i="28"/>
  <c r="I27" i="28"/>
  <c r="H27" i="28"/>
  <c r="K26" i="28"/>
  <c r="J26" i="28"/>
  <c r="I26" i="28"/>
  <c r="L26" i="28" s="1"/>
  <c r="H26" i="28"/>
  <c r="K25" i="28"/>
  <c r="J25" i="28"/>
  <c r="L25" i="28" s="1"/>
  <c r="I25" i="28"/>
  <c r="H25" i="28"/>
  <c r="K24" i="28"/>
  <c r="J24" i="28"/>
  <c r="L24" i="28" s="1"/>
  <c r="I24" i="28"/>
  <c r="H24" i="28"/>
  <c r="K23" i="28"/>
  <c r="J23" i="28"/>
  <c r="L23" i="28" s="1"/>
  <c r="I23" i="28"/>
  <c r="H23" i="28"/>
  <c r="L22" i="28"/>
  <c r="K22" i="28"/>
  <c r="J22" i="28"/>
  <c r="I22" i="28"/>
  <c r="H22" i="28"/>
  <c r="K21" i="28"/>
  <c r="J21" i="28"/>
  <c r="L21" i="28" s="1"/>
  <c r="I21" i="28"/>
  <c r="H21" i="28"/>
  <c r="K20" i="28"/>
  <c r="J20" i="28"/>
  <c r="L20" i="28" s="1"/>
  <c r="I20" i="28"/>
  <c r="H20" i="28"/>
  <c r="L19" i="28"/>
  <c r="K19" i="28"/>
  <c r="J19" i="28"/>
  <c r="I19" i="28"/>
  <c r="H19" i="28"/>
  <c r="L18" i="28"/>
  <c r="K18" i="28"/>
  <c r="J18" i="28"/>
  <c r="I18" i="28"/>
  <c r="H18" i="28"/>
  <c r="K17" i="28"/>
  <c r="J17" i="28"/>
  <c r="L17" i="28" s="1"/>
  <c r="I17" i="28"/>
  <c r="H17" i="28"/>
  <c r="K16" i="28"/>
  <c r="J16" i="28"/>
  <c r="L16" i="28" s="1"/>
  <c r="I16" i="28"/>
  <c r="H16" i="28"/>
  <c r="L15" i="28"/>
  <c r="K15" i="28"/>
  <c r="J15" i="28"/>
  <c r="I15" i="28"/>
  <c r="H15" i="28"/>
  <c r="K14" i="28"/>
  <c r="J14" i="28"/>
  <c r="I14" i="28"/>
  <c r="L14" i="28" s="1"/>
  <c r="H14" i="28"/>
  <c r="K13" i="28"/>
  <c r="J13" i="28"/>
  <c r="I13" i="28"/>
  <c r="L13" i="28" s="1"/>
  <c r="H13" i="28"/>
  <c r="K12" i="28"/>
  <c r="J12" i="28"/>
  <c r="L12" i="28" s="1"/>
  <c r="I12" i="28"/>
  <c r="H12" i="28"/>
  <c r="K11" i="28"/>
  <c r="J11" i="28"/>
  <c r="L11" i="28" s="1"/>
  <c r="I11" i="28"/>
  <c r="H11" i="28"/>
  <c r="L10" i="28"/>
  <c r="K10" i="28"/>
  <c r="J10" i="28"/>
  <c r="I10" i="28"/>
  <c r="H10" i="28"/>
  <c r="J174" i="22" l="1"/>
  <c r="J173" i="22"/>
  <c r="J169" i="22"/>
  <c r="J168" i="22"/>
  <c r="J167" i="22"/>
  <c r="J165" i="22"/>
  <c r="J157" i="22"/>
  <c r="J156" i="22"/>
  <c r="J155" i="22"/>
  <c r="J144" i="22"/>
  <c r="J143" i="22"/>
  <c r="J153" i="22"/>
  <c r="J146" i="22"/>
  <c r="J136" i="22"/>
  <c r="J145" i="22"/>
  <c r="J135" i="22"/>
  <c r="J134" i="22"/>
  <c r="J133" i="22"/>
  <c r="J140" i="22"/>
  <c r="J130" i="22"/>
  <c r="J129" i="22"/>
  <c r="J128" i="22"/>
  <c r="J126" i="22"/>
  <c r="J123" i="22"/>
  <c r="J121" i="22"/>
  <c r="J118" i="22"/>
  <c r="J114" i="22"/>
  <c r="J111" i="22"/>
  <c r="J110" i="22"/>
  <c r="J109" i="22"/>
  <c r="J105" i="22"/>
  <c r="J102" i="22"/>
  <c r="J101" i="22"/>
  <c r="J100" i="22"/>
  <c r="J95" i="22"/>
  <c r="J92" i="22"/>
  <c r="J91" i="22"/>
  <c r="J90" i="22"/>
  <c r="J89" i="22"/>
  <c r="J85" i="22"/>
  <c r="J82" i="22"/>
  <c r="J81" i="22"/>
  <c r="J80" i="22"/>
  <c r="J79" i="22"/>
  <c r="J28" i="22"/>
  <c r="J75" i="22"/>
  <c r="J73" i="22"/>
  <c r="J72" i="22"/>
  <c r="J70" i="22"/>
  <c r="J69" i="22"/>
  <c r="J68" i="22"/>
  <c r="J63" i="22"/>
  <c r="J62" i="22"/>
  <c r="J61" i="22"/>
  <c r="J59" i="22"/>
  <c r="J58" i="22"/>
  <c r="J57" i="22"/>
  <c r="J55" i="22"/>
  <c r="J51" i="22"/>
  <c r="J49" i="22"/>
  <c r="J48" i="22"/>
  <c r="J47" i="22"/>
  <c r="J43" i="22"/>
  <c r="J32" i="22"/>
  <c r="J41" i="22"/>
  <c r="J27" i="22"/>
  <c r="J40" i="22"/>
  <c r="J39" i="22"/>
  <c r="J38" i="22"/>
  <c r="J29" i="22"/>
  <c r="J31" i="22"/>
  <c r="J30" i="22"/>
  <c r="J16" i="22"/>
  <c r="J14" i="22"/>
  <c r="J163" i="24"/>
  <c r="J109" i="24"/>
  <c r="J89" i="24"/>
  <c r="J123" i="24"/>
  <c r="J118" i="24"/>
  <c r="J67" i="24"/>
  <c r="J55" i="24"/>
  <c r="J156" i="24"/>
  <c r="J155" i="24"/>
  <c r="J144" i="24"/>
  <c r="J143" i="24"/>
  <c r="J111" i="24"/>
  <c r="J110" i="24"/>
  <c r="J102" i="24"/>
  <c r="J101" i="24"/>
  <c r="J92" i="24"/>
  <c r="J91" i="24"/>
  <c r="J82" i="24"/>
  <c r="J81" i="24"/>
  <c r="J73" i="24"/>
  <c r="J72" i="24"/>
  <c r="J58" i="24"/>
  <c r="J57" i="24"/>
  <c r="J48" i="24"/>
  <c r="J47" i="24"/>
  <c r="J40" i="24"/>
  <c r="J39" i="24"/>
  <c r="J145" i="24"/>
  <c r="J135" i="24"/>
  <c r="J75" i="24"/>
  <c r="J43" i="24"/>
  <c r="J32" i="24"/>
  <c r="J169" i="24"/>
  <c r="J157" i="24"/>
  <c r="J146" i="24"/>
  <c r="J136" i="24"/>
  <c r="J114" i="24"/>
  <c r="J105" i="24"/>
  <c r="J95" i="24"/>
  <c r="J85" i="24"/>
  <c r="J59" i="24"/>
  <c r="J41" i="24"/>
  <c r="J27" i="24"/>
  <c r="J14" i="24"/>
  <c r="J13" i="24"/>
  <c r="J12" i="24"/>
  <c r="J186" i="24"/>
  <c r="J185" i="24"/>
  <c r="J181" i="24"/>
  <c r="J180" i="24"/>
  <c r="J172" i="24"/>
  <c r="J171" i="24"/>
  <c r="J162" i="24"/>
  <c r="J161" i="24"/>
  <c r="J151" i="24"/>
  <c r="J150" i="24"/>
  <c r="J139" i="24"/>
  <c r="J138" i="24"/>
  <c r="J129" i="24"/>
  <c r="J128" i="24"/>
  <c r="J108" i="24"/>
  <c r="J107" i="24"/>
  <c r="J98" i="24"/>
  <c r="J97" i="24"/>
  <c r="J88" i="24"/>
  <c r="J87" i="24"/>
  <c r="J78" i="24"/>
  <c r="J77" i="24"/>
  <c r="J69" i="24"/>
  <c r="J68" i="24"/>
  <c r="J63" i="24"/>
  <c r="J62" i="24"/>
  <c r="J54" i="24"/>
  <c r="J53" i="24"/>
  <c r="J46" i="24"/>
  <c r="J45" i="24"/>
  <c r="J37" i="24"/>
  <c r="J36" i="24"/>
  <c r="J26" i="24"/>
  <c r="J25" i="24"/>
  <c r="J23" i="24"/>
  <c r="J22" i="24"/>
  <c r="J20" i="24"/>
  <c r="J19" i="24"/>
  <c r="J11" i="24"/>
  <c r="J10" i="24"/>
  <c r="T185" i="24"/>
  <c r="K185" i="24"/>
  <c r="V185" i="24" s="1"/>
  <c r="J12" i="22"/>
  <c r="M185" i="22"/>
  <c r="N185" i="22"/>
  <c r="O185" i="22"/>
  <c r="P185" i="22"/>
  <c r="Q185" i="22"/>
  <c r="R185" i="22"/>
  <c r="S185" i="22"/>
  <c r="T185" i="22"/>
  <c r="U185" i="22"/>
  <c r="V185" i="22"/>
  <c r="W185" i="22"/>
  <c r="L186" i="22"/>
  <c r="L187" i="22"/>
  <c r="L185" i="22"/>
  <c r="J186" i="22"/>
  <c r="J181" i="22"/>
  <c r="J180" i="22"/>
  <c r="J172" i="22"/>
  <c r="J171" i="22"/>
  <c r="J162" i="22"/>
  <c r="J161" i="22"/>
  <c r="J151" i="22"/>
  <c r="J150" i="22"/>
  <c r="J139" i="22"/>
  <c r="J138" i="22"/>
  <c r="J125" i="22"/>
  <c r="J124" i="22"/>
  <c r="J120" i="22"/>
  <c r="J119" i="22"/>
  <c r="J108" i="22"/>
  <c r="J107" i="22"/>
  <c r="J98" i="22"/>
  <c r="J97" i="22"/>
  <c r="J88" i="22"/>
  <c r="J87" i="22"/>
  <c r="J78" i="22"/>
  <c r="J77" i="22"/>
  <c r="J54" i="22"/>
  <c r="J53" i="22"/>
  <c r="J46" i="22"/>
  <c r="J45" i="22"/>
  <c r="J37" i="22"/>
  <c r="J36" i="22"/>
  <c r="J26" i="22"/>
  <c r="J25" i="22"/>
  <c r="J23" i="22"/>
  <c r="J22" i="22"/>
  <c r="J20" i="22"/>
  <c r="J19" i="22"/>
  <c r="J11" i="22"/>
  <c r="J10" i="22"/>
  <c r="J185" i="22"/>
  <c r="K185" i="22" s="1"/>
  <c r="S46" i="9"/>
  <c r="R46" i="9"/>
  <c r="M50" i="9"/>
  <c r="N50" i="9"/>
  <c r="O50" i="9"/>
  <c r="P50" i="9"/>
  <c r="Q50" i="9"/>
  <c r="K50" i="9"/>
  <c r="L50" i="9"/>
  <c r="M49" i="9"/>
  <c r="N49" i="9"/>
  <c r="O49" i="9"/>
  <c r="P49" i="9"/>
  <c r="Q49" i="9"/>
  <c r="L49" i="9"/>
  <c r="M48" i="9"/>
  <c r="N48" i="9"/>
  <c r="O48" i="9"/>
  <c r="P48" i="9"/>
  <c r="Q48" i="9"/>
  <c r="L48" i="9"/>
  <c r="M47" i="9"/>
  <c r="N47" i="9"/>
  <c r="O47" i="9"/>
  <c r="P47" i="9"/>
  <c r="Q47" i="9"/>
  <c r="L47" i="9"/>
  <c r="J48" i="9"/>
  <c r="K48" i="9" s="1"/>
  <c r="S185" i="24" l="1"/>
  <c r="R185" i="24"/>
  <c r="U185" i="24"/>
  <c r="Q185" i="24"/>
  <c r="P185" i="24"/>
  <c r="O185" i="24"/>
  <c r="L185" i="24"/>
  <c r="N185" i="24"/>
  <c r="M185" i="24"/>
  <c r="W185" i="24"/>
  <c r="I32" i="42"/>
  <c r="H32" i="42"/>
  <c r="G32" i="42"/>
  <c r="I30" i="42"/>
  <c r="H30" i="42"/>
  <c r="G30" i="42"/>
  <c r="I28" i="42"/>
  <c r="H28" i="42"/>
  <c r="G28" i="42"/>
  <c r="I27" i="42"/>
  <c r="H27" i="42"/>
  <c r="J47" i="9" s="1"/>
  <c r="G27" i="42"/>
  <c r="I26" i="42"/>
  <c r="H26" i="42"/>
  <c r="J23" i="9" s="1"/>
  <c r="G26" i="42"/>
  <c r="I25" i="42"/>
  <c r="H25" i="42"/>
  <c r="J39" i="9" s="1"/>
  <c r="G25" i="42"/>
  <c r="I24" i="42"/>
  <c r="H24" i="42"/>
  <c r="G24" i="42"/>
  <c r="I23" i="42"/>
  <c r="H23" i="42"/>
  <c r="G23" i="42"/>
  <c r="I21" i="42"/>
  <c r="H21" i="42"/>
  <c r="G21" i="42"/>
  <c r="I19" i="42"/>
  <c r="H19" i="42"/>
  <c r="G19" i="42"/>
  <c r="I18" i="42"/>
  <c r="H18" i="42"/>
  <c r="G18" i="42"/>
  <c r="I16" i="42"/>
  <c r="H16" i="42"/>
  <c r="E25" i="3" s="1"/>
  <c r="F25" i="3" s="1"/>
  <c r="F27" i="3" s="1"/>
  <c r="J21" i="9" s="1"/>
  <c r="G16" i="42"/>
  <c r="I15" i="42"/>
  <c r="H15" i="42"/>
  <c r="E24" i="3" s="1"/>
  <c r="F24" i="3" s="1"/>
  <c r="G15" i="42"/>
  <c r="I14" i="42"/>
  <c r="H14" i="42"/>
  <c r="G14" i="42"/>
  <c r="I13" i="42"/>
  <c r="H13" i="42"/>
  <c r="E23" i="3" s="1"/>
  <c r="F23" i="3" s="1"/>
  <c r="G13" i="42"/>
  <c r="I12" i="42"/>
  <c r="H12" i="42"/>
  <c r="J12" i="9" s="1"/>
  <c r="G12" i="42"/>
  <c r="C14" i="5"/>
  <c r="C13" i="5"/>
  <c r="F10" i="41"/>
  <c r="F34" i="41"/>
  <c r="F16" i="2"/>
  <c r="F30" i="2"/>
  <c r="F31" i="2"/>
  <c r="F28" i="2"/>
  <c r="E12" i="39"/>
  <c r="F32" i="2"/>
  <c r="E11" i="39"/>
  <c r="F26" i="41"/>
  <c r="F25" i="41"/>
  <c r="F23" i="2"/>
  <c r="F21" i="41"/>
  <c r="F20" i="41"/>
  <c r="F19" i="41"/>
  <c r="F18" i="41"/>
  <c r="F14" i="41"/>
  <c r="F13" i="41"/>
  <c r="E9" i="39"/>
  <c r="F9" i="41"/>
  <c r="F8" i="2"/>
  <c r="F7" i="2"/>
  <c r="F5" i="41"/>
  <c r="J192" i="24"/>
  <c r="J191" i="24"/>
  <c r="F33" i="2" l="1"/>
  <c r="F33" i="41"/>
  <c r="F16" i="41"/>
  <c r="E12" i="38"/>
  <c r="F27" i="2"/>
  <c r="F27" i="41"/>
  <c r="F25" i="2"/>
  <c r="F24" i="2"/>
  <c r="F21" i="2"/>
  <c r="F10" i="2"/>
  <c r="F34" i="2"/>
  <c r="F19" i="2"/>
  <c r="F18" i="2"/>
  <c r="F15" i="41"/>
  <c r="E10" i="39"/>
  <c r="F13" i="2"/>
  <c r="F12" i="2"/>
  <c r="F12" i="41"/>
  <c r="F9" i="2"/>
  <c r="F26" i="3"/>
  <c r="J20" i="9" s="1"/>
  <c r="F28" i="41"/>
  <c r="F7" i="41"/>
  <c r="F31" i="41"/>
  <c r="F14" i="2"/>
  <c r="F26" i="2"/>
  <c r="F8" i="41"/>
  <c r="F32" i="41"/>
  <c r="F15" i="2"/>
  <c r="F22" i="41"/>
  <c r="F6" i="41"/>
  <c r="F30" i="41"/>
  <c r="F5" i="2"/>
  <c r="F17" i="2"/>
  <c r="F29" i="2"/>
  <c r="F11" i="41"/>
  <c r="F23" i="41"/>
  <c r="E8" i="38"/>
  <c r="E9" i="38"/>
  <c r="E10" i="38"/>
  <c r="F6" i="2"/>
  <c r="F24" i="41"/>
  <c r="F20" i="2"/>
  <c r="E11" i="38"/>
  <c r="C12" i="5"/>
  <c r="E8" i="39"/>
  <c r="F22" i="2"/>
  <c r="F11" i="2"/>
  <c r="F17" i="41"/>
  <c r="F29" i="41"/>
  <c r="J14" i="42"/>
  <c r="J16" i="42"/>
  <c r="J21" i="42"/>
  <c r="J24" i="42"/>
  <c r="J26" i="42"/>
  <c r="J32" i="42"/>
  <c r="J41" i="9"/>
  <c r="J31" i="9"/>
  <c r="J25" i="9"/>
  <c r="J28" i="9"/>
  <c r="J10" i="9"/>
  <c r="J37" i="9"/>
  <c r="J18" i="9"/>
  <c r="J30" i="42"/>
  <c r="J16" i="9"/>
  <c r="J34" i="9"/>
  <c r="J44" i="9"/>
  <c r="J40" i="9"/>
  <c r="J30" i="9"/>
  <c r="J29" i="9"/>
  <c r="J11" i="9"/>
  <c r="J26" i="9"/>
  <c r="J19" i="9"/>
  <c r="J38" i="9"/>
  <c r="J28" i="42"/>
  <c r="J13" i="42"/>
  <c r="J15" i="42"/>
  <c r="J19" i="42"/>
  <c r="J23" i="42"/>
  <c r="J25" i="42"/>
  <c r="J27" i="42"/>
  <c r="J12" i="42"/>
  <c r="J18" i="42"/>
  <c r="J193" i="22"/>
  <c r="J192" i="22"/>
  <c r="I56" i="9"/>
  <c r="B29" i="27"/>
  <c r="B25" i="27"/>
  <c r="B22" i="27"/>
  <c r="C17" i="27"/>
  <c r="B17" i="27"/>
  <c r="C21" i="27"/>
  <c r="C22" i="27" s="1"/>
  <c r="C89" i="7"/>
  <c r="C90" i="7"/>
  <c r="C88" i="7"/>
  <c r="C77" i="6"/>
  <c r="C76" i="6"/>
  <c r="C80" i="6"/>
  <c r="C81" i="6"/>
  <c r="C24" i="6"/>
  <c r="B24" i="6"/>
  <c r="F8" i="40" l="1"/>
  <c r="F7" i="40"/>
  <c r="F9" i="40" s="1"/>
  <c r="E8" i="40"/>
  <c r="E7" i="40"/>
  <c r="D8" i="40"/>
  <c r="D7" i="40"/>
  <c r="C8" i="40"/>
  <c r="C7" i="40"/>
  <c r="B8" i="40"/>
  <c r="B7" i="40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19" i="41"/>
  <c r="G18" i="41"/>
  <c r="G17" i="41"/>
  <c r="G16" i="41"/>
  <c r="G15" i="41"/>
  <c r="G14" i="41"/>
  <c r="G13" i="41"/>
  <c r="G12" i="41"/>
  <c r="G11" i="41"/>
  <c r="G10" i="41"/>
  <c r="G9" i="41"/>
  <c r="G8" i="41"/>
  <c r="G7" i="41"/>
  <c r="G6" i="41"/>
  <c r="G5" i="41"/>
  <c r="A8" i="40"/>
  <c r="A7" i="40"/>
  <c r="K44" i="9"/>
  <c r="K34" i="9"/>
  <c r="C31" i="31"/>
  <c r="C30" i="31"/>
  <c r="C16" i="31"/>
  <c r="C15" i="31"/>
  <c r="I14" i="37"/>
  <c r="I13" i="37"/>
  <c r="I12" i="37"/>
  <c r="I11" i="37"/>
  <c r="I10" i="37"/>
  <c r="I9" i="37"/>
  <c r="I8" i="37"/>
  <c r="I7" i="37"/>
  <c r="H11" i="37"/>
  <c r="H10" i="37"/>
  <c r="H12" i="37" s="1"/>
  <c r="H9" i="37"/>
  <c r="H8" i="37"/>
  <c r="H7" i="37"/>
  <c r="G12" i="37"/>
  <c r="G11" i="37"/>
  <c r="G10" i="37"/>
  <c r="G9" i="37"/>
  <c r="G8" i="37"/>
  <c r="G7" i="37"/>
  <c r="I14" i="36"/>
  <c r="I13" i="36"/>
  <c r="I12" i="36"/>
  <c r="I11" i="36"/>
  <c r="I10" i="36"/>
  <c r="I9" i="36"/>
  <c r="I8" i="36"/>
  <c r="I7" i="36"/>
  <c r="H11" i="36"/>
  <c r="H10" i="36"/>
  <c r="H9" i="36"/>
  <c r="H8" i="36"/>
  <c r="H7" i="36"/>
  <c r="H12" i="36" s="1"/>
  <c r="G12" i="36"/>
  <c r="G11" i="36"/>
  <c r="G10" i="36"/>
  <c r="G9" i="36"/>
  <c r="G8" i="36"/>
  <c r="G7" i="36"/>
  <c r="C9" i="40" l="1"/>
  <c r="D9" i="40"/>
  <c r="I15" i="36"/>
  <c r="G13" i="36"/>
  <c r="P44" i="9"/>
  <c r="Q44" i="9"/>
  <c r="L44" i="9"/>
  <c r="M44" i="9"/>
  <c r="N44" i="9"/>
  <c r="O44" i="9"/>
  <c r="P34" i="9"/>
  <c r="Q34" i="9"/>
  <c r="L34" i="9"/>
  <c r="M34" i="9"/>
  <c r="N34" i="9"/>
  <c r="O34" i="9"/>
  <c r="B9" i="40"/>
  <c r="E9" i="40"/>
  <c r="A9" i="40"/>
  <c r="H37" i="41"/>
  <c r="J15" i="9" s="1"/>
  <c r="I15" i="37"/>
  <c r="G13" i="37"/>
  <c r="K15" i="9" l="1"/>
  <c r="P15" i="9" s="1"/>
  <c r="F11" i="37"/>
  <c r="F10" i="37"/>
  <c r="F9" i="37"/>
  <c r="F8" i="37"/>
  <c r="F7" i="37"/>
  <c r="E17" i="37"/>
  <c r="E16" i="37"/>
  <c r="E15" i="37"/>
  <c r="E14" i="37"/>
  <c r="E13" i="37"/>
  <c r="E12" i="37"/>
  <c r="E11" i="37"/>
  <c r="E10" i="37"/>
  <c r="E9" i="37"/>
  <c r="E8" i="37"/>
  <c r="E7" i="37"/>
  <c r="D19" i="37"/>
  <c r="D18" i="37"/>
  <c r="D17" i="37"/>
  <c r="D16" i="37"/>
  <c r="D15" i="37"/>
  <c r="D14" i="37"/>
  <c r="D13" i="37"/>
  <c r="D12" i="37"/>
  <c r="D11" i="37"/>
  <c r="D10" i="37"/>
  <c r="D8" i="37"/>
  <c r="D9" i="37"/>
  <c r="D7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A16" i="37"/>
  <c r="A15" i="37"/>
  <c r="A14" i="37"/>
  <c r="A13" i="37"/>
  <c r="A12" i="37"/>
  <c r="A11" i="37"/>
  <c r="A10" i="37"/>
  <c r="A9" i="37"/>
  <c r="A8" i="37"/>
  <c r="A7" i="37"/>
  <c r="F11" i="36"/>
  <c r="F10" i="36"/>
  <c r="F9" i="36"/>
  <c r="F8" i="36"/>
  <c r="F7" i="36"/>
  <c r="E17" i="36"/>
  <c r="E16" i="36"/>
  <c r="E15" i="36"/>
  <c r="E14" i="36"/>
  <c r="E13" i="36"/>
  <c r="E12" i="36"/>
  <c r="E11" i="36"/>
  <c r="E10" i="36"/>
  <c r="E9" i="36"/>
  <c r="E8" i="36"/>
  <c r="E7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A16" i="36"/>
  <c r="A15" i="36"/>
  <c r="A14" i="36"/>
  <c r="A13" i="36"/>
  <c r="A12" i="36"/>
  <c r="A11" i="36"/>
  <c r="A10" i="36"/>
  <c r="A9" i="36"/>
  <c r="A8" i="36"/>
  <c r="A7" i="36"/>
  <c r="L15" i="9" l="1"/>
  <c r="C20" i="37"/>
  <c r="A17" i="37"/>
  <c r="E18" i="37"/>
  <c r="M15" i="9"/>
  <c r="N15" i="9"/>
  <c r="O15" i="9"/>
  <c r="Q15" i="9"/>
  <c r="B20" i="36"/>
  <c r="A17" i="36"/>
  <c r="D20" i="36"/>
  <c r="F12" i="36"/>
  <c r="C20" i="36"/>
  <c r="E18" i="36"/>
  <c r="F12" i="37"/>
  <c r="D20" i="37"/>
  <c r="B20" i="37"/>
  <c r="I36" i="34" l="1"/>
  <c r="H36" i="34"/>
  <c r="J184" i="24" s="1"/>
  <c r="K184" i="24" s="1"/>
  <c r="G36" i="34"/>
  <c r="H37" i="34"/>
  <c r="J152" i="24" s="1"/>
  <c r="K152" i="24" s="1"/>
  <c r="I36" i="29"/>
  <c r="H36" i="29"/>
  <c r="G36" i="29"/>
  <c r="K12" i="9"/>
  <c r="K155" i="24"/>
  <c r="I41" i="34"/>
  <c r="J41" i="34" s="1"/>
  <c r="H41" i="34"/>
  <c r="G41" i="34"/>
  <c r="I39" i="34"/>
  <c r="H39" i="34"/>
  <c r="K16" i="9" s="1"/>
  <c r="G39" i="34"/>
  <c r="I35" i="34"/>
  <c r="J35" i="34" s="1"/>
  <c r="H35" i="34"/>
  <c r="K47" i="9" s="1"/>
  <c r="G35" i="34"/>
  <c r="I34" i="34"/>
  <c r="H34" i="34"/>
  <c r="G34" i="34"/>
  <c r="I33" i="34"/>
  <c r="J33" i="34" s="1"/>
  <c r="H33" i="34"/>
  <c r="G33" i="34"/>
  <c r="I32" i="34"/>
  <c r="H32" i="34"/>
  <c r="G32" i="34"/>
  <c r="I31" i="34"/>
  <c r="H31" i="34"/>
  <c r="G31" i="34"/>
  <c r="I30" i="34"/>
  <c r="H30" i="34"/>
  <c r="K39" i="9" s="1"/>
  <c r="G30" i="34"/>
  <c r="I29" i="34"/>
  <c r="H29" i="34"/>
  <c r="K11" i="9" s="1"/>
  <c r="G29" i="34"/>
  <c r="I28" i="34"/>
  <c r="H28" i="34"/>
  <c r="G28" i="34"/>
  <c r="I26" i="34"/>
  <c r="H26" i="34"/>
  <c r="J14" i="9" s="1"/>
  <c r="K14" i="9" s="1"/>
  <c r="G26" i="34"/>
  <c r="I24" i="34"/>
  <c r="H24" i="34"/>
  <c r="K41" i="9" s="1"/>
  <c r="G24" i="34"/>
  <c r="I23" i="34"/>
  <c r="J23" i="34" s="1"/>
  <c r="H23" i="34"/>
  <c r="G23" i="34"/>
  <c r="I21" i="34"/>
  <c r="H21" i="34"/>
  <c r="E7" i="39" s="1"/>
  <c r="F7" i="39" s="1"/>
  <c r="G21" i="34"/>
  <c r="I20" i="34"/>
  <c r="H20" i="34"/>
  <c r="E6" i="39" s="1"/>
  <c r="F6" i="39" s="1"/>
  <c r="G20" i="34"/>
  <c r="I19" i="34"/>
  <c r="H19" i="34"/>
  <c r="J154" i="24" s="1"/>
  <c r="K154" i="24" s="1"/>
  <c r="G19" i="34"/>
  <c r="I18" i="34"/>
  <c r="H18" i="34"/>
  <c r="E16" i="3" s="1"/>
  <c r="F16" i="3" s="1"/>
  <c r="F18" i="3" s="1"/>
  <c r="K21" i="9" s="1"/>
  <c r="G18" i="34"/>
  <c r="I17" i="34"/>
  <c r="H17" i="34"/>
  <c r="E15" i="3" s="1"/>
  <c r="F15" i="3" s="1"/>
  <c r="G17" i="34"/>
  <c r="I16" i="34"/>
  <c r="H16" i="34"/>
  <c r="J173" i="24" s="1"/>
  <c r="G16" i="34"/>
  <c r="I15" i="34"/>
  <c r="H15" i="34"/>
  <c r="E14" i="3" s="1"/>
  <c r="F14" i="3" s="1"/>
  <c r="G15" i="34"/>
  <c r="I14" i="34"/>
  <c r="H14" i="34"/>
  <c r="J28" i="24" s="1"/>
  <c r="K28" i="24" s="1"/>
  <c r="G14" i="34"/>
  <c r="I13" i="34"/>
  <c r="H13" i="34"/>
  <c r="J16" i="24" s="1"/>
  <c r="K16" i="24" s="1"/>
  <c r="G13" i="34"/>
  <c r="I12" i="34"/>
  <c r="H12" i="34"/>
  <c r="E5" i="39" s="1"/>
  <c r="F5" i="39" s="1"/>
  <c r="G12" i="34"/>
  <c r="G13" i="30"/>
  <c r="H13" i="30"/>
  <c r="J13" i="9" s="1"/>
  <c r="K13" i="9" s="1"/>
  <c r="K13" i="30"/>
  <c r="H34" i="29"/>
  <c r="F7" i="1" s="1"/>
  <c r="H35" i="29"/>
  <c r="H37" i="29"/>
  <c r="I35" i="29"/>
  <c r="G35" i="29"/>
  <c r="J13" i="30" l="1"/>
  <c r="J18" i="34"/>
  <c r="J49" i="24"/>
  <c r="K49" i="24" s="1"/>
  <c r="J17" i="34"/>
  <c r="J21" i="34"/>
  <c r="J32" i="34"/>
  <c r="J70" i="24"/>
  <c r="K70" i="24" s="1"/>
  <c r="J14" i="34"/>
  <c r="K47" i="24"/>
  <c r="J24" i="34"/>
  <c r="K73" i="24"/>
  <c r="K81" i="24"/>
  <c r="J31" i="24"/>
  <c r="K31" i="24" s="1"/>
  <c r="K102" i="24"/>
  <c r="F17" i="3"/>
  <c r="J12" i="34"/>
  <c r="J20" i="34"/>
  <c r="K110" i="24"/>
  <c r="J38" i="24"/>
  <c r="K38" i="24" s="1"/>
  <c r="J174" i="24"/>
  <c r="J13" i="34"/>
  <c r="J79" i="24"/>
  <c r="K79" i="24" s="1"/>
  <c r="K13" i="24"/>
  <c r="J99" i="22"/>
  <c r="K99" i="22" s="1"/>
  <c r="J152" i="22"/>
  <c r="K152" i="22" s="1"/>
  <c r="J36" i="34"/>
  <c r="K186" i="24"/>
  <c r="V186" i="24" s="1"/>
  <c r="J34" i="34"/>
  <c r="K18" i="9"/>
  <c r="J30" i="34"/>
  <c r="K38" i="9"/>
  <c r="K19" i="9"/>
  <c r="K25" i="9"/>
  <c r="J29" i="34"/>
  <c r="K49" i="9"/>
  <c r="K29" i="9"/>
  <c r="J36" i="29"/>
  <c r="J184" i="22"/>
  <c r="K184" i="22" s="1"/>
  <c r="Q184" i="22" s="1"/>
  <c r="K20" i="9"/>
  <c r="K186" i="22"/>
  <c r="N186" i="22" s="1"/>
  <c r="T186" i="24"/>
  <c r="O184" i="24"/>
  <c r="U184" i="24"/>
  <c r="V184" i="24"/>
  <c r="N184" i="24"/>
  <c r="T184" i="24"/>
  <c r="P184" i="24"/>
  <c r="Q184" i="24"/>
  <c r="W184" i="24"/>
  <c r="R184" i="24"/>
  <c r="L184" i="24"/>
  <c r="M184" i="24"/>
  <c r="S184" i="24"/>
  <c r="J15" i="34"/>
  <c r="E14" i="33"/>
  <c r="F14" i="33" s="1"/>
  <c r="J19" i="34"/>
  <c r="J31" i="34"/>
  <c r="K48" i="24"/>
  <c r="K82" i="24"/>
  <c r="K111" i="24"/>
  <c r="K156" i="24"/>
  <c r="J121" i="24"/>
  <c r="J80" i="24"/>
  <c r="K80" i="24" s="1"/>
  <c r="J130" i="24"/>
  <c r="K30" i="9"/>
  <c r="E15" i="33"/>
  <c r="F15" i="33" s="1"/>
  <c r="J17" i="24"/>
  <c r="K17" i="24" s="1"/>
  <c r="K57" i="24"/>
  <c r="K91" i="24"/>
  <c r="J133" i="24"/>
  <c r="J167" i="24"/>
  <c r="J126" i="24"/>
  <c r="J90" i="24"/>
  <c r="K90" i="24" s="1"/>
  <c r="J140" i="24"/>
  <c r="K31" i="9"/>
  <c r="E16" i="33"/>
  <c r="F16" i="33" s="1"/>
  <c r="F18" i="33" s="1"/>
  <c r="J179" i="24" s="1"/>
  <c r="J26" i="34"/>
  <c r="J39" i="34"/>
  <c r="J16" i="34"/>
  <c r="J28" i="34"/>
  <c r="K58" i="24"/>
  <c r="K92" i="24"/>
  <c r="J134" i="24"/>
  <c r="J168" i="24"/>
  <c r="J153" i="24"/>
  <c r="K153" i="24" s="1"/>
  <c r="J100" i="24"/>
  <c r="K100" i="24" s="1"/>
  <c r="J165" i="24"/>
  <c r="K14" i="24"/>
  <c r="K40" i="9"/>
  <c r="J51" i="24"/>
  <c r="K51" i="24" s="1"/>
  <c r="J30" i="24"/>
  <c r="K30" i="24" s="1"/>
  <c r="K72" i="24"/>
  <c r="K101" i="24"/>
  <c r="J29" i="24"/>
  <c r="K29" i="24" s="1"/>
  <c r="J163" i="22"/>
  <c r="K163" i="22" s="1"/>
  <c r="J35" i="29"/>
  <c r="R186" i="24" l="1"/>
  <c r="L186" i="24"/>
  <c r="L187" i="24" s="1"/>
  <c r="P186" i="24"/>
  <c r="M186" i="24"/>
  <c r="S186" i="24"/>
  <c r="O186" i="24"/>
  <c r="W186" i="24"/>
  <c r="Q186" i="24"/>
  <c r="N186" i="24"/>
  <c r="S186" i="22"/>
  <c r="V186" i="22"/>
  <c r="Q186" i="22"/>
  <c r="Q187" i="22"/>
  <c r="O186" i="22"/>
  <c r="F17" i="33"/>
  <c r="J178" i="24" s="1"/>
  <c r="K178" i="24" s="1"/>
  <c r="W178" i="24" s="1"/>
  <c r="K187" i="24"/>
  <c r="U186" i="24"/>
  <c r="K22" i="9"/>
  <c r="T184" i="22"/>
  <c r="W184" i="22"/>
  <c r="U184" i="22"/>
  <c r="M184" i="22"/>
  <c r="P184" i="22"/>
  <c r="S184" i="22"/>
  <c r="K187" i="22"/>
  <c r="O184" i="22"/>
  <c r="R184" i="22"/>
  <c r="V184" i="22"/>
  <c r="L184" i="22"/>
  <c r="N184" i="22"/>
  <c r="N187" i="22" s="1"/>
  <c r="L20" i="9"/>
  <c r="T186" i="22"/>
  <c r="W186" i="22"/>
  <c r="R186" i="22"/>
  <c r="R187" i="22" s="1"/>
  <c r="U186" i="22"/>
  <c r="M186" i="22"/>
  <c r="P186" i="22"/>
  <c r="O187" i="2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F62" i="1"/>
  <c r="F60" i="1"/>
  <c r="F61" i="1"/>
  <c r="F59" i="1"/>
  <c r="F58" i="1"/>
  <c r="F57" i="1"/>
  <c r="F55" i="1"/>
  <c r="F56" i="1"/>
  <c r="F54" i="1"/>
  <c r="F49" i="1"/>
  <c r="F50" i="1"/>
  <c r="F51" i="1"/>
  <c r="F52" i="1"/>
  <c r="F48" i="1"/>
  <c r="F43" i="1"/>
  <c r="F44" i="1"/>
  <c r="F45" i="1"/>
  <c r="F46" i="1"/>
  <c r="F42" i="1"/>
  <c r="F41" i="1"/>
  <c r="F40" i="1"/>
  <c r="F39" i="1"/>
  <c r="F37" i="1"/>
  <c r="F38" i="1"/>
  <c r="F36" i="1"/>
  <c r="F35" i="1"/>
  <c r="F34" i="1"/>
  <c r="F33" i="1"/>
  <c r="D14" i="5"/>
  <c r="D13" i="5"/>
  <c r="D12" i="5"/>
  <c r="F29" i="1"/>
  <c r="F28" i="1"/>
  <c r="F27" i="1"/>
  <c r="F26" i="1"/>
  <c r="K12" i="30"/>
  <c r="H12" i="30"/>
  <c r="J13" i="22" s="1"/>
  <c r="K13" i="22" s="1"/>
  <c r="G12" i="30"/>
  <c r="I41" i="29"/>
  <c r="H41" i="29"/>
  <c r="F15" i="1" s="1"/>
  <c r="G41" i="29"/>
  <c r="I39" i="29"/>
  <c r="H39" i="29"/>
  <c r="J17" i="22" s="1"/>
  <c r="K17" i="22" s="1"/>
  <c r="G39" i="29"/>
  <c r="I34" i="29"/>
  <c r="J34" i="29" s="1"/>
  <c r="G34" i="29"/>
  <c r="I33" i="29"/>
  <c r="H33" i="29"/>
  <c r="F9" i="1" s="1"/>
  <c r="G33" i="29"/>
  <c r="I32" i="29"/>
  <c r="H32" i="29"/>
  <c r="F8" i="1" s="1"/>
  <c r="G32" i="29"/>
  <c r="I31" i="29"/>
  <c r="H31" i="29"/>
  <c r="F6" i="1" s="1"/>
  <c r="G31" i="29"/>
  <c r="I30" i="29"/>
  <c r="H30" i="29"/>
  <c r="F5" i="1" s="1"/>
  <c r="G30" i="29"/>
  <c r="I29" i="29"/>
  <c r="H29" i="29"/>
  <c r="F14" i="1" s="1"/>
  <c r="G29" i="29"/>
  <c r="I28" i="29"/>
  <c r="H28" i="29"/>
  <c r="F13" i="1" s="1"/>
  <c r="G28" i="29"/>
  <c r="I26" i="29"/>
  <c r="H26" i="29"/>
  <c r="F63" i="1" s="1"/>
  <c r="G26" i="29"/>
  <c r="I24" i="29"/>
  <c r="H24" i="29"/>
  <c r="F31" i="1" s="1"/>
  <c r="G24" i="29"/>
  <c r="I23" i="29"/>
  <c r="H23" i="29"/>
  <c r="F32" i="1" s="1"/>
  <c r="G23" i="29"/>
  <c r="I21" i="29"/>
  <c r="H21" i="29"/>
  <c r="G21" i="29"/>
  <c r="I20" i="29"/>
  <c r="H20" i="29"/>
  <c r="G20" i="29"/>
  <c r="I19" i="29"/>
  <c r="H19" i="29"/>
  <c r="F23" i="1" s="1"/>
  <c r="G19" i="29"/>
  <c r="I18" i="29"/>
  <c r="H18" i="29"/>
  <c r="G18" i="29"/>
  <c r="I17" i="29"/>
  <c r="H17" i="29"/>
  <c r="G17" i="29"/>
  <c r="I16" i="29"/>
  <c r="H16" i="29"/>
  <c r="F20" i="1" s="1"/>
  <c r="G16" i="29"/>
  <c r="I15" i="29"/>
  <c r="H15" i="29"/>
  <c r="G15" i="29"/>
  <c r="I14" i="29"/>
  <c r="H14" i="29"/>
  <c r="F18" i="1" s="1"/>
  <c r="K153" i="22" s="1"/>
  <c r="G14" i="29"/>
  <c r="I13" i="29"/>
  <c r="H13" i="29"/>
  <c r="F17" i="1" s="1"/>
  <c r="G13" i="29"/>
  <c r="I12" i="29"/>
  <c r="H12" i="29"/>
  <c r="G12" i="29"/>
  <c r="X185" i="24" l="1"/>
  <c r="Y185" i="24" s="1"/>
  <c r="V187" i="22"/>
  <c r="S187" i="22"/>
  <c r="U187" i="22"/>
  <c r="M187" i="22"/>
  <c r="F21" i="1"/>
  <c r="E6" i="33"/>
  <c r="F6" i="33" s="1"/>
  <c r="E6" i="3"/>
  <c r="F6" i="3" s="1"/>
  <c r="W187" i="22"/>
  <c r="F22" i="1"/>
  <c r="E7" i="33"/>
  <c r="F7" i="33" s="1"/>
  <c r="F9" i="33" s="1"/>
  <c r="E7" i="3"/>
  <c r="F7" i="3" s="1"/>
  <c r="F9" i="3" s="1"/>
  <c r="J179" i="22" s="1"/>
  <c r="K179" i="22" s="1"/>
  <c r="F19" i="1"/>
  <c r="E5" i="33"/>
  <c r="F5" i="33" s="1"/>
  <c r="E5" i="3"/>
  <c r="F5" i="3" s="1"/>
  <c r="F25" i="1"/>
  <c r="E7" i="38"/>
  <c r="F7" i="38" s="1"/>
  <c r="F24" i="1"/>
  <c r="E6" i="38"/>
  <c r="F6" i="38" s="1"/>
  <c r="F16" i="1"/>
  <c r="E5" i="38"/>
  <c r="F5" i="38" s="1"/>
  <c r="J12" i="30"/>
  <c r="J32" i="29"/>
  <c r="P187" i="22"/>
  <c r="T187" i="22"/>
  <c r="H37" i="2"/>
  <c r="J15" i="24" s="1"/>
  <c r="K15" i="24" s="1"/>
  <c r="F11" i="39"/>
  <c r="F11" i="38"/>
  <c r="F8" i="39"/>
  <c r="F8" i="38"/>
  <c r="F12" i="39"/>
  <c r="F12" i="38"/>
  <c r="F9" i="39"/>
  <c r="F9" i="38"/>
  <c r="F10" i="39"/>
  <c r="F10" i="38"/>
  <c r="J14" i="29"/>
  <c r="J16" i="29"/>
  <c r="J29" i="29"/>
  <c r="J13" i="29"/>
  <c r="J20" i="29"/>
  <c r="J31" i="29"/>
  <c r="J17" i="29"/>
  <c r="J19" i="29"/>
  <c r="J21" i="29"/>
  <c r="J24" i="29"/>
  <c r="J28" i="29"/>
  <c r="J18" i="29"/>
  <c r="J23" i="29"/>
  <c r="J41" i="29"/>
  <c r="J12" i="29"/>
  <c r="F12" i="1"/>
  <c r="J30" i="29"/>
  <c r="J26" i="29"/>
  <c r="J15" i="29"/>
  <c r="J39" i="29"/>
  <c r="J33" i="29"/>
  <c r="F8" i="3" l="1"/>
  <c r="J178" i="22" s="1"/>
  <c r="K178" i="22" s="1"/>
  <c r="J15" i="22"/>
  <c r="K15" i="22" s="1"/>
  <c r="H13" i="38"/>
  <c r="H13" i="39"/>
  <c r="F8" i="33"/>
  <c r="L122" i="24"/>
  <c r="N122" i="24"/>
  <c r="O122" i="24"/>
  <c r="Q122" i="24"/>
  <c r="R122" i="24"/>
  <c r="T122" i="24"/>
  <c r="U122" i="24"/>
  <c r="W122" i="24"/>
  <c r="W178" i="22" l="1"/>
  <c r="J33" i="24"/>
  <c r="K33" i="24" s="1"/>
  <c r="J104" i="24"/>
  <c r="K104" i="24" s="1"/>
  <c r="J84" i="24"/>
  <c r="K84" i="24" s="1"/>
  <c r="J164" i="24"/>
  <c r="J94" i="24"/>
  <c r="K94" i="24" s="1"/>
  <c r="J113" i="24"/>
  <c r="K113" i="24" s="1"/>
  <c r="J158" i="24"/>
  <c r="K158" i="24" s="1"/>
  <c r="J141" i="24"/>
  <c r="J132" i="24"/>
  <c r="J74" i="24"/>
  <c r="K74" i="24" s="1"/>
  <c r="J132" i="22"/>
  <c r="K132" i="22" s="1"/>
  <c r="J33" i="22"/>
  <c r="K33" i="22" s="1"/>
  <c r="J113" i="22"/>
  <c r="K113" i="22" s="1"/>
  <c r="J104" i="22"/>
  <c r="K104" i="22" s="1"/>
  <c r="J74" i="22"/>
  <c r="K74" i="22" s="1"/>
  <c r="J164" i="22"/>
  <c r="K164" i="22" s="1"/>
  <c r="J94" i="22"/>
  <c r="K94" i="22" s="1"/>
  <c r="J158" i="22"/>
  <c r="K158" i="22" s="1"/>
  <c r="J84" i="22"/>
  <c r="K84" i="22" s="1"/>
  <c r="J141" i="22"/>
  <c r="K141" i="22" s="1"/>
  <c r="L170" i="22"/>
  <c r="M170" i="22"/>
  <c r="O170" i="22"/>
  <c r="P170" i="22"/>
  <c r="R170" i="22"/>
  <c r="S170" i="22"/>
  <c r="U170" i="22"/>
  <c r="V170" i="22"/>
  <c r="B105" i="7" l="1"/>
  <c r="C104" i="7"/>
  <c r="C103" i="7"/>
  <c r="C105" i="7" s="1"/>
  <c r="C89" i="6"/>
  <c r="C88" i="6"/>
  <c r="C90" i="6" s="1"/>
  <c r="B90" i="6"/>
  <c r="C94" i="7"/>
  <c r="C95" i="7"/>
  <c r="C93" i="7"/>
  <c r="C79" i="7"/>
  <c r="C80" i="7"/>
  <c r="C78" i="7"/>
  <c r="C69" i="6"/>
  <c r="C68" i="6"/>
  <c r="B76" i="7"/>
  <c r="C75" i="7"/>
  <c r="C74" i="7"/>
  <c r="C73" i="7"/>
  <c r="B66" i="6"/>
  <c r="C65" i="6"/>
  <c r="C64" i="6"/>
  <c r="C84" i="7"/>
  <c r="C85" i="7"/>
  <c r="C83" i="7"/>
  <c r="C73" i="6"/>
  <c r="C72" i="6"/>
  <c r="C69" i="7"/>
  <c r="C70" i="7"/>
  <c r="C68" i="7"/>
  <c r="C61" i="6"/>
  <c r="C60" i="6"/>
  <c r="C64" i="7"/>
  <c r="C65" i="7"/>
  <c r="C63" i="7"/>
  <c r="C57" i="6"/>
  <c r="C56" i="6"/>
  <c r="C53" i="6"/>
  <c r="C52" i="6"/>
  <c r="B54" i="6"/>
  <c r="C59" i="7"/>
  <c r="C60" i="7"/>
  <c r="C58" i="7"/>
  <c r="B61" i="7"/>
  <c r="C54" i="7"/>
  <c r="C55" i="7"/>
  <c r="C53" i="7"/>
  <c r="C49" i="6"/>
  <c r="C48" i="6"/>
  <c r="C45" i="6"/>
  <c r="C44" i="6"/>
  <c r="C49" i="7"/>
  <c r="C50" i="7"/>
  <c r="C48" i="7"/>
  <c r="B56" i="7"/>
  <c r="C39" i="6"/>
  <c r="C38" i="6"/>
  <c r="C41" i="7"/>
  <c r="C42" i="7"/>
  <c r="C40" i="7"/>
  <c r="C36" i="7"/>
  <c r="C37" i="7"/>
  <c r="C35" i="7"/>
  <c r="C35" i="6"/>
  <c r="C34" i="6"/>
  <c r="C32" i="7"/>
  <c r="C31" i="7"/>
  <c r="C31" i="6"/>
  <c r="C30" i="6"/>
  <c r="C17" i="6"/>
  <c r="C16" i="6"/>
  <c r="C17" i="7"/>
  <c r="C16" i="7"/>
  <c r="C31" i="26"/>
  <c r="C30" i="26"/>
  <c r="C32" i="27"/>
  <c r="C31" i="27"/>
  <c r="C28" i="27"/>
  <c r="C27" i="27"/>
  <c r="C27" i="26"/>
  <c r="C28" i="26"/>
  <c r="C26" i="26"/>
  <c r="C24" i="27"/>
  <c r="C25" i="27" s="1"/>
  <c r="C24" i="26"/>
  <c r="C23" i="26"/>
  <c r="C20" i="26"/>
  <c r="C19" i="26"/>
  <c r="C21" i="26" s="1"/>
  <c r="B21" i="26"/>
  <c r="B33" i="27"/>
  <c r="B32" i="26"/>
  <c r="M39" i="9"/>
  <c r="C34" i="27" l="1"/>
  <c r="L39" i="9"/>
  <c r="Q39" i="9"/>
  <c r="C54" i="6"/>
  <c r="C66" i="6"/>
  <c r="C76" i="7"/>
  <c r="C32" i="6"/>
  <c r="C61" i="7"/>
  <c r="C56" i="7"/>
  <c r="C29" i="27"/>
  <c r="C33" i="27"/>
  <c r="C32" i="26"/>
  <c r="C33" i="26" s="1"/>
  <c r="P39" i="9"/>
  <c r="O39" i="9"/>
  <c r="N39" i="9"/>
  <c r="K181" i="24" l="1"/>
  <c r="W181" i="24" s="1"/>
  <c r="K180" i="24"/>
  <c r="W180" i="24" s="1"/>
  <c r="K179" i="24"/>
  <c r="W175" i="24"/>
  <c r="U175" i="24"/>
  <c r="S175" i="24"/>
  <c r="R175" i="24"/>
  <c r="P175" i="24"/>
  <c r="N175" i="24"/>
  <c r="M175" i="24"/>
  <c r="L175" i="24"/>
  <c r="K174" i="24"/>
  <c r="K173" i="24"/>
  <c r="K172" i="24"/>
  <c r="K171" i="24"/>
  <c r="V170" i="24"/>
  <c r="U170" i="24"/>
  <c r="S170" i="24"/>
  <c r="R170" i="24"/>
  <c r="P170" i="24"/>
  <c r="O170" i="24"/>
  <c r="M170" i="24"/>
  <c r="L170" i="24"/>
  <c r="K169" i="24"/>
  <c r="Q169" i="24" s="1"/>
  <c r="K168" i="24"/>
  <c r="Q168" i="24" s="1"/>
  <c r="K167" i="24"/>
  <c r="Q167" i="24" s="1"/>
  <c r="K165" i="24"/>
  <c r="Q165" i="24" s="1"/>
  <c r="K163" i="24"/>
  <c r="K162" i="24"/>
  <c r="Q162" i="24" s="1"/>
  <c r="K161" i="24"/>
  <c r="Q161" i="24" s="1"/>
  <c r="W160" i="24"/>
  <c r="V160" i="24"/>
  <c r="T160" i="24"/>
  <c r="S160" i="24"/>
  <c r="R160" i="24"/>
  <c r="Q160" i="24"/>
  <c r="P160" i="24"/>
  <c r="N160" i="24"/>
  <c r="M160" i="24"/>
  <c r="L160" i="24"/>
  <c r="K157" i="24"/>
  <c r="U156" i="24"/>
  <c r="U155" i="24"/>
  <c r="U153" i="24"/>
  <c r="U152" i="24"/>
  <c r="K151" i="24"/>
  <c r="V147" i="24"/>
  <c r="U147" i="24"/>
  <c r="S147" i="24"/>
  <c r="R147" i="24"/>
  <c r="P147" i="24"/>
  <c r="O147" i="24"/>
  <c r="M147" i="24"/>
  <c r="L147" i="24"/>
  <c r="K146" i="24"/>
  <c r="Q146" i="24" s="1"/>
  <c r="K145" i="24"/>
  <c r="K144" i="24"/>
  <c r="Q144" i="24" s="1"/>
  <c r="K143" i="24"/>
  <c r="K140" i="24"/>
  <c r="Q140" i="24" s="1"/>
  <c r="K139" i="24"/>
  <c r="Q139" i="24" s="1"/>
  <c r="K138" i="24"/>
  <c r="Q138" i="24" s="1"/>
  <c r="V137" i="24"/>
  <c r="T137" i="24"/>
  <c r="S137" i="24"/>
  <c r="Q137" i="24"/>
  <c r="P137" i="24"/>
  <c r="N137" i="24"/>
  <c r="M137" i="24"/>
  <c r="L137" i="24"/>
  <c r="K136" i="24"/>
  <c r="K135" i="24"/>
  <c r="K134" i="24"/>
  <c r="K133" i="24"/>
  <c r="K130" i="24"/>
  <c r="K129" i="24"/>
  <c r="K128" i="24"/>
  <c r="U128" i="24" s="1"/>
  <c r="V127" i="24"/>
  <c r="U127" i="24"/>
  <c r="S127" i="24"/>
  <c r="R127" i="24"/>
  <c r="P127" i="24"/>
  <c r="O127" i="24"/>
  <c r="M127" i="24"/>
  <c r="L127" i="24"/>
  <c r="K126" i="24"/>
  <c r="J125" i="24"/>
  <c r="K125" i="24" s="1"/>
  <c r="T125" i="24" s="1"/>
  <c r="J124" i="24"/>
  <c r="K124" i="24" s="1"/>
  <c r="K123" i="24"/>
  <c r="K121" i="24"/>
  <c r="J120" i="24"/>
  <c r="K120" i="24" s="1"/>
  <c r="S120" i="24" s="1"/>
  <c r="J119" i="24"/>
  <c r="K119" i="24" s="1"/>
  <c r="K118" i="24"/>
  <c r="V115" i="24"/>
  <c r="T115" i="24"/>
  <c r="R115" i="24"/>
  <c r="P115" i="24"/>
  <c r="N115" i="24"/>
  <c r="L115" i="24"/>
  <c r="K114" i="24"/>
  <c r="K109" i="24"/>
  <c r="K108" i="24"/>
  <c r="K107" i="24"/>
  <c r="W106" i="24"/>
  <c r="V106" i="24"/>
  <c r="T106" i="24"/>
  <c r="S106" i="24"/>
  <c r="R106" i="24"/>
  <c r="Q106" i="24"/>
  <c r="P106" i="24"/>
  <c r="N106" i="24"/>
  <c r="M106" i="24"/>
  <c r="L106" i="24"/>
  <c r="K105" i="24"/>
  <c r="U100" i="24"/>
  <c r="J99" i="24"/>
  <c r="K99" i="24" s="1"/>
  <c r="K98" i="24"/>
  <c r="V96" i="24"/>
  <c r="U96" i="24"/>
  <c r="S96" i="24"/>
  <c r="R96" i="24"/>
  <c r="P96" i="24"/>
  <c r="O96" i="24"/>
  <c r="M96" i="24"/>
  <c r="L96" i="24"/>
  <c r="K95" i="24"/>
  <c r="K89" i="24"/>
  <c r="K88" i="24"/>
  <c r="K87" i="24"/>
  <c r="T86" i="24"/>
  <c r="R86" i="24"/>
  <c r="P86" i="24"/>
  <c r="N86" i="24"/>
  <c r="L86" i="24"/>
  <c r="K85" i="24"/>
  <c r="K78" i="24"/>
  <c r="K77" i="24"/>
  <c r="W76" i="24"/>
  <c r="U76" i="24"/>
  <c r="T76" i="24"/>
  <c r="R76" i="24"/>
  <c r="Q76" i="24"/>
  <c r="O76" i="24"/>
  <c r="N76" i="24"/>
  <c r="L76" i="24"/>
  <c r="S73" i="24"/>
  <c r="S72" i="24"/>
  <c r="K67" i="24"/>
  <c r="J61" i="24"/>
  <c r="U58" i="24"/>
  <c r="K55" i="24"/>
  <c r="V52" i="24"/>
  <c r="T52" i="24"/>
  <c r="R52" i="24"/>
  <c r="P52" i="24"/>
  <c r="N52" i="24"/>
  <c r="L52" i="24"/>
  <c r="U51" i="24"/>
  <c r="U48" i="24"/>
  <c r="Q47" i="24"/>
  <c r="K46" i="24"/>
  <c r="K45" i="24"/>
  <c r="K43" i="24"/>
  <c r="K41" i="24"/>
  <c r="K40" i="24"/>
  <c r="K37" i="24"/>
  <c r="K36" i="24"/>
  <c r="T36" i="24" s="1"/>
  <c r="W35" i="24"/>
  <c r="V35" i="24"/>
  <c r="U35" i="24"/>
  <c r="T35" i="24"/>
  <c r="S35" i="24"/>
  <c r="R35" i="24"/>
  <c r="Q35" i="24"/>
  <c r="P35" i="24"/>
  <c r="O35" i="24"/>
  <c r="N35" i="24"/>
  <c r="M35" i="24"/>
  <c r="L31" i="24"/>
  <c r="L30" i="24"/>
  <c r="L29" i="24"/>
  <c r="L28" i="24"/>
  <c r="K25" i="24"/>
  <c r="L25" i="24" s="1"/>
  <c r="W24" i="24"/>
  <c r="V24" i="24"/>
  <c r="U24" i="24"/>
  <c r="T24" i="24"/>
  <c r="S24" i="24"/>
  <c r="R24" i="24"/>
  <c r="Q24" i="24"/>
  <c r="P24" i="24"/>
  <c r="O24" i="24"/>
  <c r="N24" i="24"/>
  <c r="M24" i="24"/>
  <c r="K22" i="24"/>
  <c r="K20" i="24"/>
  <c r="M17" i="24"/>
  <c r="L16" i="24"/>
  <c r="T14" i="24"/>
  <c r="W13" i="24"/>
  <c r="K12" i="24"/>
  <c r="K10" i="24"/>
  <c r="K181" i="22"/>
  <c r="K121" i="22"/>
  <c r="K118" i="22"/>
  <c r="W122" i="22"/>
  <c r="R122" i="22"/>
  <c r="Q122" i="22"/>
  <c r="O122" i="22"/>
  <c r="L122" i="22"/>
  <c r="V96" i="22"/>
  <c r="R96" i="22"/>
  <c r="K95" i="22"/>
  <c r="K92" i="22"/>
  <c r="K91" i="22"/>
  <c r="K90" i="22"/>
  <c r="K88" i="22"/>
  <c r="K87" i="22"/>
  <c r="U99" i="22"/>
  <c r="K89" i="22"/>
  <c r="W106" i="22"/>
  <c r="V106" i="22"/>
  <c r="T106" i="22"/>
  <c r="S106" i="22"/>
  <c r="R106" i="22"/>
  <c r="Q106" i="22"/>
  <c r="P106" i="22"/>
  <c r="N106" i="22"/>
  <c r="M106" i="22"/>
  <c r="L106" i="22"/>
  <c r="U96" i="22"/>
  <c r="S96" i="22"/>
  <c r="P96" i="22"/>
  <c r="O96" i="22"/>
  <c r="M96" i="22"/>
  <c r="L96" i="22"/>
  <c r="K182" i="24" l="1"/>
  <c r="K98" i="22"/>
  <c r="U98" i="22" s="1"/>
  <c r="K120" i="22"/>
  <c r="M120" i="22" s="1"/>
  <c r="K100" i="22"/>
  <c r="U100" i="22" s="1"/>
  <c r="K180" i="22"/>
  <c r="K182" i="22" s="1"/>
  <c r="K101" i="22"/>
  <c r="O101" i="22" s="1"/>
  <c r="K102" i="22"/>
  <c r="O102" i="22" s="1"/>
  <c r="M118" i="22"/>
  <c r="K97" i="22"/>
  <c r="O97" i="22" s="1"/>
  <c r="K105" i="22"/>
  <c r="O105" i="22" s="1"/>
  <c r="K119" i="22"/>
  <c r="P119" i="22" s="1"/>
  <c r="K59" i="24"/>
  <c r="S59" i="24" s="1"/>
  <c r="K32" i="24"/>
  <c r="L32" i="24" s="1"/>
  <c r="K54" i="24"/>
  <c r="T54" i="24" s="1"/>
  <c r="K75" i="24"/>
  <c r="S75" i="24" s="1"/>
  <c r="K122" i="24"/>
  <c r="K175" i="24"/>
  <c r="K27" i="24"/>
  <c r="L27" i="24" s="1"/>
  <c r="L116" i="24"/>
  <c r="K69" i="24"/>
  <c r="S69" i="24" s="1"/>
  <c r="K61" i="24"/>
  <c r="L61" i="24" s="1"/>
  <c r="M61" i="24" s="1"/>
  <c r="N61" i="24" s="1"/>
  <c r="O61" i="24" s="1"/>
  <c r="P61" i="24" s="1"/>
  <c r="Q61" i="24" s="1"/>
  <c r="R61" i="24" s="1"/>
  <c r="S61" i="24" s="1"/>
  <c r="T61" i="24" s="1"/>
  <c r="U61" i="24" s="1"/>
  <c r="V61" i="24" s="1"/>
  <c r="W61" i="24" s="1"/>
  <c r="T123" i="24"/>
  <c r="K127" i="24"/>
  <c r="K150" i="24"/>
  <c r="U150" i="24" s="1"/>
  <c r="K23" i="24"/>
  <c r="L23" i="24" s="1"/>
  <c r="K53" i="24"/>
  <c r="Q53" i="24" s="1"/>
  <c r="K62" i="24"/>
  <c r="V62" i="24" s="1"/>
  <c r="R116" i="24"/>
  <c r="K97" i="24"/>
  <c r="O97" i="24" s="1"/>
  <c r="K26" i="24"/>
  <c r="L26" i="24" s="1"/>
  <c r="K63" i="24"/>
  <c r="Q63" i="24" s="1"/>
  <c r="K11" i="24"/>
  <c r="S11" i="24" s="1"/>
  <c r="K19" i="24"/>
  <c r="K21" i="24" s="1"/>
  <c r="K39" i="24"/>
  <c r="N39" i="24" s="1"/>
  <c r="K68" i="24"/>
  <c r="V68" i="24" s="1"/>
  <c r="L148" i="24"/>
  <c r="S121" i="22"/>
  <c r="Q163" i="24"/>
  <c r="S187" i="24"/>
  <c r="M187" i="24"/>
  <c r="R187" i="24"/>
  <c r="W187" i="24"/>
  <c r="Q187" i="24"/>
  <c r="V187" i="24"/>
  <c r="P187" i="24"/>
  <c r="U187" i="24"/>
  <c r="O187" i="24"/>
  <c r="T187" i="24"/>
  <c r="N187" i="24"/>
  <c r="U114" i="24"/>
  <c r="O114" i="24"/>
  <c r="S114" i="24"/>
  <c r="Q114" i="24"/>
  <c r="W114" i="24"/>
  <c r="U85" i="24"/>
  <c r="O85" i="24"/>
  <c r="S85" i="24"/>
  <c r="M85" i="24"/>
  <c r="Q85" i="24"/>
  <c r="W85" i="24"/>
  <c r="M108" i="24"/>
  <c r="O108" i="24"/>
  <c r="U108" i="24"/>
  <c r="Q108" i="24"/>
  <c r="W108" i="24"/>
  <c r="S108" i="24"/>
  <c r="M78" i="24"/>
  <c r="U78" i="24"/>
  <c r="S78" i="24"/>
  <c r="O78" i="24"/>
  <c r="W78" i="24"/>
  <c r="Q78" i="24"/>
  <c r="O79" i="24"/>
  <c r="W79" i="24"/>
  <c r="Q79" i="24"/>
  <c r="U79" i="24"/>
  <c r="M79" i="24"/>
  <c r="S79" i="24"/>
  <c r="W110" i="24"/>
  <c r="U110" i="24"/>
  <c r="Q110" i="24"/>
  <c r="O110" i="24"/>
  <c r="S110" i="24"/>
  <c r="M82" i="24"/>
  <c r="W82" i="24"/>
  <c r="U82" i="24"/>
  <c r="O82" i="24"/>
  <c r="Q82" i="24"/>
  <c r="S82" i="24"/>
  <c r="M80" i="24"/>
  <c r="W80" i="24"/>
  <c r="Q80" i="24"/>
  <c r="O80" i="24"/>
  <c r="S80" i="24"/>
  <c r="U80" i="24"/>
  <c r="S111" i="24"/>
  <c r="Q111" i="24"/>
  <c r="O111" i="24"/>
  <c r="W111" i="24"/>
  <c r="U111" i="24"/>
  <c r="W81" i="24"/>
  <c r="Q81" i="24"/>
  <c r="M81" i="24"/>
  <c r="S81" i="24"/>
  <c r="U81" i="24"/>
  <c r="O81" i="24"/>
  <c r="O107" i="24"/>
  <c r="U107" i="24"/>
  <c r="S107" i="24"/>
  <c r="Q107" i="24"/>
  <c r="W107" i="24"/>
  <c r="M77" i="24"/>
  <c r="W77" i="24"/>
  <c r="U77" i="24"/>
  <c r="S77" i="24"/>
  <c r="Q77" i="24"/>
  <c r="O77" i="24"/>
  <c r="W109" i="24"/>
  <c r="Q109" i="24"/>
  <c r="O109" i="24"/>
  <c r="U109" i="24"/>
  <c r="S109" i="24"/>
  <c r="P176" i="24"/>
  <c r="S118" i="24"/>
  <c r="T17" i="24"/>
  <c r="S17" i="24"/>
  <c r="R17" i="24"/>
  <c r="S10" i="24"/>
  <c r="R10" i="24"/>
  <c r="L10" i="24"/>
  <c r="M10" i="24"/>
  <c r="U10" i="24"/>
  <c r="U57" i="24"/>
  <c r="O57" i="24"/>
  <c r="Q143" i="24"/>
  <c r="T143" i="24"/>
  <c r="S70" i="24"/>
  <c r="V70" i="24"/>
  <c r="S67" i="24"/>
  <c r="V67" i="24"/>
  <c r="P67" i="24"/>
  <c r="T89" i="24"/>
  <c r="N89" i="24"/>
  <c r="S12" i="24"/>
  <c r="T12" i="24"/>
  <c r="T90" i="24"/>
  <c r="N90" i="24"/>
  <c r="Q145" i="24"/>
  <c r="T145" i="24"/>
  <c r="S176" i="24"/>
  <c r="L176" i="24"/>
  <c r="M176" i="24"/>
  <c r="P75" i="24"/>
  <c r="R176" i="24"/>
  <c r="O99" i="22"/>
  <c r="T89" i="22"/>
  <c r="N89" i="22"/>
  <c r="T90" i="22"/>
  <c r="N90" i="22"/>
  <c r="T95" i="24"/>
  <c r="N95" i="24"/>
  <c r="T92" i="24"/>
  <c r="N92" i="24"/>
  <c r="P72" i="24"/>
  <c r="U101" i="22"/>
  <c r="T95" i="22"/>
  <c r="N95" i="22"/>
  <c r="T92" i="22"/>
  <c r="N92" i="22"/>
  <c r="N91" i="22"/>
  <c r="T91" i="22"/>
  <c r="T139" i="24"/>
  <c r="T138" i="24"/>
  <c r="T88" i="24"/>
  <c r="N88" i="24"/>
  <c r="T87" i="24"/>
  <c r="N87" i="24"/>
  <c r="P69" i="24"/>
  <c r="V69" i="24"/>
  <c r="O53" i="24"/>
  <c r="N36" i="24"/>
  <c r="O36" i="24"/>
  <c r="Q36" i="24"/>
  <c r="U36" i="24"/>
  <c r="W36" i="24"/>
  <c r="O98" i="22"/>
  <c r="T88" i="22"/>
  <c r="N88" i="22"/>
  <c r="N87" i="22"/>
  <c r="T87" i="22"/>
  <c r="O155" i="24"/>
  <c r="T146" i="24"/>
  <c r="T144" i="24"/>
  <c r="S47" i="24"/>
  <c r="U47" i="24"/>
  <c r="M57" i="24"/>
  <c r="N91" i="24"/>
  <c r="T91" i="24"/>
  <c r="P73" i="24"/>
  <c r="V73" i="24"/>
  <c r="V72" i="24"/>
  <c r="O51" i="24"/>
  <c r="M51" i="24"/>
  <c r="T140" i="24"/>
  <c r="Q96" i="24"/>
  <c r="P70" i="24"/>
  <c r="L22" i="24"/>
  <c r="M12" i="24"/>
  <c r="L13" i="24"/>
  <c r="N14" i="24"/>
  <c r="T11" i="24"/>
  <c r="R12" i="24"/>
  <c r="S14" i="24"/>
  <c r="L17" i="24"/>
  <c r="T40" i="24"/>
  <c r="N40" i="24"/>
  <c r="R40" i="24"/>
  <c r="Q40" i="24"/>
  <c r="W40" i="24"/>
  <c r="P40" i="24"/>
  <c r="V40" i="24"/>
  <c r="O40" i="24"/>
  <c r="U40" i="24"/>
  <c r="M40" i="24"/>
  <c r="S40" i="24"/>
  <c r="L40" i="24"/>
  <c r="T55" i="24"/>
  <c r="N55" i="24"/>
  <c r="R55" i="24"/>
  <c r="L55" i="24"/>
  <c r="Q55" i="24"/>
  <c r="P55" i="24"/>
  <c r="W55" i="24"/>
  <c r="O55" i="24"/>
  <c r="V55" i="24"/>
  <c r="M55" i="24"/>
  <c r="U55" i="24"/>
  <c r="S55" i="24"/>
  <c r="T10" i="24"/>
  <c r="N10" i="24"/>
  <c r="Q10" i="24"/>
  <c r="W10" i="24"/>
  <c r="P10" i="24"/>
  <c r="V10" i="24"/>
  <c r="O10" i="24"/>
  <c r="R41" i="24"/>
  <c r="L41" i="24"/>
  <c r="Q41" i="24"/>
  <c r="W41" i="24"/>
  <c r="P41" i="24"/>
  <c r="V41" i="24"/>
  <c r="O41" i="24"/>
  <c r="U41" i="24"/>
  <c r="N41" i="24"/>
  <c r="T41" i="24"/>
  <c r="M41" i="24"/>
  <c r="S41" i="24"/>
  <c r="L11" i="24"/>
  <c r="W11" i="24"/>
  <c r="U14" i="24"/>
  <c r="O14" i="24"/>
  <c r="R14" i="24"/>
  <c r="Q14" i="24"/>
  <c r="W14" i="24"/>
  <c r="P14" i="24"/>
  <c r="V14" i="24"/>
  <c r="T20" i="24"/>
  <c r="N20" i="24"/>
  <c r="S20" i="24"/>
  <c r="Q20" i="24"/>
  <c r="W20" i="24"/>
  <c r="P20" i="24"/>
  <c r="V20" i="24"/>
  <c r="O20" i="24"/>
  <c r="U20" i="24"/>
  <c r="M20" i="24"/>
  <c r="L20" i="24"/>
  <c r="V12" i="24"/>
  <c r="P12" i="24"/>
  <c r="Q12" i="24"/>
  <c r="W12" i="24"/>
  <c r="O12" i="24"/>
  <c r="U12" i="24"/>
  <c r="N12" i="24"/>
  <c r="L14" i="24"/>
  <c r="R20" i="24"/>
  <c r="T37" i="24"/>
  <c r="N37" i="24"/>
  <c r="R37" i="24"/>
  <c r="Q37" i="24"/>
  <c r="W37" i="24"/>
  <c r="P37" i="24"/>
  <c r="V37" i="24"/>
  <c r="O37" i="24"/>
  <c r="U37" i="24"/>
  <c r="M37" i="24"/>
  <c r="S37" i="24"/>
  <c r="L37" i="24"/>
  <c r="T43" i="24"/>
  <c r="N43" i="24"/>
  <c r="R43" i="24"/>
  <c r="Q43" i="24"/>
  <c r="W43" i="24"/>
  <c r="P43" i="24"/>
  <c r="V43" i="24"/>
  <c r="O43" i="24"/>
  <c r="U43" i="24"/>
  <c r="M43" i="24"/>
  <c r="S43" i="24"/>
  <c r="L43" i="24"/>
  <c r="L12" i="24"/>
  <c r="M14" i="24"/>
  <c r="R38" i="24"/>
  <c r="L38" i="24"/>
  <c r="S38" i="24"/>
  <c r="W38" i="24"/>
  <c r="P38" i="24"/>
  <c r="V38" i="24"/>
  <c r="O38" i="24"/>
  <c r="U38" i="24"/>
  <c r="N38" i="24"/>
  <c r="T38" i="24"/>
  <c r="M38" i="24"/>
  <c r="Q38" i="24"/>
  <c r="S45" i="24"/>
  <c r="W45" i="24"/>
  <c r="U45" i="24"/>
  <c r="Q45" i="24"/>
  <c r="O45" i="24"/>
  <c r="M45" i="24"/>
  <c r="S49" i="24"/>
  <c r="O49" i="24"/>
  <c r="M49" i="24"/>
  <c r="W49" i="24"/>
  <c r="U49" i="24"/>
  <c r="Q49" i="24"/>
  <c r="U17" i="24"/>
  <c r="O17" i="24"/>
  <c r="Q17" i="24"/>
  <c r="W17" i="24"/>
  <c r="P17" i="24"/>
  <c r="V17" i="24"/>
  <c r="N17" i="24"/>
  <c r="S46" i="24"/>
  <c r="O46" i="24"/>
  <c r="W46" i="24"/>
  <c r="U46" i="24"/>
  <c r="Q46" i="24"/>
  <c r="M46" i="24"/>
  <c r="R36" i="24"/>
  <c r="L36" i="24"/>
  <c r="S36" i="24"/>
  <c r="S39" i="24"/>
  <c r="M47" i="24"/>
  <c r="O48" i="24"/>
  <c r="S57" i="24"/>
  <c r="O58" i="24"/>
  <c r="W96" i="24"/>
  <c r="U102" i="24"/>
  <c r="O102" i="24"/>
  <c r="M109" i="24"/>
  <c r="M36" i="24"/>
  <c r="Q48" i="24"/>
  <c r="Q58" i="24"/>
  <c r="U98" i="24"/>
  <c r="O98" i="24"/>
  <c r="W51" i="24"/>
  <c r="S51" i="24"/>
  <c r="R57" i="24"/>
  <c r="L57" i="24"/>
  <c r="V57" i="24"/>
  <c r="P57" i="24"/>
  <c r="T57" i="24"/>
  <c r="N57" i="24"/>
  <c r="W57" i="24"/>
  <c r="S58" i="24"/>
  <c r="R63" i="24"/>
  <c r="U99" i="24"/>
  <c r="O99" i="24"/>
  <c r="N62" i="24"/>
  <c r="W130" i="24"/>
  <c r="U130" i="24"/>
  <c r="R130" i="24"/>
  <c r="O130" i="24"/>
  <c r="W133" i="24"/>
  <c r="U133" i="24"/>
  <c r="R133" i="24"/>
  <c r="O133" i="24"/>
  <c r="W136" i="24"/>
  <c r="U136" i="24"/>
  <c r="R136" i="24"/>
  <c r="O136" i="24"/>
  <c r="V174" i="24"/>
  <c r="T174" i="24"/>
  <c r="Q174" i="24"/>
  <c r="O174" i="24"/>
  <c r="W48" i="24"/>
  <c r="S48" i="24"/>
  <c r="V58" i="24"/>
  <c r="P58" i="24"/>
  <c r="T58" i="24"/>
  <c r="N58" i="24"/>
  <c r="R58" i="24"/>
  <c r="L58" i="24"/>
  <c r="W58" i="24"/>
  <c r="O100" i="24"/>
  <c r="U105" i="24"/>
  <c r="O105" i="24"/>
  <c r="V36" i="24"/>
  <c r="P36" i="24"/>
  <c r="P39" i="24"/>
  <c r="O47" i="24"/>
  <c r="W47" i="24"/>
  <c r="M48" i="24"/>
  <c r="Q51" i="24"/>
  <c r="L53" i="24"/>
  <c r="T53" i="24"/>
  <c r="Q57" i="24"/>
  <c r="M58" i="24"/>
  <c r="U97" i="24"/>
  <c r="U101" i="24"/>
  <c r="O101" i="24"/>
  <c r="M114" i="24"/>
  <c r="V118" i="24"/>
  <c r="P118" i="24"/>
  <c r="M118" i="24"/>
  <c r="V120" i="24"/>
  <c r="P120" i="24"/>
  <c r="M120" i="24"/>
  <c r="Q123" i="24"/>
  <c r="N123" i="24"/>
  <c r="W123" i="24"/>
  <c r="Q125" i="24"/>
  <c r="N125" i="24"/>
  <c r="W125" i="24"/>
  <c r="W128" i="24"/>
  <c r="R128" i="24"/>
  <c r="O128" i="24"/>
  <c r="U157" i="24"/>
  <c r="O157" i="24"/>
  <c r="N162" i="24"/>
  <c r="W162" i="24"/>
  <c r="T162" i="24"/>
  <c r="N165" i="24"/>
  <c r="W165" i="24"/>
  <c r="T165" i="24"/>
  <c r="N168" i="24"/>
  <c r="W168" i="24"/>
  <c r="T168" i="24"/>
  <c r="W179" i="24"/>
  <c r="W134" i="24"/>
  <c r="U134" i="24"/>
  <c r="R134" i="24"/>
  <c r="O134" i="24"/>
  <c r="U154" i="24"/>
  <c r="O154" i="24"/>
  <c r="M67" i="24"/>
  <c r="M69" i="24"/>
  <c r="M70" i="24"/>
  <c r="M72" i="24"/>
  <c r="M73" i="24"/>
  <c r="M107" i="24"/>
  <c r="M110" i="24"/>
  <c r="M111" i="24"/>
  <c r="U151" i="24"/>
  <c r="O151" i="24"/>
  <c r="N163" i="24"/>
  <c r="W163" i="24"/>
  <c r="T163" i="24"/>
  <c r="N169" i="24"/>
  <c r="W169" i="24"/>
  <c r="T169" i="24"/>
  <c r="V171" i="24"/>
  <c r="T171" i="24"/>
  <c r="Q171" i="24"/>
  <c r="O171" i="24"/>
  <c r="V119" i="24"/>
  <c r="P119" i="24"/>
  <c r="M119" i="24"/>
  <c r="V121" i="24"/>
  <c r="P121" i="24"/>
  <c r="M121" i="24"/>
  <c r="Q124" i="24"/>
  <c r="N124" i="24"/>
  <c r="W124" i="24"/>
  <c r="Q126" i="24"/>
  <c r="N126" i="24"/>
  <c r="W126" i="24"/>
  <c r="W129" i="24"/>
  <c r="U129" i="24"/>
  <c r="R129" i="24"/>
  <c r="O129" i="24"/>
  <c r="W135" i="24"/>
  <c r="U135" i="24"/>
  <c r="R135" i="24"/>
  <c r="O135" i="24"/>
  <c r="V172" i="24"/>
  <c r="T172" i="24"/>
  <c r="Q172" i="24"/>
  <c r="O172" i="24"/>
  <c r="S119" i="24"/>
  <c r="S121" i="24"/>
  <c r="T124" i="24"/>
  <c r="T126" i="24"/>
  <c r="O152" i="24"/>
  <c r="N161" i="24"/>
  <c r="W161" i="24"/>
  <c r="T161" i="24"/>
  <c r="N167" i="24"/>
  <c r="W167" i="24"/>
  <c r="T167" i="24"/>
  <c r="V173" i="24"/>
  <c r="T173" i="24"/>
  <c r="Q173" i="24"/>
  <c r="O173" i="24"/>
  <c r="W138" i="24"/>
  <c r="W139" i="24"/>
  <c r="W140" i="24"/>
  <c r="W143" i="24"/>
  <c r="W144" i="24"/>
  <c r="W145" i="24"/>
  <c r="W146" i="24"/>
  <c r="N138" i="24"/>
  <c r="N139" i="24"/>
  <c r="N140" i="24"/>
  <c r="N143" i="24"/>
  <c r="N144" i="24"/>
  <c r="N145" i="24"/>
  <c r="N146" i="24"/>
  <c r="O153" i="24"/>
  <c r="O156" i="24"/>
  <c r="S118" i="22"/>
  <c r="M121" i="22"/>
  <c r="S120" i="22"/>
  <c r="P120" i="22"/>
  <c r="V121" i="22"/>
  <c r="P121" i="22"/>
  <c r="V118" i="22"/>
  <c r="P118" i="22"/>
  <c r="R39" i="24" l="1"/>
  <c r="V39" i="24"/>
  <c r="L39" i="24"/>
  <c r="M39" i="24"/>
  <c r="O39" i="24"/>
  <c r="W39" i="24"/>
  <c r="U39" i="24"/>
  <c r="Q39" i="24"/>
  <c r="M11" i="24"/>
  <c r="T39" i="24"/>
  <c r="W59" i="24"/>
  <c r="L59" i="24"/>
  <c r="N59" i="24"/>
  <c r="Q59" i="24"/>
  <c r="V59" i="24"/>
  <c r="T59" i="24"/>
  <c r="U105" i="22"/>
  <c r="N63" i="24"/>
  <c r="N64" i="24" s="1"/>
  <c r="U63" i="24"/>
  <c r="U64" i="24" s="1"/>
  <c r="M19" i="24"/>
  <c r="T19" i="24"/>
  <c r="U19" i="24"/>
  <c r="Q19" i="24"/>
  <c r="O19" i="24"/>
  <c r="L19" i="24"/>
  <c r="S19" i="24"/>
  <c r="V19" i="24"/>
  <c r="V120" i="22"/>
  <c r="V122" i="22" s="1"/>
  <c r="P53" i="24"/>
  <c r="S54" i="24"/>
  <c r="M63" i="24"/>
  <c r="P63" i="24"/>
  <c r="U53" i="24"/>
  <c r="W63" i="24"/>
  <c r="W53" i="24"/>
  <c r="K122" i="22"/>
  <c r="V53" i="24"/>
  <c r="P54" i="24"/>
  <c r="S63" i="24"/>
  <c r="V63" i="24"/>
  <c r="M53" i="24"/>
  <c r="S53" i="24"/>
  <c r="R53" i="24"/>
  <c r="T63" i="24"/>
  <c r="N53" i="24"/>
  <c r="L63" i="24"/>
  <c r="O63" i="24"/>
  <c r="U62" i="24"/>
  <c r="M119" i="22"/>
  <c r="V119" i="22"/>
  <c r="W62" i="24"/>
  <c r="P68" i="24"/>
  <c r="S119" i="22"/>
  <c r="S122" i="22" s="1"/>
  <c r="U97" i="22"/>
  <c r="U102" i="22"/>
  <c r="O100" i="22"/>
  <c r="W180" i="22"/>
  <c r="Q62" i="24"/>
  <c r="Q64" i="24" s="1"/>
  <c r="T62" i="24"/>
  <c r="L62" i="24"/>
  <c r="V54" i="24"/>
  <c r="V11" i="24"/>
  <c r="R11" i="24"/>
  <c r="N11" i="24"/>
  <c r="U54" i="24"/>
  <c r="S62" i="24"/>
  <c r="K24" i="24"/>
  <c r="K18" i="24"/>
  <c r="R54" i="24"/>
  <c r="O150" i="24"/>
  <c r="O62" i="24"/>
  <c r="O64" i="24" s="1"/>
  <c r="R62" i="24"/>
  <c r="R64" i="24" s="1"/>
  <c r="M59" i="24"/>
  <c r="P59" i="24"/>
  <c r="W19" i="24"/>
  <c r="P11" i="24"/>
  <c r="O59" i="24"/>
  <c r="V75" i="24"/>
  <c r="R19" i="24"/>
  <c r="M62" i="24"/>
  <c r="M64" i="24" s="1"/>
  <c r="X186" i="24"/>
  <c r="Y186" i="24" s="1"/>
  <c r="M68" i="24"/>
  <c r="W54" i="24"/>
  <c r="P62" i="24"/>
  <c r="N54" i="24"/>
  <c r="Q54" i="24"/>
  <c r="O54" i="24"/>
  <c r="Q11" i="24"/>
  <c r="L54" i="24"/>
  <c r="S68" i="24"/>
  <c r="U11" i="24"/>
  <c r="M75" i="24"/>
  <c r="M54" i="24"/>
  <c r="R59" i="24"/>
  <c r="N19" i="24"/>
  <c r="P19" i="24"/>
  <c r="O11" i="24"/>
  <c r="U59" i="24"/>
  <c r="K64" i="24"/>
  <c r="W182" i="24"/>
  <c r="V64" i="24"/>
  <c r="P122" i="24"/>
  <c r="P148" i="24" s="1"/>
  <c r="V122" i="24"/>
  <c r="V148" i="24" s="1"/>
  <c r="S122" i="24"/>
  <c r="S148" i="24" s="1"/>
  <c r="M122" i="24"/>
  <c r="M148" i="24" s="1"/>
  <c r="T127" i="24"/>
  <c r="T175" i="24"/>
  <c r="V175" i="24"/>
  <c r="V176" i="24" s="1"/>
  <c r="Q127" i="24"/>
  <c r="O175" i="24"/>
  <c r="W127" i="24"/>
  <c r="Q175" i="24"/>
  <c r="N127" i="24"/>
  <c r="M122" i="22"/>
  <c r="T122" i="22"/>
  <c r="N122" i="22"/>
  <c r="U122" i="22"/>
  <c r="P122" i="22"/>
  <c r="Q96" i="22"/>
  <c r="W96" i="22"/>
  <c r="W64" i="24" l="1"/>
  <c r="L64" i="24"/>
  <c r="P64" i="24"/>
  <c r="T64" i="24"/>
  <c r="S64" i="24"/>
  <c r="X182" i="24"/>
  <c r="Y182" i="24" s="1"/>
  <c r="X127" i="24"/>
  <c r="Y127" i="24" s="1"/>
  <c r="X175" i="24"/>
  <c r="Y175" i="24" s="1"/>
  <c r="X64" i="24"/>
  <c r="Y64" i="24" s="1"/>
  <c r="K14" i="22"/>
  <c r="Y184" i="24" l="1"/>
  <c r="L13" i="22"/>
  <c r="W13" i="22"/>
  <c r="P14" i="22"/>
  <c r="N14" i="22"/>
  <c r="Q14" i="22"/>
  <c r="L14" i="22"/>
  <c r="M14" i="22"/>
  <c r="O14" i="22"/>
  <c r="J45" i="9"/>
  <c r="K45" i="9" s="1"/>
  <c r="J42" i="9"/>
  <c r="M40" i="9"/>
  <c r="M38" i="9"/>
  <c r="K37" i="9"/>
  <c r="M37" i="9" s="1"/>
  <c r="J35" i="9"/>
  <c r="J32" i="9"/>
  <c r="K32" i="9" s="1"/>
  <c r="K28" i="9"/>
  <c r="M28" i="9" s="1"/>
  <c r="K23" i="9"/>
  <c r="K42" i="9" l="1"/>
  <c r="M42" i="9" s="1"/>
  <c r="K35" i="9"/>
  <c r="O35" i="9" s="1"/>
  <c r="L38" i="9"/>
  <c r="M45" i="9"/>
  <c r="L45" i="9"/>
  <c r="L40" i="9"/>
  <c r="L42" i="9"/>
  <c r="L37" i="9"/>
  <c r="M41" i="9"/>
  <c r="N41" i="9"/>
  <c r="O41" i="9"/>
  <c r="P41" i="9"/>
  <c r="Q41" i="9"/>
  <c r="L41" i="9"/>
  <c r="Q37" i="9"/>
  <c r="Q38" i="9"/>
  <c r="Q40" i="9"/>
  <c r="Q42" i="9"/>
  <c r="Q45" i="9"/>
  <c r="P37" i="9"/>
  <c r="P38" i="9"/>
  <c r="P40" i="9"/>
  <c r="P45" i="9"/>
  <c r="O37" i="9"/>
  <c r="O38" i="9"/>
  <c r="O40" i="9"/>
  <c r="O42" i="9"/>
  <c r="O45" i="9"/>
  <c r="N37" i="9"/>
  <c r="N38" i="9"/>
  <c r="N40" i="9"/>
  <c r="N42" i="9"/>
  <c r="N45" i="9"/>
  <c r="M29" i="9"/>
  <c r="Q29" i="9"/>
  <c r="P29" i="9"/>
  <c r="N29" i="9"/>
  <c r="L31" i="9"/>
  <c r="M31" i="9"/>
  <c r="P31" i="9"/>
  <c r="Q31" i="9"/>
  <c r="N31" i="9"/>
  <c r="O31" i="9"/>
  <c r="L32" i="9"/>
  <c r="Q32" i="9"/>
  <c r="M32" i="9"/>
  <c r="N32" i="9"/>
  <c r="O32" i="9"/>
  <c r="P32" i="9"/>
  <c r="L30" i="9"/>
  <c r="M30" i="9"/>
  <c r="N30" i="9"/>
  <c r="O30" i="9"/>
  <c r="P30" i="9"/>
  <c r="Q30" i="9"/>
  <c r="O29" i="9"/>
  <c r="L29" i="9"/>
  <c r="M23" i="9"/>
  <c r="M24" i="9" s="1"/>
  <c r="N23" i="9"/>
  <c r="N24" i="9" s="1"/>
  <c r="P23" i="9"/>
  <c r="P24" i="9" s="1"/>
  <c r="Q23" i="9"/>
  <c r="Q24" i="9" s="1"/>
  <c r="L23" i="9"/>
  <c r="L24" i="9" s="1"/>
  <c r="L28" i="9"/>
  <c r="Q28" i="9"/>
  <c r="P28" i="9"/>
  <c r="O28" i="9"/>
  <c r="N28" i="9"/>
  <c r="O23" i="9"/>
  <c r="O24" i="9" s="1"/>
  <c r="Q35" i="9" l="1"/>
  <c r="M35" i="9"/>
  <c r="N35" i="9"/>
  <c r="L35" i="9"/>
  <c r="P35" i="9"/>
  <c r="P42" i="9"/>
  <c r="R23" i="9"/>
  <c r="K24" i="9" l="1"/>
  <c r="S23" i="9" s="1"/>
  <c r="L19" i="9"/>
  <c r="L18" i="9"/>
  <c r="Q13" i="9"/>
  <c r="N16" i="9"/>
  <c r="L12" i="9"/>
  <c r="N14" i="9"/>
  <c r="I26" i="9"/>
  <c r="W181" i="22"/>
  <c r="W175" i="22"/>
  <c r="U175" i="22"/>
  <c r="S175" i="22"/>
  <c r="S176" i="22" s="1"/>
  <c r="R175" i="22"/>
  <c r="P175" i="22"/>
  <c r="N175" i="22"/>
  <c r="M175" i="22"/>
  <c r="L175" i="22"/>
  <c r="K174" i="22"/>
  <c r="K173" i="22"/>
  <c r="K172" i="22"/>
  <c r="K171" i="22"/>
  <c r="K169" i="22"/>
  <c r="K168" i="22"/>
  <c r="K167" i="22"/>
  <c r="K165" i="22"/>
  <c r="K162" i="22"/>
  <c r="K161" i="22"/>
  <c r="W160" i="22"/>
  <c r="V160" i="22"/>
  <c r="S160" i="22"/>
  <c r="R160" i="22"/>
  <c r="Q160" i="22"/>
  <c r="P160" i="22"/>
  <c r="L160" i="22"/>
  <c r="K157" i="22"/>
  <c r="K156" i="22"/>
  <c r="K155" i="22"/>
  <c r="J154" i="22"/>
  <c r="K154" i="22" s="1"/>
  <c r="K151" i="22"/>
  <c r="K150" i="22"/>
  <c r="V147" i="22"/>
  <c r="S147" i="22"/>
  <c r="R147" i="22"/>
  <c r="P147" i="22"/>
  <c r="L147" i="22"/>
  <c r="K146" i="22"/>
  <c r="K145" i="22"/>
  <c r="K144" i="22"/>
  <c r="K143" i="22"/>
  <c r="K140" i="22"/>
  <c r="K139" i="22"/>
  <c r="K138" i="22"/>
  <c r="T137" i="22"/>
  <c r="Q137" i="22"/>
  <c r="N137" i="22"/>
  <c r="M137" i="22"/>
  <c r="L137" i="22"/>
  <c r="K136" i="22"/>
  <c r="K135" i="22"/>
  <c r="K134" i="22"/>
  <c r="K133" i="22"/>
  <c r="K130" i="22"/>
  <c r="K129" i="22"/>
  <c r="K128" i="22"/>
  <c r="V127" i="22"/>
  <c r="S127" i="22"/>
  <c r="R127" i="22"/>
  <c r="M127" i="22"/>
  <c r="L127" i="22"/>
  <c r="L148" i="22" s="1"/>
  <c r="K126" i="22"/>
  <c r="K125" i="22"/>
  <c r="K124" i="22"/>
  <c r="K123" i="22"/>
  <c r="T115" i="22"/>
  <c r="R115" i="22"/>
  <c r="N115" i="22"/>
  <c r="L115" i="22"/>
  <c r="K114" i="22"/>
  <c r="K111" i="22"/>
  <c r="K110" i="22"/>
  <c r="K109" i="22"/>
  <c r="K108" i="22"/>
  <c r="K107" i="22"/>
  <c r="T86" i="22"/>
  <c r="R86" i="22"/>
  <c r="N86" i="22"/>
  <c r="L86" i="22"/>
  <c r="K85" i="22"/>
  <c r="K82" i="22"/>
  <c r="K81" i="22"/>
  <c r="K80" i="22"/>
  <c r="K79" i="22"/>
  <c r="K78" i="22"/>
  <c r="K77" i="22"/>
  <c r="W76" i="22"/>
  <c r="T76" i="22"/>
  <c r="R76" i="22"/>
  <c r="Q76" i="22"/>
  <c r="O76" i="22"/>
  <c r="N76" i="22"/>
  <c r="L76" i="22"/>
  <c r="L116" i="22" s="1"/>
  <c r="K75" i="22"/>
  <c r="K73" i="22"/>
  <c r="K72" i="22"/>
  <c r="K70" i="22"/>
  <c r="K69" i="22"/>
  <c r="K68" i="22"/>
  <c r="J67" i="22"/>
  <c r="K67" i="22" s="1"/>
  <c r="K61" i="22"/>
  <c r="K59" i="22"/>
  <c r="K58" i="22"/>
  <c r="K57" i="22"/>
  <c r="K55" i="22"/>
  <c r="K54" i="22"/>
  <c r="K53" i="22"/>
  <c r="V52" i="22"/>
  <c r="T52" i="22"/>
  <c r="R52" i="22"/>
  <c r="P52" i="22"/>
  <c r="N52" i="22"/>
  <c r="L52" i="22"/>
  <c r="K45" i="22"/>
  <c r="K43" i="22"/>
  <c r="K41" i="22"/>
  <c r="K40" i="22"/>
  <c r="K39" i="22"/>
  <c r="K38" i="22"/>
  <c r="K37" i="22"/>
  <c r="K36" i="22"/>
  <c r="W35" i="22"/>
  <c r="V35" i="22"/>
  <c r="U35" i="22"/>
  <c r="T35" i="22"/>
  <c r="S35" i="22"/>
  <c r="R35" i="22"/>
  <c r="Q35" i="22"/>
  <c r="P35" i="22"/>
  <c r="O35" i="22"/>
  <c r="N35" i="22"/>
  <c r="M35" i="22"/>
  <c r="K25" i="22"/>
  <c r="W24" i="22"/>
  <c r="V24" i="22"/>
  <c r="U24" i="22"/>
  <c r="T24" i="22"/>
  <c r="S24" i="22"/>
  <c r="R24" i="22"/>
  <c r="Q24" i="22"/>
  <c r="P24" i="22"/>
  <c r="O24" i="22"/>
  <c r="N24" i="22"/>
  <c r="M24" i="22"/>
  <c r="K22" i="22"/>
  <c r="K19" i="22"/>
  <c r="Q17" i="22"/>
  <c r="N17" i="22"/>
  <c r="M17" i="22"/>
  <c r="T17" i="22"/>
  <c r="K12" i="22"/>
  <c r="K10" i="22"/>
  <c r="M11" i="9"/>
  <c r="K10" i="9"/>
  <c r="Q10" i="9" l="1"/>
  <c r="K17" i="9"/>
  <c r="K26" i="9"/>
  <c r="K27" i="9" s="1"/>
  <c r="I57" i="9"/>
  <c r="K30" i="22"/>
  <c r="L30" i="22" s="1"/>
  <c r="K23" i="22"/>
  <c r="K24" i="22" s="1"/>
  <c r="L176" i="22"/>
  <c r="K26" i="22"/>
  <c r="L26" i="22" s="1"/>
  <c r="K32" i="22"/>
  <c r="L32" i="22" s="1"/>
  <c r="K51" i="22"/>
  <c r="S51" i="22" s="1"/>
  <c r="K31" i="22"/>
  <c r="L31" i="22" s="1"/>
  <c r="K49" i="22"/>
  <c r="M49" i="22" s="1"/>
  <c r="K11" i="22"/>
  <c r="V11" i="22" s="1"/>
  <c r="K175" i="22"/>
  <c r="R10" i="22"/>
  <c r="K27" i="22"/>
  <c r="L27" i="22" s="1"/>
  <c r="K28" i="22"/>
  <c r="L28" i="22" s="1"/>
  <c r="K46" i="22"/>
  <c r="S46" i="22" s="1"/>
  <c r="K62" i="22"/>
  <c r="S62" i="22" s="1"/>
  <c r="P176" i="22"/>
  <c r="K48" i="22"/>
  <c r="S48" i="22" s="1"/>
  <c r="K16" i="22"/>
  <c r="L16" i="22" s="1"/>
  <c r="K20" i="22"/>
  <c r="K21" i="22" s="1"/>
  <c r="K29" i="22"/>
  <c r="L29" i="22" s="1"/>
  <c r="K47" i="22"/>
  <c r="U47" i="22" s="1"/>
  <c r="K63" i="22"/>
  <c r="T63" i="22" s="1"/>
  <c r="R116" i="22"/>
  <c r="K127" i="22"/>
  <c r="R176" i="22"/>
  <c r="U85" i="22"/>
  <c r="S85" i="22"/>
  <c r="M85" i="22"/>
  <c r="W85" i="22"/>
  <c r="Q85" i="22"/>
  <c r="O85" i="22"/>
  <c r="O81" i="22"/>
  <c r="S81" i="22"/>
  <c r="M81" i="22"/>
  <c r="W81" i="22"/>
  <c r="Q81" i="22"/>
  <c r="U81" i="22"/>
  <c r="W77" i="22"/>
  <c r="Q77" i="22"/>
  <c r="U77" i="22"/>
  <c r="S77" i="22"/>
  <c r="M77" i="22"/>
  <c r="O77" i="22"/>
  <c r="S82" i="22"/>
  <c r="M82" i="22"/>
  <c r="W82" i="22"/>
  <c r="Q82" i="22"/>
  <c r="U82" i="22"/>
  <c r="O82" i="22"/>
  <c r="S78" i="22"/>
  <c r="M78" i="22"/>
  <c r="U78" i="22"/>
  <c r="O78" i="22"/>
  <c r="W78" i="22"/>
  <c r="Q78" i="22"/>
  <c r="U79" i="22"/>
  <c r="O79" i="22"/>
  <c r="M79" i="22"/>
  <c r="W79" i="22"/>
  <c r="Q79" i="22"/>
  <c r="S79" i="22"/>
  <c r="O80" i="22"/>
  <c r="W80" i="22"/>
  <c r="Q80" i="22"/>
  <c r="U80" i="22"/>
  <c r="S80" i="22"/>
  <c r="M80" i="22"/>
  <c r="N61" i="22"/>
  <c r="O61" i="22"/>
  <c r="U61" i="22"/>
  <c r="P61" i="22"/>
  <c r="V61" i="22"/>
  <c r="S61" i="22"/>
  <c r="L61" i="22"/>
  <c r="Q61" i="22"/>
  <c r="W61" i="22"/>
  <c r="R61" i="22"/>
  <c r="M61" i="22"/>
  <c r="T61" i="22"/>
  <c r="S45" i="22"/>
  <c r="Q174" i="22"/>
  <c r="O174" i="22"/>
  <c r="T174" i="22"/>
  <c r="V174" i="22"/>
  <c r="O133" i="22"/>
  <c r="U133" i="22"/>
  <c r="N139" i="22"/>
  <c r="T139" i="22"/>
  <c r="W165" i="22"/>
  <c r="Q165" i="22"/>
  <c r="O134" i="22"/>
  <c r="U134" i="22"/>
  <c r="T146" i="22"/>
  <c r="N146" i="22"/>
  <c r="O129" i="22"/>
  <c r="U129" i="22"/>
  <c r="O135" i="22"/>
  <c r="U135" i="22"/>
  <c r="U155" i="22"/>
  <c r="O155" i="22"/>
  <c r="Q161" i="22"/>
  <c r="W161" i="22"/>
  <c r="Q167" i="22"/>
  <c r="W167" i="22"/>
  <c r="N126" i="22"/>
  <c r="T126" i="22"/>
  <c r="U130" i="22"/>
  <c r="O130" i="22"/>
  <c r="U136" i="22"/>
  <c r="O136" i="22"/>
  <c r="U150" i="22"/>
  <c r="O150" i="22"/>
  <c r="Q162" i="22"/>
  <c r="W162" i="22"/>
  <c r="Q168" i="22"/>
  <c r="W168" i="22"/>
  <c r="N123" i="22"/>
  <c r="T123" i="22"/>
  <c r="N143" i="22"/>
  <c r="T143" i="22"/>
  <c r="U151" i="22"/>
  <c r="O151" i="22"/>
  <c r="U157" i="22"/>
  <c r="O157" i="22"/>
  <c r="W163" i="22"/>
  <c r="Q163" i="22"/>
  <c r="W169" i="22"/>
  <c r="Q169" i="22"/>
  <c r="N124" i="22"/>
  <c r="T124" i="22"/>
  <c r="N138" i="22"/>
  <c r="T138" i="22"/>
  <c r="N144" i="22"/>
  <c r="T144" i="22"/>
  <c r="U152" i="22"/>
  <c r="O152" i="22"/>
  <c r="T171" i="22"/>
  <c r="V171" i="22"/>
  <c r="O171" i="22"/>
  <c r="Q171" i="22"/>
  <c r="V172" i="22"/>
  <c r="O172" i="22"/>
  <c r="Q172" i="22"/>
  <c r="T172" i="22"/>
  <c r="U153" i="22"/>
  <c r="O153" i="22"/>
  <c r="O128" i="22"/>
  <c r="U128" i="22"/>
  <c r="T140" i="22"/>
  <c r="N140" i="22"/>
  <c r="O154" i="22"/>
  <c r="U154" i="22"/>
  <c r="V173" i="22"/>
  <c r="O173" i="22"/>
  <c r="Q173" i="22"/>
  <c r="T173" i="22"/>
  <c r="N125" i="22"/>
  <c r="T125" i="22"/>
  <c r="N145" i="22"/>
  <c r="T145" i="22"/>
  <c r="O156" i="22"/>
  <c r="U156" i="22"/>
  <c r="W135" i="22"/>
  <c r="R135" i="22"/>
  <c r="W130" i="22"/>
  <c r="R130" i="22"/>
  <c r="T163" i="22"/>
  <c r="N163" i="22"/>
  <c r="N169" i="22"/>
  <c r="T169" i="22"/>
  <c r="W129" i="22"/>
  <c r="R129" i="22"/>
  <c r="N165" i="22"/>
  <c r="T165" i="22"/>
  <c r="T168" i="22"/>
  <c r="N168" i="22"/>
  <c r="W133" i="22"/>
  <c r="R133" i="22"/>
  <c r="N162" i="22"/>
  <c r="T162" i="22"/>
  <c r="W136" i="22"/>
  <c r="R136" i="22"/>
  <c r="W128" i="22"/>
  <c r="R128" i="22"/>
  <c r="W134" i="22"/>
  <c r="R134" i="22"/>
  <c r="T161" i="22"/>
  <c r="N161" i="22"/>
  <c r="T167" i="22"/>
  <c r="N167" i="22"/>
  <c r="W146" i="22"/>
  <c r="Q146" i="22"/>
  <c r="W124" i="22"/>
  <c r="Q124" i="22"/>
  <c r="W126" i="22"/>
  <c r="Q126" i="22"/>
  <c r="W123" i="22"/>
  <c r="Q123" i="22"/>
  <c r="W125" i="22"/>
  <c r="Q125" i="22"/>
  <c r="W143" i="22"/>
  <c r="Q143" i="22"/>
  <c r="W140" i="22"/>
  <c r="Q140" i="22"/>
  <c r="O147" i="22"/>
  <c r="W138" i="22"/>
  <c r="Q138" i="22"/>
  <c r="W144" i="22"/>
  <c r="Q144" i="22"/>
  <c r="W139" i="22"/>
  <c r="Q139" i="22"/>
  <c r="W145" i="22"/>
  <c r="Q145" i="22"/>
  <c r="M58" i="22"/>
  <c r="S58" i="22"/>
  <c r="N58" i="22"/>
  <c r="T58" i="22"/>
  <c r="Q58" i="22"/>
  <c r="O58" i="22"/>
  <c r="U58" i="22"/>
  <c r="W58" i="22"/>
  <c r="L58" i="22"/>
  <c r="P58" i="22"/>
  <c r="V58" i="22"/>
  <c r="R58" i="22"/>
  <c r="M75" i="22"/>
  <c r="V75" i="22"/>
  <c r="P75" i="22"/>
  <c r="S75" i="22"/>
  <c r="W108" i="22"/>
  <c r="Q108" i="22"/>
  <c r="S108" i="22"/>
  <c r="U108" i="22"/>
  <c r="O108" i="22"/>
  <c r="M108" i="22"/>
  <c r="W114" i="22"/>
  <c r="Q114" i="22"/>
  <c r="U114" i="22"/>
  <c r="O114" i="22"/>
  <c r="S114" i="22"/>
  <c r="M114" i="22"/>
  <c r="M53" i="22"/>
  <c r="S53" i="22"/>
  <c r="N53" i="22"/>
  <c r="T53" i="22"/>
  <c r="Q53" i="22"/>
  <c r="O53" i="22"/>
  <c r="U53" i="22"/>
  <c r="W53" i="22"/>
  <c r="R53" i="22"/>
  <c r="P53" i="22"/>
  <c r="V53" i="22"/>
  <c r="L53" i="22"/>
  <c r="M59" i="22"/>
  <c r="S59" i="22"/>
  <c r="N59" i="22"/>
  <c r="T59" i="22"/>
  <c r="Q59" i="22"/>
  <c r="L59" i="22"/>
  <c r="O59" i="22"/>
  <c r="U59" i="22"/>
  <c r="W59" i="22"/>
  <c r="P59" i="22"/>
  <c r="V59" i="22"/>
  <c r="R59" i="22"/>
  <c r="M70" i="22"/>
  <c r="P70" i="22"/>
  <c r="S70" i="22"/>
  <c r="V70" i="22"/>
  <c r="U109" i="22"/>
  <c r="O109" i="22"/>
  <c r="W109" i="22"/>
  <c r="Q109" i="22"/>
  <c r="S109" i="22"/>
  <c r="M109" i="22"/>
  <c r="M57" i="22"/>
  <c r="S57" i="22"/>
  <c r="N57" i="22"/>
  <c r="T57" i="22"/>
  <c r="Q57" i="22"/>
  <c r="L57" i="22"/>
  <c r="O57" i="22"/>
  <c r="U57" i="22"/>
  <c r="W57" i="22"/>
  <c r="P57" i="22"/>
  <c r="V57" i="22"/>
  <c r="R57" i="22"/>
  <c r="Q46" i="22"/>
  <c r="W46" i="22"/>
  <c r="O46" i="22"/>
  <c r="M46" i="22"/>
  <c r="M55" i="22"/>
  <c r="S55" i="22"/>
  <c r="N55" i="22"/>
  <c r="T55" i="22"/>
  <c r="W55" i="22"/>
  <c r="R55" i="22"/>
  <c r="O55" i="22"/>
  <c r="U55" i="22"/>
  <c r="Q55" i="22"/>
  <c r="L55" i="22"/>
  <c r="P55" i="22"/>
  <c r="V55" i="22"/>
  <c r="S68" i="22"/>
  <c r="V68" i="22"/>
  <c r="P68" i="22"/>
  <c r="M68" i="22"/>
  <c r="S72" i="22"/>
  <c r="V72" i="22"/>
  <c r="P72" i="22"/>
  <c r="M72" i="22"/>
  <c r="S111" i="22"/>
  <c r="M111" i="22"/>
  <c r="W111" i="22"/>
  <c r="Q111" i="22"/>
  <c r="U111" i="22"/>
  <c r="O111" i="22"/>
  <c r="W107" i="22"/>
  <c r="Q107" i="22"/>
  <c r="M107" i="22"/>
  <c r="U107" i="22"/>
  <c r="O107" i="22"/>
  <c r="S107" i="22"/>
  <c r="W45" i="22"/>
  <c r="U45" i="22"/>
  <c r="M45" i="22"/>
  <c r="Q45" i="22"/>
  <c r="O45" i="22"/>
  <c r="M54" i="22"/>
  <c r="S54" i="22"/>
  <c r="N54" i="22"/>
  <c r="T54" i="22"/>
  <c r="L54" i="22"/>
  <c r="O54" i="22"/>
  <c r="U54" i="22"/>
  <c r="Q54" i="22"/>
  <c r="P54" i="22"/>
  <c r="V54" i="22"/>
  <c r="W54" i="22"/>
  <c r="R54" i="22"/>
  <c r="P67" i="22"/>
  <c r="S67" i="22"/>
  <c r="V67" i="22"/>
  <c r="M67" i="22"/>
  <c r="U110" i="22"/>
  <c r="O110" i="22"/>
  <c r="S110" i="22"/>
  <c r="M110" i="22"/>
  <c r="W110" i="22"/>
  <c r="Q110" i="22"/>
  <c r="Q47" i="22"/>
  <c r="O47" i="22"/>
  <c r="M47" i="22"/>
  <c r="V69" i="22"/>
  <c r="S69" i="22"/>
  <c r="P69" i="22"/>
  <c r="M69" i="22"/>
  <c r="V73" i="22"/>
  <c r="P73" i="22"/>
  <c r="S73" i="22"/>
  <c r="M73" i="22"/>
  <c r="P62" i="22"/>
  <c r="R63" i="22"/>
  <c r="M40" i="22"/>
  <c r="T40" i="22"/>
  <c r="N40" i="22"/>
  <c r="U40" i="22"/>
  <c r="O40" i="22"/>
  <c r="V40" i="22"/>
  <c r="P40" i="22"/>
  <c r="W40" i="22"/>
  <c r="Q40" i="22"/>
  <c r="L40" i="22"/>
  <c r="R40" i="22"/>
  <c r="S40" i="22"/>
  <c r="O36" i="22"/>
  <c r="P36" i="22"/>
  <c r="R36" i="22"/>
  <c r="V36" i="22"/>
  <c r="W36" i="22"/>
  <c r="M36" i="22"/>
  <c r="S36" i="22"/>
  <c r="L36" i="22"/>
  <c r="N36" i="22"/>
  <c r="T36" i="22"/>
  <c r="U36" i="22"/>
  <c r="Q36" i="22"/>
  <c r="R41" i="22"/>
  <c r="L41" i="22"/>
  <c r="M41" i="22"/>
  <c r="S41" i="22"/>
  <c r="N41" i="22"/>
  <c r="T41" i="22"/>
  <c r="O41" i="22"/>
  <c r="U41" i="22"/>
  <c r="P41" i="22"/>
  <c r="V41" i="22"/>
  <c r="Q41" i="22"/>
  <c r="W41" i="22"/>
  <c r="P37" i="22"/>
  <c r="O37" i="22"/>
  <c r="U37" i="22"/>
  <c r="S37" i="22"/>
  <c r="W37" i="22"/>
  <c r="R37" i="22"/>
  <c r="M37" i="22"/>
  <c r="L37" i="22"/>
  <c r="Q37" i="22"/>
  <c r="N37" i="22"/>
  <c r="V37" i="22"/>
  <c r="T37" i="22"/>
  <c r="P43" i="22"/>
  <c r="M43" i="22"/>
  <c r="Q43" i="22"/>
  <c r="U43" i="22"/>
  <c r="T43" i="22"/>
  <c r="R43" i="22"/>
  <c r="N43" i="22"/>
  <c r="S43" i="22"/>
  <c r="O43" i="22"/>
  <c r="V43" i="22"/>
  <c r="W43" i="22"/>
  <c r="L43" i="22"/>
  <c r="M38" i="22"/>
  <c r="Q38" i="22"/>
  <c r="R38" i="22"/>
  <c r="T38" i="22"/>
  <c r="N38" i="22"/>
  <c r="U38" i="22"/>
  <c r="O38" i="22"/>
  <c r="V38" i="22"/>
  <c r="P38" i="22"/>
  <c r="W38" i="22"/>
  <c r="L38" i="22"/>
  <c r="S38" i="22"/>
  <c r="M39" i="22"/>
  <c r="N39" i="22"/>
  <c r="O39" i="22"/>
  <c r="V39" i="22"/>
  <c r="P39" i="22"/>
  <c r="W39" i="22"/>
  <c r="Q39" i="22"/>
  <c r="L39" i="22"/>
  <c r="R39" i="22"/>
  <c r="T39" i="22"/>
  <c r="U39" i="22"/>
  <c r="S39" i="22"/>
  <c r="S14" i="22"/>
  <c r="T14" i="22"/>
  <c r="S137" i="22"/>
  <c r="S148" i="22" s="1"/>
  <c r="P16" i="9"/>
  <c r="M16" i="9"/>
  <c r="O25" i="9"/>
  <c r="P25" i="9"/>
  <c r="M25" i="9"/>
  <c r="N25" i="9"/>
  <c r="Q25" i="9"/>
  <c r="L25" i="9"/>
  <c r="L16" i="9"/>
  <c r="L10" i="9"/>
  <c r="O16" i="9"/>
  <c r="L14" i="9"/>
  <c r="Q11" i="9"/>
  <c r="L11" i="9"/>
  <c r="M10" i="9"/>
  <c r="M14" i="9"/>
  <c r="Q16" i="9"/>
  <c r="Q14" i="9"/>
  <c r="P11" i="9"/>
  <c r="N10" i="9"/>
  <c r="P14" i="9"/>
  <c r="O11" i="9"/>
  <c r="O10" i="9"/>
  <c r="O14" i="9"/>
  <c r="N11" i="9"/>
  <c r="P10" i="9"/>
  <c r="L13" i="9"/>
  <c r="S19" i="22"/>
  <c r="M19" i="22"/>
  <c r="R19" i="22"/>
  <c r="L19" i="22"/>
  <c r="U19" i="22"/>
  <c r="O19" i="22"/>
  <c r="N19" i="22"/>
  <c r="W19" i="22"/>
  <c r="V19" i="22"/>
  <c r="T19" i="22"/>
  <c r="Q19" i="22"/>
  <c r="P19" i="22"/>
  <c r="S12" i="22"/>
  <c r="M12" i="22"/>
  <c r="U12" i="22"/>
  <c r="O12" i="22"/>
  <c r="T12" i="22"/>
  <c r="R12" i="22"/>
  <c r="Q12" i="22"/>
  <c r="P12" i="22"/>
  <c r="W12" i="22"/>
  <c r="N12" i="22"/>
  <c r="V12" i="22"/>
  <c r="L12" i="22"/>
  <c r="P10" i="22"/>
  <c r="S17" i="22"/>
  <c r="Q10" i="22"/>
  <c r="V20" i="22"/>
  <c r="P20" i="22"/>
  <c r="U20" i="22"/>
  <c r="W20" i="22"/>
  <c r="L25" i="22"/>
  <c r="V17" i="22"/>
  <c r="P17" i="22"/>
  <c r="U17" i="22"/>
  <c r="O17" i="22"/>
  <c r="R17" i="22"/>
  <c r="L17" i="22"/>
  <c r="W17" i="22"/>
  <c r="S10" i="22"/>
  <c r="M10" i="22"/>
  <c r="U10" i="22"/>
  <c r="O10" i="22"/>
  <c r="T10" i="22"/>
  <c r="L22" i="22"/>
  <c r="L10" i="22"/>
  <c r="V10" i="22"/>
  <c r="V14" i="22"/>
  <c r="U14" i="22"/>
  <c r="R14" i="22"/>
  <c r="W14" i="22"/>
  <c r="N10" i="22"/>
  <c r="W10" i="22"/>
  <c r="L62" i="22"/>
  <c r="W62" i="22"/>
  <c r="W179" i="22"/>
  <c r="S63" i="22"/>
  <c r="M63" i="22"/>
  <c r="W63" i="22"/>
  <c r="Q63" i="22"/>
  <c r="V63" i="22"/>
  <c r="P63" i="22"/>
  <c r="U63" i="22"/>
  <c r="O63" i="22"/>
  <c r="P86" i="22"/>
  <c r="L63" i="22"/>
  <c r="N63" i="22"/>
  <c r="M147" i="22"/>
  <c r="M148" i="22" s="1"/>
  <c r="U46" i="22" l="1"/>
  <c r="M20" i="22"/>
  <c r="S20" i="22"/>
  <c r="L20" i="22"/>
  <c r="R20" i="22"/>
  <c r="Q20" i="22"/>
  <c r="O20" i="22"/>
  <c r="N20" i="22"/>
  <c r="W11" i="22"/>
  <c r="N11" i="22"/>
  <c r="Q11" i="22"/>
  <c r="P11" i="22"/>
  <c r="L11" i="22"/>
  <c r="U11" i="22"/>
  <c r="R11" i="22"/>
  <c r="T11" i="22"/>
  <c r="O11" i="22"/>
  <c r="M11" i="22"/>
  <c r="S11" i="22"/>
  <c r="M51" i="22"/>
  <c r="O51" i="22"/>
  <c r="Q51" i="22"/>
  <c r="W51" i="22"/>
  <c r="Q48" i="22"/>
  <c r="W48" i="22"/>
  <c r="U48" i="22"/>
  <c r="W49" i="22"/>
  <c r="M48" i="22"/>
  <c r="O48" i="22"/>
  <c r="U51" i="22"/>
  <c r="U49" i="22"/>
  <c r="O49" i="22"/>
  <c r="Q49" i="22"/>
  <c r="S49" i="22"/>
  <c r="T20" i="22"/>
  <c r="N62" i="22"/>
  <c r="N64" i="22" s="1"/>
  <c r="R62" i="22"/>
  <c r="V62" i="22"/>
  <c r="U62" i="22"/>
  <c r="U64" i="22" s="1"/>
  <c r="M62" i="22"/>
  <c r="M64" i="22" s="1"/>
  <c r="O62" i="22"/>
  <c r="O64" i="22" s="1"/>
  <c r="Q62" i="22"/>
  <c r="S47" i="22"/>
  <c r="T62" i="22"/>
  <c r="T64" i="22" s="1"/>
  <c r="K64" i="22"/>
  <c r="L23" i="22"/>
  <c r="W47" i="22"/>
  <c r="K18" i="22"/>
  <c r="W182" i="22"/>
  <c r="X182" i="22" s="1"/>
  <c r="Y182" i="22" s="1"/>
  <c r="P64" i="22"/>
  <c r="L64" i="22"/>
  <c r="R64" i="22"/>
  <c r="V64" i="22"/>
  <c r="Q64" i="22"/>
  <c r="W64" i="22"/>
  <c r="S64" i="22"/>
  <c r="T127" i="22"/>
  <c r="N127" i="22"/>
  <c r="P137" i="22"/>
  <c r="V137" i="22"/>
  <c r="V148" i="22" s="1"/>
  <c r="O127" i="22"/>
  <c r="U147" i="22"/>
  <c r="Q127" i="22"/>
  <c r="W127" i="22"/>
  <c r="U127" i="22"/>
  <c r="N26" i="9"/>
  <c r="O26" i="9"/>
  <c r="P26" i="9"/>
  <c r="M26" i="9"/>
  <c r="Q26" i="9"/>
  <c r="L26" i="9"/>
  <c r="L21" i="9"/>
  <c r="L17" i="9"/>
  <c r="O17" i="9"/>
  <c r="N17" i="9"/>
  <c r="M17" i="9"/>
  <c r="P17" i="9"/>
  <c r="Q17" i="9"/>
  <c r="U76" i="22"/>
  <c r="P127" i="22"/>
  <c r="V175" i="22"/>
  <c r="V176" i="22" s="1"/>
  <c r="T175" i="22"/>
  <c r="N160" i="22"/>
  <c r="M160" i="22"/>
  <c r="M176" i="22" s="1"/>
  <c r="T160" i="22"/>
  <c r="O175" i="22"/>
  <c r="Q175" i="22"/>
  <c r="P148" i="22" l="1"/>
  <c r="X175" i="22"/>
  <c r="Y175" i="22" s="1"/>
  <c r="X127" i="22"/>
  <c r="Y127" i="22" s="1"/>
  <c r="X64" i="22"/>
  <c r="Y64" i="22" s="1"/>
  <c r="R16" i="9"/>
  <c r="S16" i="9" s="1"/>
  <c r="P115" i="22"/>
  <c r="B81" i="7"/>
  <c r="V115" i="22" l="1"/>
  <c r="C81" i="7"/>
  <c r="E205" i="20" l="1"/>
  <c r="E204" i="20"/>
  <c r="E203" i="20"/>
  <c r="E202" i="20"/>
  <c r="E201" i="20"/>
  <c r="E206" i="20" s="1"/>
  <c r="E207" i="20" s="1"/>
  <c r="F198" i="20"/>
  <c r="F195" i="20"/>
  <c r="F192" i="20"/>
  <c r="F189" i="20"/>
  <c r="F183" i="20"/>
  <c r="F184" i="20" s="1"/>
  <c r="G174" i="20"/>
  <c r="F174" i="20"/>
  <c r="E174" i="20"/>
  <c r="H172" i="20"/>
  <c r="H174" i="20" s="1"/>
  <c r="G171" i="20"/>
  <c r="F171" i="20"/>
  <c r="E171" i="20"/>
  <c r="H169" i="20"/>
  <c r="H171" i="20" s="1"/>
  <c r="F166" i="20"/>
  <c r="F163" i="20"/>
  <c r="F160" i="20"/>
  <c r="J152" i="20"/>
  <c r="I152" i="20"/>
  <c r="G152" i="20"/>
  <c r="E152" i="20"/>
  <c r="I150" i="20"/>
  <c r="J150" i="20" s="1"/>
  <c r="G150" i="20"/>
  <c r="E150" i="20"/>
  <c r="I148" i="20"/>
  <c r="J148" i="20" s="1"/>
  <c r="G148" i="20"/>
  <c r="E148" i="20"/>
  <c r="I146" i="20"/>
  <c r="J146" i="20" s="1"/>
  <c r="G146" i="20"/>
  <c r="E146" i="20"/>
  <c r="I144" i="20"/>
  <c r="G144" i="20"/>
  <c r="J144" i="20" s="1"/>
  <c r="E144" i="20"/>
  <c r="I142" i="20"/>
  <c r="J142" i="20" s="1"/>
  <c r="G142" i="20"/>
  <c r="E142" i="20"/>
  <c r="I140" i="20"/>
  <c r="G140" i="20"/>
  <c r="E140" i="20"/>
  <c r="J140" i="20" s="1"/>
  <c r="I138" i="20"/>
  <c r="G138" i="20"/>
  <c r="E138" i="20"/>
  <c r="J138" i="20" s="1"/>
  <c r="I136" i="20"/>
  <c r="J136" i="20" s="1"/>
  <c r="G136" i="20"/>
  <c r="E136" i="20"/>
  <c r="J134" i="20"/>
  <c r="I134" i="20"/>
  <c r="G134" i="20"/>
  <c r="E134" i="20"/>
  <c r="I132" i="20"/>
  <c r="G132" i="20"/>
  <c r="E132" i="20"/>
  <c r="J132" i="20" s="1"/>
  <c r="I130" i="20"/>
  <c r="G130" i="20"/>
  <c r="J130" i="20" s="1"/>
  <c r="E130" i="20"/>
  <c r="I128" i="20"/>
  <c r="G128" i="20"/>
  <c r="E128" i="20"/>
  <c r="J128" i="20" s="1"/>
  <c r="I126" i="20"/>
  <c r="J126" i="20" s="1"/>
  <c r="G126" i="20"/>
  <c r="E126" i="20"/>
  <c r="I124" i="20"/>
  <c r="J124" i="20" s="1"/>
  <c r="G124" i="20"/>
  <c r="E124" i="20"/>
  <c r="I122" i="20"/>
  <c r="J122" i="20" s="1"/>
  <c r="G122" i="20"/>
  <c r="E122" i="20"/>
  <c r="I120" i="20"/>
  <c r="G120" i="20"/>
  <c r="E120" i="20"/>
  <c r="J120" i="20" s="1"/>
  <c r="I118" i="20"/>
  <c r="J118" i="20" s="1"/>
  <c r="G118" i="20"/>
  <c r="E118" i="20"/>
  <c r="I116" i="20"/>
  <c r="G116" i="20"/>
  <c r="E116" i="20"/>
  <c r="J116" i="20" s="1"/>
  <c r="I107" i="20"/>
  <c r="J107" i="20" s="1"/>
  <c r="G107" i="20"/>
  <c r="E107" i="20"/>
  <c r="J105" i="20"/>
  <c r="I105" i="20"/>
  <c r="G105" i="20"/>
  <c r="E105" i="20"/>
  <c r="I103" i="20"/>
  <c r="J103" i="20" s="1"/>
  <c r="G103" i="20"/>
  <c r="E103" i="20"/>
  <c r="I101" i="20"/>
  <c r="G101" i="20"/>
  <c r="E101" i="20"/>
  <c r="J101" i="20" s="1"/>
  <c r="I99" i="20"/>
  <c r="J99" i="20" s="1"/>
  <c r="G99" i="20"/>
  <c r="E99" i="20"/>
  <c r="I97" i="20"/>
  <c r="G97" i="20"/>
  <c r="E97" i="20"/>
  <c r="J97" i="20" s="1"/>
  <c r="I95" i="20"/>
  <c r="J95" i="20" s="1"/>
  <c r="G95" i="20"/>
  <c r="E95" i="20"/>
  <c r="I93" i="20"/>
  <c r="G93" i="20"/>
  <c r="E93" i="20"/>
  <c r="J93" i="20" s="1"/>
  <c r="I91" i="20"/>
  <c r="J91" i="20" s="1"/>
  <c r="G91" i="20"/>
  <c r="E91" i="20"/>
  <c r="I89" i="20"/>
  <c r="G89" i="20"/>
  <c r="J89" i="20" s="1"/>
  <c r="E89" i="20"/>
  <c r="I87" i="20"/>
  <c r="J87" i="20" s="1"/>
  <c r="G87" i="20"/>
  <c r="E87" i="20"/>
  <c r="I85" i="20"/>
  <c r="J85" i="20" s="1"/>
  <c r="G85" i="20"/>
  <c r="E85" i="20"/>
  <c r="I83" i="20"/>
  <c r="J83" i="20" s="1"/>
  <c r="G83" i="20"/>
  <c r="E83" i="20"/>
  <c r="I81" i="20"/>
  <c r="G81" i="20"/>
  <c r="J81" i="20" s="1"/>
  <c r="E81" i="20"/>
  <c r="I79" i="20"/>
  <c r="G79" i="20"/>
  <c r="E79" i="20"/>
  <c r="J79" i="20" s="1"/>
  <c r="I77" i="20"/>
  <c r="J77" i="20" s="1"/>
  <c r="G77" i="20"/>
  <c r="E77" i="20"/>
  <c r="J75" i="20"/>
  <c r="I75" i="20"/>
  <c r="G75" i="20"/>
  <c r="E75" i="20"/>
  <c r="I69" i="20"/>
  <c r="G69" i="20"/>
  <c r="E69" i="20"/>
  <c r="J69" i="20" s="1"/>
  <c r="I67" i="20"/>
  <c r="G67" i="20"/>
  <c r="E67" i="20"/>
  <c r="J67" i="20" s="1"/>
  <c r="J65" i="20"/>
  <c r="I65" i="20"/>
  <c r="G65" i="20"/>
  <c r="E65" i="20"/>
  <c r="I63" i="20"/>
  <c r="G63" i="20"/>
  <c r="J63" i="20" s="1"/>
  <c r="E63" i="20"/>
  <c r="I61" i="20"/>
  <c r="G61" i="20"/>
  <c r="J61" i="20" s="1"/>
  <c r="E61" i="20"/>
  <c r="I59" i="20"/>
  <c r="G59" i="20"/>
  <c r="J59" i="20" s="1"/>
  <c r="E59" i="20"/>
  <c r="I57" i="20"/>
  <c r="J57" i="20" s="1"/>
  <c r="G57" i="20"/>
  <c r="E57" i="20"/>
  <c r="I55" i="20"/>
  <c r="G55" i="20"/>
  <c r="J55" i="20" s="1"/>
  <c r="E55" i="20"/>
  <c r="I53" i="20"/>
  <c r="G53" i="20"/>
  <c r="E53" i="20"/>
  <c r="J53" i="20" s="1"/>
  <c r="I51" i="20"/>
  <c r="G51" i="20"/>
  <c r="E51" i="20"/>
  <c r="J51" i="20" s="1"/>
  <c r="I49" i="20"/>
  <c r="G49" i="20"/>
  <c r="J49" i="20" s="1"/>
  <c r="E49" i="20"/>
  <c r="I47" i="20"/>
  <c r="G47" i="20"/>
  <c r="J47" i="20" s="1"/>
  <c r="E47" i="20"/>
  <c r="I45" i="20"/>
  <c r="G45" i="20"/>
  <c r="J45" i="20" s="1"/>
  <c r="E45" i="20"/>
  <c r="I43" i="20"/>
  <c r="G43" i="20"/>
  <c r="E43" i="20"/>
  <c r="J43" i="20" s="1"/>
  <c r="I41" i="20"/>
  <c r="J41" i="20" s="1"/>
  <c r="G41" i="20"/>
  <c r="E41" i="20"/>
  <c r="I39" i="20"/>
  <c r="G39" i="20"/>
  <c r="E39" i="20"/>
  <c r="J39" i="20" s="1"/>
  <c r="I37" i="20"/>
  <c r="J37" i="20" s="1"/>
  <c r="G37" i="20"/>
  <c r="E37" i="20"/>
  <c r="J35" i="20"/>
  <c r="I35" i="20"/>
  <c r="G35" i="20"/>
  <c r="E35" i="20"/>
  <c r="I33" i="20"/>
  <c r="G33" i="20"/>
  <c r="E33" i="20"/>
  <c r="J33" i="20" s="1"/>
  <c r="I31" i="20"/>
  <c r="J31" i="20" s="1"/>
  <c r="G31" i="20"/>
  <c r="E31" i="20"/>
  <c r="J29" i="20"/>
  <c r="I29" i="20"/>
  <c r="G29" i="20"/>
  <c r="E29" i="20"/>
  <c r="I27" i="20"/>
  <c r="G27" i="20"/>
  <c r="E27" i="20"/>
  <c r="J27" i="20" s="1"/>
  <c r="I25" i="20"/>
  <c r="G25" i="20"/>
  <c r="J25" i="20" s="1"/>
  <c r="E25" i="20"/>
  <c r="I23" i="20"/>
  <c r="G23" i="20"/>
  <c r="J23" i="20" s="1"/>
  <c r="E23" i="20"/>
  <c r="I21" i="20"/>
  <c r="J21" i="20" s="1"/>
  <c r="G21" i="20"/>
  <c r="E21" i="20"/>
  <c r="I19" i="20"/>
  <c r="G19" i="20"/>
  <c r="E19" i="20"/>
  <c r="J19" i="20" s="1"/>
  <c r="I17" i="20"/>
  <c r="G17" i="20"/>
  <c r="J17" i="20" s="1"/>
  <c r="E17" i="20"/>
  <c r="I15" i="20"/>
  <c r="G15" i="20"/>
  <c r="E15" i="20"/>
  <c r="J15" i="20" s="1"/>
  <c r="I13" i="20"/>
  <c r="J13" i="20" s="1"/>
  <c r="G13" i="20"/>
  <c r="E13" i="20"/>
  <c r="I11" i="20"/>
  <c r="G11" i="20"/>
  <c r="E11" i="20"/>
  <c r="J11" i="20" s="1"/>
  <c r="I9" i="20"/>
  <c r="G9" i="20"/>
  <c r="E9" i="20"/>
  <c r="J9" i="20" s="1"/>
  <c r="I7" i="20"/>
  <c r="G7" i="20"/>
  <c r="J7" i="20" s="1"/>
  <c r="E7" i="20"/>
  <c r="I5" i="20"/>
  <c r="G5" i="20"/>
  <c r="J5" i="20" s="1"/>
  <c r="E5" i="20"/>
  <c r="E187" i="19"/>
  <c r="E186" i="19"/>
  <c r="E185" i="19"/>
  <c r="E184" i="19"/>
  <c r="E183" i="19"/>
  <c r="F180" i="19"/>
  <c r="F177" i="19"/>
  <c r="F174" i="19"/>
  <c r="F171" i="19"/>
  <c r="F165" i="19"/>
  <c r="F166" i="19" s="1"/>
  <c r="G156" i="19"/>
  <c r="F156" i="19"/>
  <c r="E156" i="19"/>
  <c r="H154" i="19"/>
  <c r="H156" i="19" s="1"/>
  <c r="G153" i="19"/>
  <c r="F153" i="19"/>
  <c r="E153" i="19"/>
  <c r="H151" i="19"/>
  <c r="H153" i="19" s="1"/>
  <c r="F148" i="19"/>
  <c r="F145" i="19"/>
  <c r="F142" i="19"/>
  <c r="J134" i="19"/>
  <c r="I134" i="19"/>
  <c r="G134" i="19"/>
  <c r="E134" i="19"/>
  <c r="I132" i="19"/>
  <c r="J132" i="19" s="1"/>
  <c r="G132" i="19"/>
  <c r="E132" i="19"/>
  <c r="I130" i="19"/>
  <c r="J130" i="19" s="1"/>
  <c r="G130" i="19"/>
  <c r="E130" i="19"/>
  <c r="I128" i="19"/>
  <c r="G128" i="19"/>
  <c r="E128" i="19"/>
  <c r="J128" i="19" s="1"/>
  <c r="I126" i="19"/>
  <c r="G126" i="19"/>
  <c r="E126" i="19"/>
  <c r="J126" i="19" s="1"/>
  <c r="I124" i="19"/>
  <c r="G124" i="19"/>
  <c r="J124" i="19" s="1"/>
  <c r="E124" i="19"/>
  <c r="I122" i="19"/>
  <c r="G122" i="19"/>
  <c r="E122" i="19"/>
  <c r="J122" i="19" s="1"/>
  <c r="I120" i="19"/>
  <c r="J120" i="19" s="1"/>
  <c r="G120" i="19"/>
  <c r="E120" i="19"/>
  <c r="I118" i="19"/>
  <c r="J118" i="19" s="1"/>
  <c r="G118" i="19"/>
  <c r="E118" i="19"/>
  <c r="I116" i="19"/>
  <c r="J116" i="19" s="1"/>
  <c r="G116" i="19"/>
  <c r="E116" i="19"/>
  <c r="I107" i="19"/>
  <c r="J107" i="19" s="1"/>
  <c r="G107" i="19"/>
  <c r="E107" i="19"/>
  <c r="I105" i="19"/>
  <c r="G105" i="19"/>
  <c r="E105" i="19"/>
  <c r="J105" i="19" s="1"/>
  <c r="I103" i="19"/>
  <c r="J103" i="19" s="1"/>
  <c r="G103" i="19"/>
  <c r="E103" i="19"/>
  <c r="I101" i="19"/>
  <c r="G101" i="19"/>
  <c r="E101" i="19"/>
  <c r="J101" i="19" s="1"/>
  <c r="I99" i="19"/>
  <c r="J99" i="19" s="1"/>
  <c r="G99" i="19"/>
  <c r="E99" i="19"/>
  <c r="I97" i="19"/>
  <c r="G97" i="19"/>
  <c r="E97" i="19"/>
  <c r="J97" i="19" s="1"/>
  <c r="I95" i="19"/>
  <c r="J95" i="19" s="1"/>
  <c r="G95" i="19"/>
  <c r="E95" i="19"/>
  <c r="I93" i="19"/>
  <c r="G93" i="19"/>
  <c r="E93" i="19"/>
  <c r="J93" i="19" s="1"/>
  <c r="I91" i="19"/>
  <c r="J91" i="19" s="1"/>
  <c r="G91" i="19"/>
  <c r="E91" i="19"/>
  <c r="I89" i="19"/>
  <c r="G89" i="19"/>
  <c r="J89" i="19" s="1"/>
  <c r="E89" i="19"/>
  <c r="I87" i="19"/>
  <c r="J87" i="19" s="1"/>
  <c r="G87" i="19"/>
  <c r="E87" i="19"/>
  <c r="I85" i="19"/>
  <c r="J85" i="19" s="1"/>
  <c r="G85" i="19"/>
  <c r="E85" i="19"/>
  <c r="I83" i="19"/>
  <c r="J83" i="19" s="1"/>
  <c r="G83" i="19"/>
  <c r="E83" i="19"/>
  <c r="I81" i="19"/>
  <c r="G81" i="19"/>
  <c r="J81" i="19" s="1"/>
  <c r="E81" i="19"/>
  <c r="I79" i="19"/>
  <c r="G79" i="19"/>
  <c r="E79" i="19"/>
  <c r="J79" i="19" s="1"/>
  <c r="I77" i="19"/>
  <c r="J77" i="19" s="1"/>
  <c r="G77" i="19"/>
  <c r="E77" i="19"/>
  <c r="I75" i="19"/>
  <c r="G75" i="19"/>
  <c r="E75" i="19"/>
  <c r="J75" i="19" s="1"/>
  <c r="I69" i="19"/>
  <c r="G69" i="19"/>
  <c r="E69" i="19"/>
  <c r="J69" i="19" s="1"/>
  <c r="I67" i="19"/>
  <c r="G67" i="19"/>
  <c r="E67" i="19"/>
  <c r="J67" i="19" s="1"/>
  <c r="I65" i="19"/>
  <c r="J65" i="19" s="1"/>
  <c r="G65" i="19"/>
  <c r="E65" i="19"/>
  <c r="I63" i="19"/>
  <c r="G63" i="19"/>
  <c r="J63" i="19" s="1"/>
  <c r="E63" i="19"/>
  <c r="J61" i="19"/>
  <c r="I61" i="19"/>
  <c r="G61" i="19"/>
  <c r="E61" i="19"/>
  <c r="I59" i="19"/>
  <c r="G59" i="19"/>
  <c r="J59" i="19" s="1"/>
  <c r="E59" i="19"/>
  <c r="I57" i="19"/>
  <c r="J57" i="19" s="1"/>
  <c r="G57" i="19"/>
  <c r="E57" i="19"/>
  <c r="J55" i="19"/>
  <c r="I55" i="19"/>
  <c r="G55" i="19"/>
  <c r="E55" i="19"/>
  <c r="I53" i="19"/>
  <c r="G53" i="19"/>
  <c r="E53" i="19"/>
  <c r="J53" i="19" s="1"/>
  <c r="I51" i="19"/>
  <c r="G51" i="19"/>
  <c r="E51" i="19"/>
  <c r="J51" i="19" s="1"/>
  <c r="I49" i="19"/>
  <c r="G49" i="19"/>
  <c r="J49" i="19" s="1"/>
  <c r="E49" i="19"/>
  <c r="I47" i="19"/>
  <c r="G47" i="19"/>
  <c r="J47" i="19" s="1"/>
  <c r="E47" i="19"/>
  <c r="J45" i="19"/>
  <c r="I45" i="19"/>
  <c r="G45" i="19"/>
  <c r="E45" i="19"/>
  <c r="I43" i="19"/>
  <c r="G43" i="19"/>
  <c r="E43" i="19"/>
  <c r="J43" i="19" s="1"/>
  <c r="I41" i="19"/>
  <c r="J41" i="19" s="1"/>
  <c r="G41" i="19"/>
  <c r="E41" i="19"/>
  <c r="I39" i="19"/>
  <c r="G39" i="19"/>
  <c r="E39" i="19"/>
  <c r="J39" i="19" s="1"/>
  <c r="J37" i="19"/>
  <c r="I37" i="19"/>
  <c r="G37" i="19"/>
  <c r="E37" i="19"/>
  <c r="I35" i="19"/>
  <c r="G35" i="19"/>
  <c r="J35" i="19" s="1"/>
  <c r="E35" i="19"/>
  <c r="I33" i="19"/>
  <c r="G33" i="19"/>
  <c r="E33" i="19"/>
  <c r="J33" i="19" s="1"/>
  <c r="J31" i="19"/>
  <c r="I31" i="19"/>
  <c r="G31" i="19"/>
  <c r="E31" i="19"/>
  <c r="I29" i="19"/>
  <c r="G29" i="19"/>
  <c r="J29" i="19" s="1"/>
  <c r="E29" i="19"/>
  <c r="I27" i="19"/>
  <c r="G27" i="19"/>
  <c r="E27" i="19"/>
  <c r="J27" i="19" s="1"/>
  <c r="J25" i="19"/>
  <c r="I25" i="19"/>
  <c r="G25" i="19"/>
  <c r="E25" i="19"/>
  <c r="I23" i="19"/>
  <c r="G23" i="19"/>
  <c r="J23" i="19" s="1"/>
  <c r="E23" i="19"/>
  <c r="I21" i="19"/>
  <c r="J21" i="19" s="1"/>
  <c r="G21" i="19"/>
  <c r="E21" i="19"/>
  <c r="I19" i="19"/>
  <c r="G19" i="19"/>
  <c r="E19" i="19"/>
  <c r="J19" i="19" s="1"/>
  <c r="I17" i="19"/>
  <c r="G17" i="19"/>
  <c r="J17" i="19" s="1"/>
  <c r="E17" i="19"/>
  <c r="I15" i="19"/>
  <c r="G15" i="19"/>
  <c r="E15" i="19"/>
  <c r="J15" i="19" s="1"/>
  <c r="I13" i="19"/>
  <c r="J13" i="19" s="1"/>
  <c r="G13" i="19"/>
  <c r="E13" i="19"/>
  <c r="I11" i="19"/>
  <c r="G11" i="19"/>
  <c r="E11" i="19"/>
  <c r="J11" i="19" s="1"/>
  <c r="I9" i="19"/>
  <c r="G9" i="19"/>
  <c r="E9" i="19"/>
  <c r="J9" i="19" s="1"/>
  <c r="J7" i="19"/>
  <c r="I7" i="19"/>
  <c r="G7" i="19"/>
  <c r="E7" i="19"/>
  <c r="I5" i="19"/>
  <c r="G5" i="19"/>
  <c r="J5" i="19" s="1"/>
  <c r="E5" i="19"/>
  <c r="E205" i="18"/>
  <c r="E204" i="18"/>
  <c r="E203" i="18"/>
  <c r="E202" i="18"/>
  <c r="E201" i="18"/>
  <c r="F198" i="18"/>
  <c r="F195" i="18"/>
  <c r="F192" i="18"/>
  <c r="F189" i="18"/>
  <c r="F184" i="18"/>
  <c r="F183" i="18"/>
  <c r="G174" i="18"/>
  <c r="F174" i="18"/>
  <c r="E174" i="18"/>
  <c r="H172" i="18"/>
  <c r="H174" i="18" s="1"/>
  <c r="G171" i="18"/>
  <c r="F171" i="18"/>
  <c r="E171" i="18"/>
  <c r="H169" i="18"/>
  <c r="H171" i="18" s="1"/>
  <c r="F166" i="18"/>
  <c r="F163" i="18"/>
  <c r="F160" i="18"/>
  <c r="I152" i="18"/>
  <c r="G152" i="18"/>
  <c r="E152" i="18"/>
  <c r="J152" i="18" s="1"/>
  <c r="I150" i="18"/>
  <c r="J150" i="18" s="1"/>
  <c r="G150" i="18"/>
  <c r="E150" i="18"/>
  <c r="I148" i="18"/>
  <c r="J148" i="18" s="1"/>
  <c r="G148" i="18"/>
  <c r="E148" i="18"/>
  <c r="J146" i="18"/>
  <c r="I146" i="18"/>
  <c r="G146" i="18"/>
  <c r="E146" i="18"/>
  <c r="I144" i="18"/>
  <c r="G144" i="18"/>
  <c r="J144" i="18" s="1"/>
  <c r="E144" i="18"/>
  <c r="I142" i="18"/>
  <c r="J142" i="18" s="1"/>
  <c r="G142" i="18"/>
  <c r="E142" i="18"/>
  <c r="J140" i="18"/>
  <c r="I140" i="18"/>
  <c r="G140" i="18"/>
  <c r="E140" i="18"/>
  <c r="I138" i="18"/>
  <c r="G138" i="18"/>
  <c r="E138" i="18"/>
  <c r="J138" i="18" s="1"/>
  <c r="I136" i="18"/>
  <c r="J136" i="18" s="1"/>
  <c r="G136" i="18"/>
  <c r="E136" i="18"/>
  <c r="J134" i="18"/>
  <c r="I134" i="18"/>
  <c r="G134" i="18"/>
  <c r="E134" i="18"/>
  <c r="I132" i="18"/>
  <c r="G132" i="18"/>
  <c r="E132" i="18"/>
  <c r="J132" i="18" s="1"/>
  <c r="I130" i="18"/>
  <c r="G130" i="18"/>
  <c r="J130" i="18" s="1"/>
  <c r="E130" i="18"/>
  <c r="I128" i="18"/>
  <c r="G128" i="18"/>
  <c r="E128" i="18"/>
  <c r="J128" i="18" s="1"/>
  <c r="I126" i="18"/>
  <c r="J126" i="18" s="1"/>
  <c r="G126" i="18"/>
  <c r="E126" i="18"/>
  <c r="I124" i="18"/>
  <c r="J124" i="18" s="1"/>
  <c r="G124" i="18"/>
  <c r="E124" i="18"/>
  <c r="I122" i="18"/>
  <c r="J122" i="18" s="1"/>
  <c r="G122" i="18"/>
  <c r="E122" i="18"/>
  <c r="I120" i="18"/>
  <c r="G120" i="18"/>
  <c r="E120" i="18"/>
  <c r="J120" i="18" s="1"/>
  <c r="I118" i="18"/>
  <c r="J118" i="18" s="1"/>
  <c r="G118" i="18"/>
  <c r="E118" i="18"/>
  <c r="J116" i="18"/>
  <c r="I116" i="18"/>
  <c r="G116" i="18"/>
  <c r="E116" i="18"/>
  <c r="I107" i="18"/>
  <c r="J107" i="18" s="1"/>
  <c r="G107" i="18"/>
  <c r="E107" i="18"/>
  <c r="J105" i="18"/>
  <c r="I105" i="18"/>
  <c r="G105" i="18"/>
  <c r="E105" i="18"/>
  <c r="J103" i="18"/>
  <c r="I103" i="18"/>
  <c r="G103" i="18"/>
  <c r="E103" i="18"/>
  <c r="I101" i="18"/>
  <c r="G101" i="18"/>
  <c r="E101" i="18"/>
  <c r="J101" i="18" s="1"/>
  <c r="I99" i="18"/>
  <c r="J99" i="18" s="1"/>
  <c r="G99" i="18"/>
  <c r="E99" i="18"/>
  <c r="I97" i="18"/>
  <c r="G97" i="18"/>
  <c r="E97" i="18"/>
  <c r="J97" i="18" s="1"/>
  <c r="I95" i="18"/>
  <c r="J95" i="18" s="1"/>
  <c r="G95" i="18"/>
  <c r="E95" i="18"/>
  <c r="J93" i="18"/>
  <c r="I93" i="18"/>
  <c r="G93" i="18"/>
  <c r="E93" i="18"/>
  <c r="J91" i="18"/>
  <c r="I91" i="18"/>
  <c r="G91" i="18"/>
  <c r="E91" i="18"/>
  <c r="I89" i="18"/>
  <c r="G89" i="18"/>
  <c r="J89" i="18" s="1"/>
  <c r="E89" i="18"/>
  <c r="I87" i="18"/>
  <c r="J87" i="18" s="1"/>
  <c r="G87" i="18"/>
  <c r="E87" i="18"/>
  <c r="I85" i="18"/>
  <c r="J85" i="18" s="1"/>
  <c r="G85" i="18"/>
  <c r="E85" i="18"/>
  <c r="I83" i="18"/>
  <c r="J83" i="18" s="1"/>
  <c r="G83" i="18"/>
  <c r="E83" i="18"/>
  <c r="J81" i="18"/>
  <c r="I81" i="18"/>
  <c r="G81" i="18"/>
  <c r="E81" i="18"/>
  <c r="I79" i="18"/>
  <c r="G79" i="18"/>
  <c r="E79" i="18"/>
  <c r="J79" i="18" s="1"/>
  <c r="I77" i="18"/>
  <c r="J77" i="18" s="1"/>
  <c r="G77" i="18"/>
  <c r="E77" i="18"/>
  <c r="J75" i="18"/>
  <c r="I75" i="18"/>
  <c r="G75" i="18"/>
  <c r="E75" i="18"/>
  <c r="I69" i="18"/>
  <c r="G69" i="18"/>
  <c r="E69" i="18"/>
  <c r="J69" i="18" s="1"/>
  <c r="I67" i="18"/>
  <c r="G67" i="18"/>
  <c r="E67" i="18"/>
  <c r="J67" i="18" s="1"/>
  <c r="J65" i="18"/>
  <c r="I65" i="18"/>
  <c r="G65" i="18"/>
  <c r="E65" i="18"/>
  <c r="I63" i="18"/>
  <c r="G63" i="18"/>
  <c r="J63" i="18" s="1"/>
  <c r="E63" i="18"/>
  <c r="I61" i="18"/>
  <c r="G61" i="18"/>
  <c r="J61" i="18" s="1"/>
  <c r="E61" i="18"/>
  <c r="I59" i="18"/>
  <c r="G59" i="18"/>
  <c r="J59" i="18" s="1"/>
  <c r="E59" i="18"/>
  <c r="I57" i="18"/>
  <c r="J57" i="18" s="1"/>
  <c r="G57" i="18"/>
  <c r="E57" i="18"/>
  <c r="I55" i="18"/>
  <c r="G55" i="18"/>
  <c r="J55" i="18" s="1"/>
  <c r="E55" i="18"/>
  <c r="J53" i="18"/>
  <c r="I53" i="18"/>
  <c r="G53" i="18"/>
  <c r="E53" i="18"/>
  <c r="I51" i="18"/>
  <c r="G51" i="18"/>
  <c r="E51" i="18"/>
  <c r="J51" i="18" s="1"/>
  <c r="I49" i="18"/>
  <c r="G49" i="18"/>
  <c r="J49" i="18" s="1"/>
  <c r="E49" i="18"/>
  <c r="I47" i="18"/>
  <c r="G47" i="18"/>
  <c r="J47" i="18" s="1"/>
  <c r="E47" i="18"/>
  <c r="I45" i="18"/>
  <c r="G45" i="18"/>
  <c r="J45" i="18" s="1"/>
  <c r="E45" i="18"/>
  <c r="I43" i="18"/>
  <c r="G43" i="18"/>
  <c r="E43" i="18"/>
  <c r="J43" i="18" s="1"/>
  <c r="J41" i="18"/>
  <c r="I41" i="18"/>
  <c r="G41" i="18"/>
  <c r="E41" i="18"/>
  <c r="I39" i="18"/>
  <c r="G39" i="18"/>
  <c r="E39" i="18"/>
  <c r="J39" i="18" s="1"/>
  <c r="I37" i="18"/>
  <c r="J37" i="18" s="1"/>
  <c r="G37" i="18"/>
  <c r="E37" i="18"/>
  <c r="I35" i="18"/>
  <c r="G35" i="18"/>
  <c r="J35" i="18" s="1"/>
  <c r="E35" i="18"/>
  <c r="I33" i="18"/>
  <c r="G33" i="18"/>
  <c r="E33" i="18"/>
  <c r="J33" i="18" s="1"/>
  <c r="J31" i="18"/>
  <c r="I31" i="18"/>
  <c r="G31" i="18"/>
  <c r="E31" i="18"/>
  <c r="I29" i="18"/>
  <c r="G29" i="18"/>
  <c r="J29" i="18" s="1"/>
  <c r="E29" i="18"/>
  <c r="I27" i="18"/>
  <c r="G27" i="18"/>
  <c r="E27" i="18"/>
  <c r="J27" i="18" s="1"/>
  <c r="I25" i="18"/>
  <c r="G25" i="18"/>
  <c r="J25" i="18" s="1"/>
  <c r="E25" i="18"/>
  <c r="I23" i="18"/>
  <c r="G23" i="18"/>
  <c r="J23" i="18" s="1"/>
  <c r="E23" i="18"/>
  <c r="I21" i="18"/>
  <c r="J21" i="18" s="1"/>
  <c r="G21" i="18"/>
  <c r="E21" i="18"/>
  <c r="I19" i="18"/>
  <c r="G19" i="18"/>
  <c r="E19" i="18"/>
  <c r="J19" i="18" s="1"/>
  <c r="I17" i="18"/>
  <c r="G17" i="18"/>
  <c r="J17" i="18" s="1"/>
  <c r="E17" i="18"/>
  <c r="I15" i="18"/>
  <c r="G15" i="18"/>
  <c r="E15" i="18"/>
  <c r="J15" i="18" s="1"/>
  <c r="J13" i="18"/>
  <c r="I13" i="18"/>
  <c r="G13" i="18"/>
  <c r="E13" i="18"/>
  <c r="I11" i="18"/>
  <c r="G11" i="18"/>
  <c r="E11" i="18"/>
  <c r="J11" i="18" s="1"/>
  <c r="I9" i="18"/>
  <c r="G9" i="18"/>
  <c r="E9" i="18"/>
  <c r="J9" i="18" s="1"/>
  <c r="J7" i="18"/>
  <c r="I7" i="18"/>
  <c r="G7" i="18"/>
  <c r="E7" i="18"/>
  <c r="J5" i="18"/>
  <c r="I5" i="18"/>
  <c r="G5" i="18"/>
  <c r="E5" i="18"/>
  <c r="E202" i="17"/>
  <c r="E201" i="17"/>
  <c r="E200" i="17"/>
  <c r="E199" i="17"/>
  <c r="E198" i="17"/>
  <c r="F195" i="17"/>
  <c r="F192" i="17"/>
  <c r="F189" i="17"/>
  <c r="F186" i="17"/>
  <c r="F180" i="17"/>
  <c r="F181" i="17" s="1"/>
  <c r="G171" i="17"/>
  <c r="F171" i="17"/>
  <c r="E171" i="17"/>
  <c r="H169" i="17"/>
  <c r="H171" i="17" s="1"/>
  <c r="F166" i="17"/>
  <c r="F163" i="17"/>
  <c r="F160" i="17"/>
  <c r="I152" i="17"/>
  <c r="G152" i="17"/>
  <c r="E152" i="17"/>
  <c r="J152" i="17" s="1"/>
  <c r="I150" i="17"/>
  <c r="J150" i="17" s="1"/>
  <c r="G150" i="17"/>
  <c r="E150" i="17"/>
  <c r="I148" i="17"/>
  <c r="J148" i="17" s="1"/>
  <c r="G148" i="17"/>
  <c r="E148" i="17"/>
  <c r="I146" i="17"/>
  <c r="J146" i="17" s="1"/>
  <c r="G146" i="17"/>
  <c r="E146" i="17"/>
  <c r="I144" i="17"/>
  <c r="G144" i="17"/>
  <c r="J144" i="17" s="1"/>
  <c r="E144" i="17"/>
  <c r="I142" i="17"/>
  <c r="J142" i="17" s="1"/>
  <c r="G142" i="17"/>
  <c r="E142" i="17"/>
  <c r="I140" i="17"/>
  <c r="G140" i="17"/>
  <c r="E140" i="17"/>
  <c r="J140" i="17" s="1"/>
  <c r="I138" i="17"/>
  <c r="G138" i="17"/>
  <c r="E138" i="17"/>
  <c r="J138" i="17" s="1"/>
  <c r="J136" i="17"/>
  <c r="I136" i="17"/>
  <c r="G136" i="17"/>
  <c r="E136" i="17"/>
  <c r="I134" i="17"/>
  <c r="G134" i="17"/>
  <c r="E134" i="17"/>
  <c r="J134" i="17" s="1"/>
  <c r="J132" i="17"/>
  <c r="I132" i="17"/>
  <c r="G132" i="17"/>
  <c r="E132" i="17"/>
  <c r="J130" i="17"/>
  <c r="I130" i="17"/>
  <c r="G130" i="17"/>
  <c r="E130" i="17"/>
  <c r="I128" i="17"/>
  <c r="G128" i="17"/>
  <c r="E128" i="17"/>
  <c r="J128" i="17" s="1"/>
  <c r="I126" i="17"/>
  <c r="J126" i="17" s="1"/>
  <c r="G126" i="17"/>
  <c r="E126" i="17"/>
  <c r="I124" i="17"/>
  <c r="J124" i="17" s="1"/>
  <c r="G124" i="17"/>
  <c r="E124" i="17"/>
  <c r="I122" i="17"/>
  <c r="J122" i="17" s="1"/>
  <c r="G122" i="17"/>
  <c r="E122" i="17"/>
  <c r="I120" i="17"/>
  <c r="G120" i="17"/>
  <c r="E120" i="17"/>
  <c r="J120" i="17" s="1"/>
  <c r="I118" i="17"/>
  <c r="J118" i="17" s="1"/>
  <c r="G118" i="17"/>
  <c r="E118" i="17"/>
  <c r="I116" i="17"/>
  <c r="G116" i="17"/>
  <c r="E116" i="17"/>
  <c r="J116" i="17" s="1"/>
  <c r="I107" i="17"/>
  <c r="J107" i="17" s="1"/>
  <c r="G107" i="17"/>
  <c r="E107" i="17"/>
  <c r="I105" i="17"/>
  <c r="G105" i="17"/>
  <c r="E105" i="17"/>
  <c r="J105" i="17" s="1"/>
  <c r="I103" i="17"/>
  <c r="J103" i="17" s="1"/>
  <c r="G103" i="17"/>
  <c r="E103" i="17"/>
  <c r="I101" i="17"/>
  <c r="G101" i="17"/>
  <c r="E101" i="17"/>
  <c r="J101" i="17" s="1"/>
  <c r="I99" i="17"/>
  <c r="J99" i="17" s="1"/>
  <c r="G99" i="17"/>
  <c r="E99" i="17"/>
  <c r="J97" i="17"/>
  <c r="I97" i="17"/>
  <c r="G97" i="17"/>
  <c r="E97" i="17"/>
  <c r="I95" i="17"/>
  <c r="J95" i="17" s="1"/>
  <c r="G95" i="17"/>
  <c r="E95" i="17"/>
  <c r="I93" i="17"/>
  <c r="G93" i="17"/>
  <c r="E93" i="17"/>
  <c r="J93" i="17" s="1"/>
  <c r="I91" i="17"/>
  <c r="J91" i="17" s="1"/>
  <c r="G91" i="17"/>
  <c r="E91" i="17"/>
  <c r="J89" i="17"/>
  <c r="I89" i="17"/>
  <c r="G89" i="17"/>
  <c r="E89" i="17"/>
  <c r="I87" i="17"/>
  <c r="J87" i="17" s="1"/>
  <c r="G87" i="17"/>
  <c r="E87" i="17"/>
  <c r="I85" i="17"/>
  <c r="J85" i="17" s="1"/>
  <c r="G85" i="17"/>
  <c r="E85" i="17"/>
  <c r="I83" i="17"/>
  <c r="J83" i="17" s="1"/>
  <c r="G83" i="17"/>
  <c r="E83" i="17"/>
  <c r="I81" i="17"/>
  <c r="G81" i="17"/>
  <c r="J81" i="17" s="1"/>
  <c r="E81" i="17"/>
  <c r="J79" i="17"/>
  <c r="I79" i="17"/>
  <c r="G79" i="17"/>
  <c r="E79" i="17"/>
  <c r="I77" i="17"/>
  <c r="J77" i="17" s="1"/>
  <c r="G77" i="17"/>
  <c r="E77" i="17"/>
  <c r="I75" i="17"/>
  <c r="G75" i="17"/>
  <c r="E75" i="17"/>
  <c r="J75" i="17" s="1"/>
  <c r="I69" i="17"/>
  <c r="G69" i="17"/>
  <c r="E69" i="17"/>
  <c r="J69" i="17" s="1"/>
  <c r="I67" i="17"/>
  <c r="G67" i="17"/>
  <c r="E67" i="17"/>
  <c r="J67" i="17" s="1"/>
  <c r="I65" i="17"/>
  <c r="J65" i="17" s="1"/>
  <c r="G65" i="17"/>
  <c r="E65" i="17"/>
  <c r="I63" i="17"/>
  <c r="G63" i="17"/>
  <c r="J63" i="17" s="1"/>
  <c r="E63" i="17"/>
  <c r="I61" i="17"/>
  <c r="G61" i="17"/>
  <c r="J61" i="17" s="1"/>
  <c r="E61" i="17"/>
  <c r="I59" i="17"/>
  <c r="G59" i="17"/>
  <c r="J59" i="17" s="1"/>
  <c r="E59" i="17"/>
  <c r="J57" i="17"/>
  <c r="I57" i="17"/>
  <c r="G57" i="17"/>
  <c r="E57" i="17"/>
  <c r="J55" i="17"/>
  <c r="I55" i="17"/>
  <c r="G55" i="17"/>
  <c r="E55" i="17"/>
  <c r="I53" i="17"/>
  <c r="G53" i="17"/>
  <c r="E53" i="17"/>
  <c r="J53" i="17" s="1"/>
  <c r="I51" i="17"/>
  <c r="G51" i="17"/>
  <c r="E51" i="17"/>
  <c r="J51" i="17" s="1"/>
  <c r="I49" i="17"/>
  <c r="G49" i="17"/>
  <c r="J49" i="17" s="1"/>
  <c r="E49" i="17"/>
  <c r="I47" i="17"/>
  <c r="G47" i="17"/>
  <c r="J47" i="17" s="1"/>
  <c r="E47" i="17"/>
  <c r="I45" i="17"/>
  <c r="G45" i="17"/>
  <c r="J45" i="17" s="1"/>
  <c r="E45" i="17"/>
  <c r="J43" i="17"/>
  <c r="I43" i="17"/>
  <c r="G43" i="17"/>
  <c r="E43" i="17"/>
  <c r="I41" i="17"/>
  <c r="J41" i="17" s="1"/>
  <c r="G41" i="17"/>
  <c r="E41" i="17"/>
  <c r="I39" i="17"/>
  <c r="G39" i="17"/>
  <c r="E39" i="17"/>
  <c r="J39" i="17" s="1"/>
  <c r="J37" i="17"/>
  <c r="I37" i="17"/>
  <c r="G37" i="17"/>
  <c r="E37" i="17"/>
  <c r="I35" i="17"/>
  <c r="G35" i="17"/>
  <c r="J35" i="17" s="1"/>
  <c r="E35" i="17"/>
  <c r="I33" i="17"/>
  <c r="G33" i="17"/>
  <c r="E33" i="17"/>
  <c r="J33" i="17" s="1"/>
  <c r="I31" i="17"/>
  <c r="J31" i="17" s="1"/>
  <c r="G31" i="17"/>
  <c r="E31" i="17"/>
  <c r="I29" i="17"/>
  <c r="G29" i="17"/>
  <c r="J29" i="17" s="1"/>
  <c r="E29" i="17"/>
  <c r="I27" i="17"/>
  <c r="G27" i="17"/>
  <c r="E27" i="17"/>
  <c r="J27" i="17" s="1"/>
  <c r="I25" i="17"/>
  <c r="G25" i="17"/>
  <c r="J25" i="17" s="1"/>
  <c r="E25" i="17"/>
  <c r="I23" i="17"/>
  <c r="G23" i="17"/>
  <c r="J23" i="17" s="1"/>
  <c r="E23" i="17"/>
  <c r="I21" i="17"/>
  <c r="J21" i="17" s="1"/>
  <c r="G21" i="17"/>
  <c r="E21" i="17"/>
  <c r="J19" i="17"/>
  <c r="I19" i="17"/>
  <c r="G19" i="17"/>
  <c r="E19" i="17"/>
  <c r="I17" i="17"/>
  <c r="G17" i="17"/>
  <c r="J17" i="17" s="1"/>
  <c r="E17" i="17"/>
  <c r="I15" i="17"/>
  <c r="G15" i="17"/>
  <c r="E15" i="17"/>
  <c r="J15" i="17" s="1"/>
  <c r="I13" i="17"/>
  <c r="J13" i="17" s="1"/>
  <c r="G13" i="17"/>
  <c r="E13" i="17"/>
  <c r="I11" i="17"/>
  <c r="G11" i="17"/>
  <c r="E11" i="17"/>
  <c r="J11" i="17" s="1"/>
  <c r="I9" i="17"/>
  <c r="G9" i="17"/>
  <c r="E9" i="17"/>
  <c r="J9" i="17" s="1"/>
  <c r="J7" i="17"/>
  <c r="I7" i="17"/>
  <c r="G7" i="17"/>
  <c r="E7" i="17"/>
  <c r="I5" i="17"/>
  <c r="G5" i="17"/>
  <c r="J5" i="17" s="1"/>
  <c r="E5" i="17"/>
  <c r="E205" i="16"/>
  <c r="E204" i="16"/>
  <c r="E203" i="16"/>
  <c r="E202" i="16"/>
  <c r="E201" i="16"/>
  <c r="F198" i="16"/>
  <c r="F195" i="16"/>
  <c r="F192" i="16"/>
  <c r="F189" i="16"/>
  <c r="F183" i="16"/>
  <c r="F184" i="16" s="1"/>
  <c r="H174" i="16"/>
  <c r="G174" i="16"/>
  <c r="F174" i="16"/>
  <c r="E174" i="16"/>
  <c r="H172" i="16"/>
  <c r="G171" i="16"/>
  <c r="F171" i="16"/>
  <c r="E171" i="16"/>
  <c r="H169" i="16"/>
  <c r="H171" i="16" s="1"/>
  <c r="F166" i="16"/>
  <c r="F163" i="16"/>
  <c r="F160" i="16"/>
  <c r="I152" i="16"/>
  <c r="G152" i="16"/>
  <c r="E152" i="16"/>
  <c r="J152" i="16" s="1"/>
  <c r="I150" i="16"/>
  <c r="J150" i="16" s="1"/>
  <c r="G150" i="16"/>
  <c r="E150" i="16"/>
  <c r="I148" i="16"/>
  <c r="J148" i="16" s="1"/>
  <c r="G148" i="16"/>
  <c r="E148" i="16"/>
  <c r="I146" i="16"/>
  <c r="J146" i="16" s="1"/>
  <c r="G146" i="16"/>
  <c r="E146" i="16"/>
  <c r="I144" i="16"/>
  <c r="G144" i="16"/>
  <c r="J144" i="16" s="1"/>
  <c r="E144" i="16"/>
  <c r="I142" i="16"/>
  <c r="J142" i="16" s="1"/>
  <c r="G142" i="16"/>
  <c r="E142" i="16"/>
  <c r="J140" i="16"/>
  <c r="I140" i="16"/>
  <c r="G140" i="16"/>
  <c r="E140" i="16"/>
  <c r="I138" i="16"/>
  <c r="G138" i="16"/>
  <c r="E138" i="16"/>
  <c r="J138" i="16" s="1"/>
  <c r="I136" i="16"/>
  <c r="J136" i="16" s="1"/>
  <c r="G136" i="16"/>
  <c r="E136" i="16"/>
  <c r="J134" i="16"/>
  <c r="I134" i="16"/>
  <c r="G134" i="16"/>
  <c r="E134" i="16"/>
  <c r="I132" i="16"/>
  <c r="G132" i="16"/>
  <c r="E132" i="16"/>
  <c r="J132" i="16" s="1"/>
  <c r="I130" i="16"/>
  <c r="G130" i="16"/>
  <c r="J130" i="16" s="1"/>
  <c r="E130" i="16"/>
  <c r="I128" i="16"/>
  <c r="G128" i="16"/>
  <c r="E128" i="16"/>
  <c r="J128" i="16" s="1"/>
  <c r="I126" i="16"/>
  <c r="J126" i="16" s="1"/>
  <c r="G126" i="16"/>
  <c r="E126" i="16"/>
  <c r="I124" i="16"/>
  <c r="J124" i="16" s="1"/>
  <c r="G124" i="16"/>
  <c r="E124" i="16"/>
  <c r="I122" i="16"/>
  <c r="J122" i="16" s="1"/>
  <c r="G122" i="16"/>
  <c r="E122" i="16"/>
  <c r="I120" i="16"/>
  <c r="G120" i="16"/>
  <c r="E120" i="16"/>
  <c r="J120" i="16" s="1"/>
  <c r="I118" i="16"/>
  <c r="J118" i="16" s="1"/>
  <c r="G118" i="16"/>
  <c r="E118" i="16"/>
  <c r="I116" i="16"/>
  <c r="G116" i="16"/>
  <c r="E116" i="16"/>
  <c r="J116" i="16" s="1"/>
  <c r="I107" i="16"/>
  <c r="J107" i="16" s="1"/>
  <c r="G107" i="16"/>
  <c r="E107" i="16"/>
  <c r="J105" i="16"/>
  <c r="I105" i="16"/>
  <c r="G105" i="16"/>
  <c r="E105" i="16"/>
  <c r="I103" i="16"/>
  <c r="J103" i="16" s="1"/>
  <c r="G103" i="16"/>
  <c r="E103" i="16"/>
  <c r="I101" i="16"/>
  <c r="G101" i="16"/>
  <c r="E101" i="16"/>
  <c r="J101" i="16" s="1"/>
  <c r="J99" i="16"/>
  <c r="I99" i="16"/>
  <c r="G99" i="16"/>
  <c r="E99" i="16"/>
  <c r="I97" i="16"/>
  <c r="G97" i="16"/>
  <c r="E97" i="16"/>
  <c r="J97" i="16" s="1"/>
  <c r="I95" i="16"/>
  <c r="J95" i="16" s="1"/>
  <c r="G95" i="16"/>
  <c r="E95" i="16"/>
  <c r="J93" i="16"/>
  <c r="I93" i="16"/>
  <c r="G93" i="16"/>
  <c r="E93" i="16"/>
  <c r="I91" i="16"/>
  <c r="J91" i="16" s="1"/>
  <c r="G91" i="16"/>
  <c r="E91" i="16"/>
  <c r="I89" i="16"/>
  <c r="G89" i="16"/>
  <c r="J89" i="16" s="1"/>
  <c r="E89" i="16"/>
  <c r="J87" i="16"/>
  <c r="I87" i="16"/>
  <c r="G87" i="16"/>
  <c r="E87" i="16"/>
  <c r="I85" i="16"/>
  <c r="J85" i="16" s="1"/>
  <c r="G85" i="16"/>
  <c r="E85" i="16"/>
  <c r="I83" i="16"/>
  <c r="J83" i="16" s="1"/>
  <c r="G83" i="16"/>
  <c r="E83" i="16"/>
  <c r="J81" i="16"/>
  <c r="I81" i="16"/>
  <c r="G81" i="16"/>
  <c r="E81" i="16"/>
  <c r="I79" i="16"/>
  <c r="G79" i="16"/>
  <c r="E79" i="16"/>
  <c r="J79" i="16" s="1"/>
  <c r="I77" i="16"/>
  <c r="J77" i="16" s="1"/>
  <c r="G77" i="16"/>
  <c r="E77" i="16"/>
  <c r="I75" i="16"/>
  <c r="G75" i="16"/>
  <c r="E75" i="16"/>
  <c r="J75" i="16" s="1"/>
  <c r="J69" i="16"/>
  <c r="I69" i="16"/>
  <c r="G69" i="16"/>
  <c r="E69" i="16"/>
  <c r="I67" i="16"/>
  <c r="G67" i="16"/>
  <c r="E67" i="16"/>
  <c r="J67" i="16" s="1"/>
  <c r="I65" i="16"/>
  <c r="J65" i="16" s="1"/>
  <c r="G65" i="16"/>
  <c r="E65" i="16"/>
  <c r="J63" i="16"/>
  <c r="I63" i="16"/>
  <c r="G63" i="16"/>
  <c r="E63" i="16"/>
  <c r="I61" i="16"/>
  <c r="G61" i="16"/>
  <c r="J61" i="16" s="1"/>
  <c r="E61" i="16"/>
  <c r="I59" i="16"/>
  <c r="G59" i="16"/>
  <c r="J59" i="16" s="1"/>
  <c r="E59" i="16"/>
  <c r="I57" i="16"/>
  <c r="J57" i="16" s="1"/>
  <c r="G57" i="16"/>
  <c r="E57" i="16"/>
  <c r="I55" i="16"/>
  <c r="G55" i="16"/>
  <c r="J55" i="16" s="1"/>
  <c r="E55" i="16"/>
  <c r="I53" i="16"/>
  <c r="G53" i="16"/>
  <c r="E53" i="16"/>
  <c r="J53" i="16" s="1"/>
  <c r="J51" i="16"/>
  <c r="I51" i="16"/>
  <c r="G51" i="16"/>
  <c r="E51" i="16"/>
  <c r="I49" i="16"/>
  <c r="G49" i="16"/>
  <c r="J49" i="16" s="1"/>
  <c r="E49" i="16"/>
  <c r="I47" i="16"/>
  <c r="G47" i="16"/>
  <c r="J47" i="16" s="1"/>
  <c r="E47" i="16"/>
  <c r="I45" i="16"/>
  <c r="G45" i="16"/>
  <c r="J45" i="16" s="1"/>
  <c r="E45" i="16"/>
  <c r="I43" i="16"/>
  <c r="G43" i="16"/>
  <c r="E43" i="16"/>
  <c r="J43" i="16" s="1"/>
  <c r="I41" i="16"/>
  <c r="J41" i="16" s="1"/>
  <c r="G41" i="16"/>
  <c r="E41" i="16"/>
  <c r="I39" i="16"/>
  <c r="G39" i="16"/>
  <c r="E39" i="16"/>
  <c r="J39" i="16" s="1"/>
  <c r="I37" i="16"/>
  <c r="J37" i="16" s="1"/>
  <c r="G37" i="16"/>
  <c r="E37" i="16"/>
  <c r="I35" i="16"/>
  <c r="G35" i="16"/>
  <c r="J35" i="16" s="1"/>
  <c r="E35" i="16"/>
  <c r="I33" i="16"/>
  <c r="G33" i="16"/>
  <c r="E33" i="16"/>
  <c r="J33" i="16" s="1"/>
  <c r="I31" i="16"/>
  <c r="J31" i="16" s="1"/>
  <c r="G31" i="16"/>
  <c r="E31" i="16"/>
  <c r="I29" i="16"/>
  <c r="G29" i="16"/>
  <c r="J29" i="16" s="1"/>
  <c r="E29" i="16"/>
  <c r="I27" i="16"/>
  <c r="G27" i="16"/>
  <c r="E27" i="16"/>
  <c r="J27" i="16" s="1"/>
  <c r="I25" i="16"/>
  <c r="G25" i="16"/>
  <c r="J25" i="16" s="1"/>
  <c r="E25" i="16"/>
  <c r="I23" i="16"/>
  <c r="G23" i="16"/>
  <c r="J23" i="16" s="1"/>
  <c r="E23" i="16"/>
  <c r="I21" i="16"/>
  <c r="J21" i="16" s="1"/>
  <c r="G21" i="16"/>
  <c r="E21" i="16"/>
  <c r="I19" i="16"/>
  <c r="G19" i="16"/>
  <c r="E19" i="16"/>
  <c r="J19" i="16" s="1"/>
  <c r="I17" i="16"/>
  <c r="G17" i="16"/>
  <c r="J17" i="16" s="1"/>
  <c r="E17" i="16"/>
  <c r="J15" i="16"/>
  <c r="I15" i="16"/>
  <c r="G15" i="16"/>
  <c r="E15" i="16"/>
  <c r="I13" i="16"/>
  <c r="J13" i="16" s="1"/>
  <c r="G13" i="16"/>
  <c r="E13" i="16"/>
  <c r="J11" i="16"/>
  <c r="I11" i="16"/>
  <c r="G11" i="16"/>
  <c r="E11" i="16"/>
  <c r="J9" i="16"/>
  <c r="I9" i="16"/>
  <c r="G9" i="16"/>
  <c r="E9" i="16"/>
  <c r="I7" i="16"/>
  <c r="G7" i="16"/>
  <c r="J7" i="16" s="1"/>
  <c r="E7" i="16"/>
  <c r="I5" i="16"/>
  <c r="G5" i="16"/>
  <c r="J5" i="16" s="1"/>
  <c r="E5" i="16"/>
  <c r="E205" i="15"/>
  <c r="E204" i="15"/>
  <c r="E203" i="15"/>
  <c r="E202" i="15"/>
  <c r="E201" i="15"/>
  <c r="F198" i="15"/>
  <c r="F195" i="15"/>
  <c r="F192" i="15"/>
  <c r="F189" i="15"/>
  <c r="F183" i="15"/>
  <c r="F184" i="15" s="1"/>
  <c r="G174" i="15"/>
  <c r="F174" i="15"/>
  <c r="E174" i="15"/>
  <c r="H172" i="15"/>
  <c r="H174" i="15" s="1"/>
  <c r="H171" i="15"/>
  <c r="G171" i="15"/>
  <c r="F171" i="15"/>
  <c r="E171" i="15"/>
  <c r="H169" i="15"/>
  <c r="F166" i="15"/>
  <c r="F163" i="15"/>
  <c r="F160" i="15"/>
  <c r="I152" i="15"/>
  <c r="G152" i="15"/>
  <c r="E152" i="15"/>
  <c r="J152" i="15" s="1"/>
  <c r="I150" i="15"/>
  <c r="J150" i="15" s="1"/>
  <c r="G150" i="15"/>
  <c r="E150" i="15"/>
  <c r="I148" i="15"/>
  <c r="J148" i="15" s="1"/>
  <c r="G148" i="15"/>
  <c r="E148" i="15"/>
  <c r="J146" i="15"/>
  <c r="I146" i="15"/>
  <c r="G146" i="15"/>
  <c r="E146" i="15"/>
  <c r="I144" i="15"/>
  <c r="G144" i="15"/>
  <c r="J144" i="15" s="1"/>
  <c r="E144" i="15"/>
  <c r="I142" i="15"/>
  <c r="J142" i="15" s="1"/>
  <c r="G142" i="15"/>
  <c r="E142" i="15"/>
  <c r="I140" i="15"/>
  <c r="G140" i="15"/>
  <c r="E140" i="15"/>
  <c r="J140" i="15" s="1"/>
  <c r="I138" i="15"/>
  <c r="G138" i="15"/>
  <c r="E138" i="15"/>
  <c r="J138" i="15" s="1"/>
  <c r="J136" i="15"/>
  <c r="I136" i="15"/>
  <c r="G136" i="15"/>
  <c r="E136" i="15"/>
  <c r="I134" i="15"/>
  <c r="G134" i="15"/>
  <c r="E134" i="15"/>
  <c r="J134" i="15" s="1"/>
  <c r="I132" i="15"/>
  <c r="G132" i="15"/>
  <c r="E132" i="15"/>
  <c r="J132" i="15" s="1"/>
  <c r="J130" i="15"/>
  <c r="I130" i="15"/>
  <c r="G130" i="15"/>
  <c r="E130" i="15"/>
  <c r="I128" i="15"/>
  <c r="G128" i="15"/>
  <c r="E128" i="15"/>
  <c r="J128" i="15" s="1"/>
  <c r="I126" i="15"/>
  <c r="J126" i="15" s="1"/>
  <c r="G126" i="15"/>
  <c r="E126" i="15"/>
  <c r="I124" i="15"/>
  <c r="J124" i="15" s="1"/>
  <c r="G124" i="15"/>
  <c r="E124" i="15"/>
  <c r="I122" i="15"/>
  <c r="J122" i="15" s="1"/>
  <c r="G122" i="15"/>
  <c r="E122" i="15"/>
  <c r="I120" i="15"/>
  <c r="G120" i="15"/>
  <c r="E120" i="15"/>
  <c r="J120" i="15" s="1"/>
  <c r="J118" i="15"/>
  <c r="I118" i="15"/>
  <c r="G118" i="15"/>
  <c r="E118" i="15"/>
  <c r="I116" i="15"/>
  <c r="G116" i="15"/>
  <c r="E116" i="15"/>
  <c r="J116" i="15" s="1"/>
  <c r="I107" i="15"/>
  <c r="J107" i="15" s="1"/>
  <c r="G107" i="15"/>
  <c r="E107" i="15"/>
  <c r="I105" i="15"/>
  <c r="G105" i="15"/>
  <c r="E105" i="15"/>
  <c r="J105" i="15" s="1"/>
  <c r="I103" i="15"/>
  <c r="J103" i="15" s="1"/>
  <c r="G103" i="15"/>
  <c r="E103" i="15"/>
  <c r="J101" i="15"/>
  <c r="I101" i="15"/>
  <c r="G101" i="15"/>
  <c r="E101" i="15"/>
  <c r="I99" i="15"/>
  <c r="J99" i="15" s="1"/>
  <c r="G99" i="15"/>
  <c r="E99" i="15"/>
  <c r="I97" i="15"/>
  <c r="G97" i="15"/>
  <c r="E97" i="15"/>
  <c r="J97" i="15" s="1"/>
  <c r="I95" i="15"/>
  <c r="J95" i="15" s="1"/>
  <c r="G95" i="15"/>
  <c r="E95" i="15"/>
  <c r="I93" i="15"/>
  <c r="G93" i="15"/>
  <c r="E93" i="15"/>
  <c r="J93" i="15" s="1"/>
  <c r="I91" i="15"/>
  <c r="J91" i="15" s="1"/>
  <c r="G91" i="15"/>
  <c r="E91" i="15"/>
  <c r="I89" i="15"/>
  <c r="G89" i="15"/>
  <c r="J89" i="15" s="1"/>
  <c r="E89" i="15"/>
  <c r="I87" i="15"/>
  <c r="J87" i="15" s="1"/>
  <c r="G87" i="15"/>
  <c r="E87" i="15"/>
  <c r="I85" i="15"/>
  <c r="J85" i="15" s="1"/>
  <c r="G85" i="15"/>
  <c r="E85" i="15"/>
  <c r="I83" i="15"/>
  <c r="J83" i="15" s="1"/>
  <c r="G83" i="15"/>
  <c r="E83" i="15"/>
  <c r="I81" i="15"/>
  <c r="G81" i="15"/>
  <c r="J81" i="15" s="1"/>
  <c r="E81" i="15"/>
  <c r="I79" i="15"/>
  <c r="G79" i="15"/>
  <c r="E79" i="15"/>
  <c r="J79" i="15" s="1"/>
  <c r="I77" i="15"/>
  <c r="J77" i="15" s="1"/>
  <c r="G77" i="15"/>
  <c r="E77" i="15"/>
  <c r="I75" i="15"/>
  <c r="G75" i="15"/>
  <c r="E75" i="15"/>
  <c r="J75" i="15" s="1"/>
  <c r="I69" i="15"/>
  <c r="G69" i="15"/>
  <c r="E69" i="15"/>
  <c r="J69" i="15" s="1"/>
  <c r="J67" i="15"/>
  <c r="I67" i="15"/>
  <c r="G67" i="15"/>
  <c r="E67" i="15"/>
  <c r="I65" i="15"/>
  <c r="J65" i="15" s="1"/>
  <c r="G65" i="15"/>
  <c r="E65" i="15"/>
  <c r="I63" i="15"/>
  <c r="G63" i="15"/>
  <c r="J63" i="15" s="1"/>
  <c r="E63" i="15"/>
  <c r="I61" i="15"/>
  <c r="G61" i="15"/>
  <c r="J61" i="15" s="1"/>
  <c r="E61" i="15"/>
  <c r="I59" i="15"/>
  <c r="G59" i="15"/>
  <c r="J59" i="15" s="1"/>
  <c r="E59" i="15"/>
  <c r="I57" i="15"/>
  <c r="J57" i="15" s="1"/>
  <c r="G57" i="15"/>
  <c r="E57" i="15"/>
  <c r="I55" i="15"/>
  <c r="G55" i="15"/>
  <c r="J55" i="15" s="1"/>
  <c r="E55" i="15"/>
  <c r="I53" i="15"/>
  <c r="G53" i="15"/>
  <c r="E53" i="15"/>
  <c r="J53" i="15" s="1"/>
  <c r="I51" i="15"/>
  <c r="G51" i="15"/>
  <c r="E51" i="15"/>
  <c r="J51" i="15" s="1"/>
  <c r="J49" i="15"/>
  <c r="I49" i="15"/>
  <c r="G49" i="15"/>
  <c r="E49" i="15"/>
  <c r="I47" i="15"/>
  <c r="G47" i="15"/>
  <c r="J47" i="15" s="1"/>
  <c r="E47" i="15"/>
  <c r="I45" i="15"/>
  <c r="G45" i="15"/>
  <c r="J45" i="15" s="1"/>
  <c r="E45" i="15"/>
  <c r="I43" i="15"/>
  <c r="G43" i="15"/>
  <c r="E43" i="15"/>
  <c r="J43" i="15" s="1"/>
  <c r="I41" i="15"/>
  <c r="J41" i="15" s="1"/>
  <c r="G41" i="15"/>
  <c r="E41" i="15"/>
  <c r="I39" i="15"/>
  <c r="G39" i="15"/>
  <c r="E39" i="15"/>
  <c r="J39" i="15" s="1"/>
  <c r="I37" i="15"/>
  <c r="J37" i="15" s="1"/>
  <c r="G37" i="15"/>
  <c r="E37" i="15"/>
  <c r="I35" i="15"/>
  <c r="G35" i="15"/>
  <c r="J35" i="15" s="1"/>
  <c r="E35" i="15"/>
  <c r="I33" i="15"/>
  <c r="G33" i="15"/>
  <c r="E33" i="15"/>
  <c r="J33" i="15" s="1"/>
  <c r="J31" i="15"/>
  <c r="I31" i="15"/>
  <c r="G31" i="15"/>
  <c r="E31" i="15"/>
  <c r="I29" i="15"/>
  <c r="G29" i="15"/>
  <c r="J29" i="15" s="1"/>
  <c r="E29" i="15"/>
  <c r="I27" i="15"/>
  <c r="G27" i="15"/>
  <c r="E27" i="15"/>
  <c r="J27" i="15" s="1"/>
  <c r="I25" i="15"/>
  <c r="G25" i="15"/>
  <c r="J25" i="15" s="1"/>
  <c r="E25" i="15"/>
  <c r="I23" i="15"/>
  <c r="G23" i="15"/>
  <c r="J23" i="15" s="1"/>
  <c r="E23" i="15"/>
  <c r="I21" i="15"/>
  <c r="J21" i="15" s="1"/>
  <c r="G21" i="15"/>
  <c r="E21" i="15"/>
  <c r="I19" i="15"/>
  <c r="G19" i="15"/>
  <c r="E19" i="15"/>
  <c r="J19" i="15" s="1"/>
  <c r="I17" i="15"/>
  <c r="G17" i="15"/>
  <c r="J17" i="15" s="1"/>
  <c r="E17" i="15"/>
  <c r="I15" i="15"/>
  <c r="G15" i="15"/>
  <c r="E15" i="15"/>
  <c r="J15" i="15" s="1"/>
  <c r="I13" i="15"/>
  <c r="J13" i="15" s="1"/>
  <c r="G13" i="15"/>
  <c r="E13" i="15"/>
  <c r="I11" i="15"/>
  <c r="G11" i="15"/>
  <c r="E11" i="15"/>
  <c r="J11" i="15" s="1"/>
  <c r="I9" i="15"/>
  <c r="G9" i="15"/>
  <c r="E9" i="15"/>
  <c r="J9" i="15" s="1"/>
  <c r="I7" i="15"/>
  <c r="G7" i="15"/>
  <c r="J7" i="15" s="1"/>
  <c r="E7" i="15"/>
  <c r="I5" i="15"/>
  <c r="G5" i="15"/>
  <c r="J5" i="15" s="1"/>
  <c r="E5" i="15"/>
  <c r="E205" i="14"/>
  <c r="E204" i="14"/>
  <c r="E203" i="14"/>
  <c r="E202" i="14"/>
  <c r="E201" i="14"/>
  <c r="F198" i="14"/>
  <c r="F195" i="14"/>
  <c r="F192" i="14"/>
  <c r="F189" i="14"/>
  <c r="F183" i="14"/>
  <c r="F184" i="14" s="1"/>
  <c r="H174" i="14"/>
  <c r="G174" i="14"/>
  <c r="F174" i="14"/>
  <c r="E174" i="14"/>
  <c r="H172" i="14"/>
  <c r="G171" i="14"/>
  <c r="F171" i="14"/>
  <c r="E171" i="14"/>
  <c r="H169" i="14"/>
  <c r="H171" i="14" s="1"/>
  <c r="F166" i="14"/>
  <c r="F163" i="14"/>
  <c r="F160" i="14"/>
  <c r="I152" i="14"/>
  <c r="G152" i="14"/>
  <c r="E152" i="14"/>
  <c r="J152" i="14" s="1"/>
  <c r="I150" i="14"/>
  <c r="J150" i="14" s="1"/>
  <c r="G150" i="14"/>
  <c r="E150" i="14"/>
  <c r="I148" i="14"/>
  <c r="J148" i="14" s="1"/>
  <c r="G148" i="14"/>
  <c r="E148" i="14"/>
  <c r="I146" i="14"/>
  <c r="J146" i="14" s="1"/>
  <c r="G146" i="14"/>
  <c r="E146" i="14"/>
  <c r="I144" i="14"/>
  <c r="G144" i="14"/>
  <c r="J144" i="14" s="1"/>
  <c r="E144" i="14"/>
  <c r="I142" i="14"/>
  <c r="J142" i="14" s="1"/>
  <c r="G142" i="14"/>
  <c r="E142" i="14"/>
  <c r="I140" i="14"/>
  <c r="G140" i="14"/>
  <c r="E140" i="14"/>
  <c r="J140" i="14" s="1"/>
  <c r="I138" i="14"/>
  <c r="G138" i="14"/>
  <c r="E138" i="14"/>
  <c r="J138" i="14" s="1"/>
  <c r="I136" i="14"/>
  <c r="J136" i="14" s="1"/>
  <c r="G136" i="14"/>
  <c r="E136" i="14"/>
  <c r="I134" i="14"/>
  <c r="G134" i="14"/>
  <c r="E134" i="14"/>
  <c r="J134" i="14" s="1"/>
  <c r="I132" i="14"/>
  <c r="G132" i="14"/>
  <c r="E132" i="14"/>
  <c r="J132" i="14" s="1"/>
  <c r="I130" i="14"/>
  <c r="G130" i="14"/>
  <c r="J130" i="14" s="1"/>
  <c r="E130" i="14"/>
  <c r="J128" i="14"/>
  <c r="I128" i="14"/>
  <c r="G128" i="14"/>
  <c r="E128" i="14"/>
  <c r="I126" i="14"/>
  <c r="J126" i="14" s="1"/>
  <c r="G126" i="14"/>
  <c r="E126" i="14"/>
  <c r="I124" i="14"/>
  <c r="J124" i="14" s="1"/>
  <c r="G124" i="14"/>
  <c r="E124" i="14"/>
  <c r="I122" i="14"/>
  <c r="J122" i="14" s="1"/>
  <c r="G122" i="14"/>
  <c r="E122" i="14"/>
  <c r="I120" i="14"/>
  <c r="G120" i="14"/>
  <c r="E120" i="14"/>
  <c r="J120" i="14" s="1"/>
  <c r="J118" i="14"/>
  <c r="I118" i="14"/>
  <c r="G118" i="14"/>
  <c r="E118" i="14"/>
  <c r="J116" i="14"/>
  <c r="I116" i="14"/>
  <c r="G116" i="14"/>
  <c r="E116" i="14"/>
  <c r="I107" i="14"/>
  <c r="J107" i="14" s="1"/>
  <c r="G107" i="14"/>
  <c r="E107" i="14"/>
  <c r="I105" i="14"/>
  <c r="G105" i="14"/>
  <c r="E105" i="14"/>
  <c r="J105" i="14" s="1"/>
  <c r="I103" i="14"/>
  <c r="J103" i="14" s="1"/>
  <c r="G103" i="14"/>
  <c r="E103" i="14"/>
  <c r="J101" i="14"/>
  <c r="I101" i="14"/>
  <c r="G101" i="14"/>
  <c r="E101" i="14"/>
  <c r="I99" i="14"/>
  <c r="J99" i="14" s="1"/>
  <c r="G99" i="14"/>
  <c r="E99" i="14"/>
  <c r="I97" i="14"/>
  <c r="G97" i="14"/>
  <c r="E97" i="14"/>
  <c r="J97" i="14" s="1"/>
  <c r="I95" i="14"/>
  <c r="J95" i="14" s="1"/>
  <c r="G95" i="14"/>
  <c r="E95" i="14"/>
  <c r="I93" i="14"/>
  <c r="G93" i="14"/>
  <c r="E93" i="14"/>
  <c r="J93" i="14" s="1"/>
  <c r="I91" i="14"/>
  <c r="J91" i="14" s="1"/>
  <c r="G91" i="14"/>
  <c r="E91" i="14"/>
  <c r="I89" i="14"/>
  <c r="G89" i="14"/>
  <c r="J89" i="14" s="1"/>
  <c r="E89" i="14"/>
  <c r="I87" i="14"/>
  <c r="J87" i="14" s="1"/>
  <c r="G87" i="14"/>
  <c r="E87" i="14"/>
  <c r="I85" i="14"/>
  <c r="J85" i="14" s="1"/>
  <c r="G85" i="14"/>
  <c r="E85" i="14"/>
  <c r="I83" i="14"/>
  <c r="J83" i="14" s="1"/>
  <c r="G83" i="14"/>
  <c r="E83" i="14"/>
  <c r="J81" i="14"/>
  <c r="I81" i="14"/>
  <c r="G81" i="14"/>
  <c r="E81" i="14"/>
  <c r="I79" i="14"/>
  <c r="G79" i="14"/>
  <c r="E79" i="14"/>
  <c r="J79" i="14" s="1"/>
  <c r="I77" i="14"/>
  <c r="J77" i="14" s="1"/>
  <c r="G77" i="14"/>
  <c r="E77" i="14"/>
  <c r="I75" i="14"/>
  <c r="G75" i="14"/>
  <c r="E75" i="14"/>
  <c r="J75" i="14" s="1"/>
  <c r="I69" i="14"/>
  <c r="G69" i="14"/>
  <c r="E69" i="14"/>
  <c r="J69" i="14" s="1"/>
  <c r="I67" i="14"/>
  <c r="G67" i="14"/>
  <c r="E67" i="14"/>
  <c r="J67" i="14" s="1"/>
  <c r="I65" i="14"/>
  <c r="J65" i="14" s="1"/>
  <c r="G65" i="14"/>
  <c r="E65" i="14"/>
  <c r="I63" i="14"/>
  <c r="G63" i="14"/>
  <c r="J63" i="14" s="1"/>
  <c r="E63" i="14"/>
  <c r="I61" i="14"/>
  <c r="G61" i="14"/>
  <c r="J61" i="14" s="1"/>
  <c r="E61" i="14"/>
  <c r="I59" i="14"/>
  <c r="G59" i="14"/>
  <c r="J59" i="14" s="1"/>
  <c r="E59" i="14"/>
  <c r="I57" i="14"/>
  <c r="J57" i="14" s="1"/>
  <c r="G57" i="14"/>
  <c r="E57" i="14"/>
  <c r="I55" i="14"/>
  <c r="G55" i="14"/>
  <c r="J55" i="14" s="1"/>
  <c r="E55" i="14"/>
  <c r="I53" i="14"/>
  <c r="G53" i="14"/>
  <c r="E53" i="14"/>
  <c r="J53" i="14" s="1"/>
  <c r="I51" i="14"/>
  <c r="G51" i="14"/>
  <c r="E51" i="14"/>
  <c r="J51" i="14" s="1"/>
  <c r="I49" i="14"/>
  <c r="G49" i="14"/>
  <c r="J49" i="14" s="1"/>
  <c r="E49" i="14"/>
  <c r="I47" i="14"/>
  <c r="G47" i="14"/>
  <c r="J47" i="14" s="1"/>
  <c r="E47" i="14"/>
  <c r="I45" i="14"/>
  <c r="G45" i="14"/>
  <c r="J45" i="14" s="1"/>
  <c r="E45" i="14"/>
  <c r="I43" i="14"/>
  <c r="G43" i="14"/>
  <c r="E43" i="14"/>
  <c r="J43" i="14" s="1"/>
  <c r="I41" i="14"/>
  <c r="J41" i="14" s="1"/>
  <c r="G41" i="14"/>
  <c r="E41" i="14"/>
  <c r="I39" i="14"/>
  <c r="G39" i="14"/>
  <c r="E39" i="14"/>
  <c r="J39" i="14" s="1"/>
  <c r="I37" i="14"/>
  <c r="J37" i="14" s="1"/>
  <c r="G37" i="14"/>
  <c r="E37" i="14"/>
  <c r="J35" i="14"/>
  <c r="I35" i="14"/>
  <c r="G35" i="14"/>
  <c r="E35" i="14"/>
  <c r="I33" i="14"/>
  <c r="G33" i="14"/>
  <c r="E33" i="14"/>
  <c r="J33" i="14" s="1"/>
  <c r="I31" i="14"/>
  <c r="J31" i="14" s="1"/>
  <c r="G31" i="14"/>
  <c r="E31" i="14"/>
  <c r="I29" i="14"/>
  <c r="G29" i="14"/>
  <c r="J29" i="14" s="1"/>
  <c r="E29" i="14"/>
  <c r="I27" i="14"/>
  <c r="G27" i="14"/>
  <c r="E27" i="14"/>
  <c r="J27" i="14" s="1"/>
  <c r="I25" i="14"/>
  <c r="G25" i="14"/>
  <c r="J25" i="14" s="1"/>
  <c r="E25" i="14"/>
  <c r="J23" i="14"/>
  <c r="I23" i="14"/>
  <c r="G23" i="14"/>
  <c r="E23" i="14"/>
  <c r="I21" i="14"/>
  <c r="J21" i="14" s="1"/>
  <c r="G21" i="14"/>
  <c r="E21" i="14"/>
  <c r="I19" i="14"/>
  <c r="G19" i="14"/>
  <c r="E19" i="14"/>
  <c r="J19" i="14" s="1"/>
  <c r="J17" i="14"/>
  <c r="I17" i="14"/>
  <c r="G17" i="14"/>
  <c r="E17" i="14"/>
  <c r="I15" i="14"/>
  <c r="G15" i="14"/>
  <c r="E15" i="14"/>
  <c r="J15" i="14" s="1"/>
  <c r="I13" i="14"/>
  <c r="J13" i="14" s="1"/>
  <c r="G13" i="14"/>
  <c r="E13" i="14"/>
  <c r="I11" i="14"/>
  <c r="G11" i="14"/>
  <c r="E11" i="14"/>
  <c r="J11" i="14" s="1"/>
  <c r="I9" i="14"/>
  <c r="G9" i="14"/>
  <c r="E9" i="14"/>
  <c r="J9" i="14" s="1"/>
  <c r="I7" i="14"/>
  <c r="G7" i="14"/>
  <c r="J7" i="14" s="1"/>
  <c r="E7" i="14"/>
  <c r="I5" i="14"/>
  <c r="G5" i="14"/>
  <c r="J5" i="14" s="1"/>
  <c r="E5" i="14"/>
  <c r="E205" i="13"/>
  <c r="E204" i="13"/>
  <c r="E203" i="13"/>
  <c r="E202" i="13"/>
  <c r="E201" i="13"/>
  <c r="F198" i="13"/>
  <c r="F195" i="13"/>
  <c r="F192" i="13"/>
  <c r="F189" i="13"/>
  <c r="F183" i="13"/>
  <c r="F184" i="13" s="1"/>
  <c r="G174" i="13"/>
  <c r="F174" i="13"/>
  <c r="E174" i="13"/>
  <c r="H172" i="13"/>
  <c r="H174" i="13" s="1"/>
  <c r="G171" i="13"/>
  <c r="F171" i="13"/>
  <c r="E171" i="13"/>
  <c r="H169" i="13"/>
  <c r="H171" i="13" s="1"/>
  <c r="F166" i="13"/>
  <c r="F163" i="13"/>
  <c r="F160" i="13"/>
  <c r="I152" i="13"/>
  <c r="G152" i="13"/>
  <c r="E152" i="13"/>
  <c r="J152" i="13" s="1"/>
  <c r="J150" i="13"/>
  <c r="I150" i="13"/>
  <c r="G150" i="13"/>
  <c r="E150" i="13"/>
  <c r="I148" i="13"/>
  <c r="J148" i="13" s="1"/>
  <c r="G148" i="13"/>
  <c r="E148" i="13"/>
  <c r="I146" i="13"/>
  <c r="J146" i="13" s="1"/>
  <c r="G146" i="13"/>
  <c r="E146" i="13"/>
  <c r="J144" i="13"/>
  <c r="I144" i="13"/>
  <c r="G144" i="13"/>
  <c r="E144" i="13"/>
  <c r="I142" i="13"/>
  <c r="J142" i="13" s="1"/>
  <c r="G142" i="13"/>
  <c r="E142" i="13"/>
  <c r="I140" i="13"/>
  <c r="G140" i="13"/>
  <c r="E140" i="13"/>
  <c r="J140" i="13" s="1"/>
  <c r="J138" i="13"/>
  <c r="I138" i="13"/>
  <c r="G138" i="13"/>
  <c r="E138" i="13"/>
  <c r="I136" i="13"/>
  <c r="J136" i="13" s="1"/>
  <c r="G136" i="13"/>
  <c r="E136" i="13"/>
  <c r="I134" i="13"/>
  <c r="G134" i="13"/>
  <c r="E134" i="13"/>
  <c r="J134" i="13" s="1"/>
  <c r="J132" i="13"/>
  <c r="I132" i="13"/>
  <c r="G132" i="13"/>
  <c r="E132" i="13"/>
  <c r="I130" i="13"/>
  <c r="G130" i="13"/>
  <c r="J130" i="13" s="1"/>
  <c r="E130" i="13"/>
  <c r="I128" i="13"/>
  <c r="G128" i="13"/>
  <c r="E128" i="13"/>
  <c r="J128" i="13" s="1"/>
  <c r="J126" i="13"/>
  <c r="I126" i="13"/>
  <c r="G126" i="13"/>
  <c r="E126" i="13"/>
  <c r="I124" i="13"/>
  <c r="J124" i="13" s="1"/>
  <c r="G124" i="13"/>
  <c r="E124" i="13"/>
  <c r="I122" i="13"/>
  <c r="J122" i="13" s="1"/>
  <c r="G122" i="13"/>
  <c r="E122" i="13"/>
  <c r="I120" i="13"/>
  <c r="G120" i="13"/>
  <c r="E120" i="13"/>
  <c r="J120" i="13" s="1"/>
  <c r="I118" i="13"/>
  <c r="J118" i="13" s="1"/>
  <c r="G118" i="13"/>
  <c r="E118" i="13"/>
  <c r="I116" i="13"/>
  <c r="G116" i="13"/>
  <c r="E116" i="13"/>
  <c r="J116" i="13" s="1"/>
  <c r="I107" i="13"/>
  <c r="J107" i="13" s="1"/>
  <c r="G107" i="13"/>
  <c r="E107" i="13"/>
  <c r="I105" i="13"/>
  <c r="G105" i="13"/>
  <c r="E105" i="13"/>
  <c r="J105" i="13" s="1"/>
  <c r="J103" i="13"/>
  <c r="I103" i="13"/>
  <c r="G103" i="13"/>
  <c r="E103" i="13"/>
  <c r="I101" i="13"/>
  <c r="G101" i="13"/>
  <c r="E101" i="13"/>
  <c r="J101" i="13" s="1"/>
  <c r="I99" i="13"/>
  <c r="J99" i="13" s="1"/>
  <c r="G99" i="13"/>
  <c r="E99" i="13"/>
  <c r="J97" i="13"/>
  <c r="I97" i="13"/>
  <c r="G97" i="13"/>
  <c r="E97" i="13"/>
  <c r="I95" i="13"/>
  <c r="J95" i="13" s="1"/>
  <c r="G95" i="13"/>
  <c r="E95" i="13"/>
  <c r="I93" i="13"/>
  <c r="G93" i="13"/>
  <c r="E93" i="13"/>
  <c r="J93" i="13" s="1"/>
  <c r="I91" i="13"/>
  <c r="J91" i="13" s="1"/>
  <c r="G91" i="13"/>
  <c r="E91" i="13"/>
  <c r="I89" i="13"/>
  <c r="G89" i="13"/>
  <c r="J89" i="13" s="1"/>
  <c r="E89" i="13"/>
  <c r="I87" i="13"/>
  <c r="J87" i="13" s="1"/>
  <c r="G87" i="13"/>
  <c r="E87" i="13"/>
  <c r="I85" i="13"/>
  <c r="J85" i="13" s="1"/>
  <c r="G85" i="13"/>
  <c r="E85" i="13"/>
  <c r="I83" i="13"/>
  <c r="J83" i="13" s="1"/>
  <c r="G83" i="13"/>
  <c r="E83" i="13"/>
  <c r="I81" i="13"/>
  <c r="G81" i="13"/>
  <c r="J81" i="13" s="1"/>
  <c r="E81" i="13"/>
  <c r="I79" i="13"/>
  <c r="G79" i="13"/>
  <c r="E79" i="13"/>
  <c r="J79" i="13" s="1"/>
  <c r="I77" i="13"/>
  <c r="J77" i="13" s="1"/>
  <c r="G77" i="13"/>
  <c r="E77" i="13"/>
  <c r="I75" i="13"/>
  <c r="G75" i="13"/>
  <c r="E75" i="13"/>
  <c r="J75" i="13" s="1"/>
  <c r="J69" i="13"/>
  <c r="I69" i="13"/>
  <c r="G69" i="13"/>
  <c r="E69" i="13"/>
  <c r="I67" i="13"/>
  <c r="G67" i="13"/>
  <c r="E67" i="13"/>
  <c r="J67" i="13" s="1"/>
  <c r="I65" i="13"/>
  <c r="J65" i="13" s="1"/>
  <c r="G65" i="13"/>
  <c r="E65" i="13"/>
  <c r="I63" i="13"/>
  <c r="G63" i="13"/>
  <c r="J63" i="13" s="1"/>
  <c r="E63" i="13"/>
  <c r="I61" i="13"/>
  <c r="G61" i="13"/>
  <c r="J61" i="13" s="1"/>
  <c r="E61" i="13"/>
  <c r="I59" i="13"/>
  <c r="G59" i="13"/>
  <c r="J59" i="13" s="1"/>
  <c r="E59" i="13"/>
  <c r="I57" i="13"/>
  <c r="J57" i="13" s="1"/>
  <c r="G57" i="13"/>
  <c r="E57" i="13"/>
  <c r="J55" i="13"/>
  <c r="I55" i="13"/>
  <c r="G55" i="13"/>
  <c r="E55" i="13"/>
  <c r="I53" i="13"/>
  <c r="G53" i="13"/>
  <c r="E53" i="13"/>
  <c r="J53" i="13" s="1"/>
  <c r="I51" i="13"/>
  <c r="G51" i="13"/>
  <c r="E51" i="13"/>
  <c r="J51" i="13" s="1"/>
  <c r="I49" i="13"/>
  <c r="G49" i="13"/>
  <c r="J49" i="13" s="1"/>
  <c r="E49" i="13"/>
  <c r="I47" i="13"/>
  <c r="G47" i="13"/>
  <c r="J47" i="13" s="1"/>
  <c r="E47" i="13"/>
  <c r="I45" i="13"/>
  <c r="G45" i="13"/>
  <c r="J45" i="13" s="1"/>
  <c r="E45" i="13"/>
  <c r="J43" i="13"/>
  <c r="I43" i="13"/>
  <c r="G43" i="13"/>
  <c r="E43" i="13"/>
  <c r="I41" i="13"/>
  <c r="J41" i="13" s="1"/>
  <c r="G41" i="13"/>
  <c r="E41" i="13"/>
  <c r="I39" i="13"/>
  <c r="G39" i="13"/>
  <c r="E39" i="13"/>
  <c r="J39" i="13" s="1"/>
  <c r="I37" i="13"/>
  <c r="J37" i="13" s="1"/>
  <c r="G37" i="13"/>
  <c r="E37" i="13"/>
  <c r="I35" i="13"/>
  <c r="G35" i="13"/>
  <c r="J35" i="13" s="1"/>
  <c r="E35" i="13"/>
  <c r="I33" i="13"/>
  <c r="G33" i="13"/>
  <c r="E33" i="13"/>
  <c r="J33" i="13" s="1"/>
  <c r="I31" i="13"/>
  <c r="J31" i="13" s="1"/>
  <c r="G31" i="13"/>
  <c r="E31" i="13"/>
  <c r="I29" i="13"/>
  <c r="G29" i="13"/>
  <c r="J29" i="13" s="1"/>
  <c r="E29" i="13"/>
  <c r="I27" i="13"/>
  <c r="G27" i="13"/>
  <c r="E27" i="13"/>
  <c r="J27" i="13" s="1"/>
  <c r="I25" i="13"/>
  <c r="G25" i="13"/>
  <c r="J25" i="13" s="1"/>
  <c r="E25" i="13"/>
  <c r="I23" i="13"/>
  <c r="G23" i="13"/>
  <c r="J23" i="13" s="1"/>
  <c r="E23" i="13"/>
  <c r="I21" i="13"/>
  <c r="J21" i="13" s="1"/>
  <c r="G21" i="13"/>
  <c r="E21" i="13"/>
  <c r="J19" i="13"/>
  <c r="I19" i="13"/>
  <c r="G19" i="13"/>
  <c r="E19" i="13"/>
  <c r="I17" i="13"/>
  <c r="G17" i="13"/>
  <c r="J17" i="13" s="1"/>
  <c r="E17" i="13"/>
  <c r="I15" i="13"/>
  <c r="G15" i="13"/>
  <c r="E15" i="13"/>
  <c r="J15" i="13" s="1"/>
  <c r="I13" i="13"/>
  <c r="J13" i="13" s="1"/>
  <c r="G13" i="13"/>
  <c r="E13" i="13"/>
  <c r="I11" i="13"/>
  <c r="G11" i="13"/>
  <c r="E11" i="13"/>
  <c r="J11" i="13" s="1"/>
  <c r="I9" i="13"/>
  <c r="G9" i="13"/>
  <c r="E9" i="13"/>
  <c r="J9" i="13" s="1"/>
  <c r="I7" i="13"/>
  <c r="G7" i="13"/>
  <c r="J7" i="13" s="1"/>
  <c r="E7" i="13"/>
  <c r="I5" i="13"/>
  <c r="G5" i="13"/>
  <c r="J5" i="13" s="1"/>
  <c r="E5" i="13"/>
  <c r="E205" i="12"/>
  <c r="E204" i="12"/>
  <c r="E203" i="12"/>
  <c r="E202" i="12"/>
  <c r="E201" i="12"/>
  <c r="F198" i="12"/>
  <c r="F195" i="12"/>
  <c r="F192" i="12"/>
  <c r="F189" i="12"/>
  <c r="F183" i="12"/>
  <c r="F184" i="12" s="1"/>
  <c r="G174" i="12"/>
  <c r="F174" i="12"/>
  <c r="E174" i="12"/>
  <c r="H172" i="12"/>
  <c r="H174" i="12" s="1"/>
  <c r="G171" i="12"/>
  <c r="F171" i="12"/>
  <c r="E171" i="12"/>
  <c r="H169" i="12"/>
  <c r="H171" i="12" s="1"/>
  <c r="F166" i="12"/>
  <c r="F163" i="12"/>
  <c r="F160" i="12"/>
  <c r="J152" i="12"/>
  <c r="I152" i="12"/>
  <c r="G152" i="12"/>
  <c r="E152" i="12"/>
  <c r="I150" i="12"/>
  <c r="J150" i="12" s="1"/>
  <c r="G150" i="12"/>
  <c r="E150" i="12"/>
  <c r="I148" i="12"/>
  <c r="J148" i="12" s="1"/>
  <c r="G148" i="12"/>
  <c r="E148" i="12"/>
  <c r="J146" i="12"/>
  <c r="I146" i="12"/>
  <c r="G146" i="12"/>
  <c r="E146" i="12"/>
  <c r="I144" i="12"/>
  <c r="G144" i="12"/>
  <c r="J144" i="12" s="1"/>
  <c r="E144" i="12"/>
  <c r="I142" i="12"/>
  <c r="J142" i="12" s="1"/>
  <c r="G142" i="12"/>
  <c r="E142" i="12"/>
  <c r="J140" i="12"/>
  <c r="I140" i="12"/>
  <c r="G140" i="12"/>
  <c r="E140" i="12"/>
  <c r="I138" i="12"/>
  <c r="G138" i="12"/>
  <c r="E138" i="12"/>
  <c r="J138" i="12" s="1"/>
  <c r="I136" i="12"/>
  <c r="J136" i="12" s="1"/>
  <c r="G136" i="12"/>
  <c r="E136" i="12"/>
  <c r="I134" i="12"/>
  <c r="G134" i="12"/>
  <c r="E134" i="12"/>
  <c r="J134" i="12" s="1"/>
  <c r="I132" i="12"/>
  <c r="G132" i="12"/>
  <c r="E132" i="12"/>
  <c r="J132" i="12" s="1"/>
  <c r="I130" i="12"/>
  <c r="G130" i="12"/>
  <c r="J130" i="12" s="1"/>
  <c r="E130" i="12"/>
  <c r="J128" i="12"/>
  <c r="I128" i="12"/>
  <c r="G128" i="12"/>
  <c r="E128" i="12"/>
  <c r="I126" i="12"/>
  <c r="J126" i="12" s="1"/>
  <c r="G126" i="12"/>
  <c r="E126" i="12"/>
  <c r="I124" i="12"/>
  <c r="J124" i="12" s="1"/>
  <c r="G124" i="12"/>
  <c r="E124" i="12"/>
  <c r="I122" i="12"/>
  <c r="J122" i="12" s="1"/>
  <c r="G122" i="12"/>
  <c r="E122" i="12"/>
  <c r="I120" i="12"/>
  <c r="G120" i="12"/>
  <c r="E120" i="12"/>
  <c r="J120" i="12" s="1"/>
  <c r="I118" i="12"/>
  <c r="J118" i="12" s="1"/>
  <c r="G118" i="12"/>
  <c r="E118" i="12"/>
  <c r="I116" i="12"/>
  <c r="G116" i="12"/>
  <c r="E116" i="12"/>
  <c r="J116" i="12" s="1"/>
  <c r="I107" i="12"/>
  <c r="J107" i="12" s="1"/>
  <c r="G107" i="12"/>
  <c r="E107" i="12"/>
  <c r="I105" i="12"/>
  <c r="G105" i="12"/>
  <c r="E105" i="12"/>
  <c r="J105" i="12" s="1"/>
  <c r="I103" i="12"/>
  <c r="J103" i="12" s="1"/>
  <c r="G103" i="12"/>
  <c r="E103" i="12"/>
  <c r="I101" i="12"/>
  <c r="G101" i="12"/>
  <c r="E101" i="12"/>
  <c r="J101" i="12" s="1"/>
  <c r="J99" i="12"/>
  <c r="I99" i="12"/>
  <c r="G99" i="12"/>
  <c r="E99" i="12"/>
  <c r="I97" i="12"/>
  <c r="G97" i="12"/>
  <c r="E97" i="12"/>
  <c r="J97" i="12" s="1"/>
  <c r="I95" i="12"/>
  <c r="J95" i="12" s="1"/>
  <c r="G95" i="12"/>
  <c r="E95" i="12"/>
  <c r="I93" i="12"/>
  <c r="G93" i="12"/>
  <c r="E93" i="12"/>
  <c r="J93" i="12" s="1"/>
  <c r="I91" i="12"/>
  <c r="J91" i="12" s="1"/>
  <c r="G91" i="12"/>
  <c r="E91" i="12"/>
  <c r="I89" i="12"/>
  <c r="G89" i="12"/>
  <c r="J89" i="12" s="1"/>
  <c r="E89" i="12"/>
  <c r="I87" i="12"/>
  <c r="J87" i="12" s="1"/>
  <c r="G87" i="12"/>
  <c r="E87" i="12"/>
  <c r="I85" i="12"/>
  <c r="J85" i="12" s="1"/>
  <c r="G85" i="12"/>
  <c r="E85" i="12"/>
  <c r="I83" i="12"/>
  <c r="J83" i="12" s="1"/>
  <c r="G83" i="12"/>
  <c r="E83" i="12"/>
  <c r="I81" i="12"/>
  <c r="G81" i="12"/>
  <c r="J81" i="12" s="1"/>
  <c r="E81" i="12"/>
  <c r="I79" i="12"/>
  <c r="G79" i="12"/>
  <c r="E79" i="12"/>
  <c r="J79" i="12" s="1"/>
  <c r="I77" i="12"/>
  <c r="J77" i="12" s="1"/>
  <c r="G77" i="12"/>
  <c r="E77" i="12"/>
  <c r="I75" i="12"/>
  <c r="G75" i="12"/>
  <c r="E75" i="12"/>
  <c r="J75" i="12" s="1"/>
  <c r="I69" i="12"/>
  <c r="G69" i="12"/>
  <c r="E69" i="12"/>
  <c r="J69" i="12" s="1"/>
  <c r="I67" i="12"/>
  <c r="G67" i="12"/>
  <c r="E67" i="12"/>
  <c r="J67" i="12" s="1"/>
  <c r="I65" i="12"/>
  <c r="J65" i="12" s="1"/>
  <c r="G65" i="12"/>
  <c r="E65" i="12"/>
  <c r="I63" i="12"/>
  <c r="G63" i="12"/>
  <c r="J63" i="12" s="1"/>
  <c r="E63" i="12"/>
  <c r="I61" i="12"/>
  <c r="G61" i="12"/>
  <c r="J61" i="12" s="1"/>
  <c r="E61" i="12"/>
  <c r="J59" i="12"/>
  <c r="I59" i="12"/>
  <c r="G59" i="12"/>
  <c r="E59" i="12"/>
  <c r="I57" i="12"/>
  <c r="J57" i="12" s="1"/>
  <c r="G57" i="12"/>
  <c r="E57" i="12"/>
  <c r="I55" i="12"/>
  <c r="G55" i="12"/>
  <c r="J55" i="12" s="1"/>
  <c r="E55" i="12"/>
  <c r="I53" i="12"/>
  <c r="G53" i="12"/>
  <c r="E53" i="12"/>
  <c r="J53" i="12" s="1"/>
  <c r="I51" i="12"/>
  <c r="G51" i="12"/>
  <c r="E51" i="12"/>
  <c r="J51" i="12" s="1"/>
  <c r="I49" i="12"/>
  <c r="G49" i="12"/>
  <c r="J49" i="12" s="1"/>
  <c r="E49" i="12"/>
  <c r="J47" i="12"/>
  <c r="I47" i="12"/>
  <c r="G47" i="12"/>
  <c r="E47" i="12"/>
  <c r="I45" i="12"/>
  <c r="G45" i="12"/>
  <c r="J45" i="12" s="1"/>
  <c r="E45" i="12"/>
  <c r="I43" i="12"/>
  <c r="G43" i="12"/>
  <c r="E43" i="12"/>
  <c r="J43" i="12" s="1"/>
  <c r="J41" i="12"/>
  <c r="I41" i="12"/>
  <c r="G41" i="12"/>
  <c r="E41" i="12"/>
  <c r="I39" i="12"/>
  <c r="G39" i="12"/>
  <c r="E39" i="12"/>
  <c r="J39" i="12" s="1"/>
  <c r="I37" i="12"/>
  <c r="J37" i="12" s="1"/>
  <c r="G37" i="12"/>
  <c r="E37" i="12"/>
  <c r="I35" i="12"/>
  <c r="G35" i="12"/>
  <c r="J35" i="12" s="1"/>
  <c r="E35" i="12"/>
  <c r="J33" i="12"/>
  <c r="I33" i="12"/>
  <c r="G33" i="12"/>
  <c r="E33" i="12"/>
  <c r="I31" i="12"/>
  <c r="J31" i="12" s="1"/>
  <c r="G31" i="12"/>
  <c r="E31" i="12"/>
  <c r="I29" i="12"/>
  <c r="G29" i="12"/>
  <c r="J29" i="12" s="1"/>
  <c r="E29" i="12"/>
  <c r="I27" i="12"/>
  <c r="G27" i="12"/>
  <c r="E27" i="12"/>
  <c r="J27" i="12" s="1"/>
  <c r="I25" i="12"/>
  <c r="G25" i="12"/>
  <c r="J25" i="12" s="1"/>
  <c r="E25" i="12"/>
  <c r="I23" i="12"/>
  <c r="G23" i="12"/>
  <c r="J23" i="12" s="1"/>
  <c r="E23" i="12"/>
  <c r="I21" i="12"/>
  <c r="J21" i="12" s="1"/>
  <c r="G21" i="12"/>
  <c r="E21" i="12"/>
  <c r="I19" i="12"/>
  <c r="G19" i="12"/>
  <c r="E19" i="12"/>
  <c r="J19" i="12" s="1"/>
  <c r="J17" i="12"/>
  <c r="I17" i="12"/>
  <c r="G17" i="12"/>
  <c r="E17" i="12"/>
  <c r="J15" i="12"/>
  <c r="I15" i="12"/>
  <c r="G15" i="12"/>
  <c r="E15" i="12"/>
  <c r="I13" i="12"/>
  <c r="J13" i="12" s="1"/>
  <c r="G13" i="12"/>
  <c r="E13" i="12"/>
  <c r="J11" i="12"/>
  <c r="I11" i="12"/>
  <c r="G11" i="12"/>
  <c r="E11" i="12"/>
  <c r="I9" i="12"/>
  <c r="G9" i="12"/>
  <c r="E9" i="12"/>
  <c r="J9" i="12" s="1"/>
  <c r="I7" i="12"/>
  <c r="G7" i="12"/>
  <c r="J7" i="12" s="1"/>
  <c r="E7" i="12"/>
  <c r="I5" i="12"/>
  <c r="G5" i="12"/>
  <c r="J5" i="12" s="1"/>
  <c r="E5" i="12"/>
  <c r="B101" i="7"/>
  <c r="C100" i="7"/>
  <c r="C99" i="7"/>
  <c r="C98" i="7"/>
  <c r="B96" i="7"/>
  <c r="B91" i="7"/>
  <c r="B86" i="7"/>
  <c r="C71" i="7"/>
  <c r="B71" i="7"/>
  <c r="C66" i="7"/>
  <c r="B66" i="7"/>
  <c r="C51" i="7"/>
  <c r="B51" i="7"/>
  <c r="C46" i="7"/>
  <c r="C45" i="7"/>
  <c r="C43" i="7"/>
  <c r="B43" i="7"/>
  <c r="B38" i="7"/>
  <c r="B33" i="7"/>
  <c r="B29" i="7"/>
  <c r="C28" i="7"/>
  <c r="C27" i="7"/>
  <c r="C26" i="7"/>
  <c r="C20" i="7"/>
  <c r="C19" i="7"/>
  <c r="B86" i="6"/>
  <c r="C85" i="6"/>
  <c r="C84" i="6"/>
  <c r="C86" i="6" s="1"/>
  <c r="B82" i="6"/>
  <c r="B78" i="6"/>
  <c r="B74" i="6"/>
  <c r="C74" i="6"/>
  <c r="B70" i="6"/>
  <c r="C62" i="6"/>
  <c r="B62" i="6"/>
  <c r="C58" i="6"/>
  <c r="B58" i="6"/>
  <c r="B50" i="6"/>
  <c r="C46" i="6"/>
  <c r="B46" i="6"/>
  <c r="C42" i="6"/>
  <c r="C40" i="6"/>
  <c r="B40" i="6"/>
  <c r="B36" i="6"/>
  <c r="B28" i="6"/>
  <c r="C27" i="6"/>
  <c r="C26" i="6"/>
  <c r="C19" i="6"/>
  <c r="C20" i="6" s="1"/>
  <c r="D15" i="5"/>
  <c r="F30" i="1" s="1"/>
  <c r="J71" i="20" l="1"/>
  <c r="E206" i="15"/>
  <c r="E207" i="15" s="1"/>
  <c r="E206" i="16"/>
  <c r="E207" i="16" s="1"/>
  <c r="J71" i="15"/>
  <c r="E203" i="17"/>
  <c r="E204" i="17" s="1"/>
  <c r="E188" i="19"/>
  <c r="E189" i="19" s="1"/>
  <c r="J71" i="19"/>
  <c r="E206" i="13"/>
  <c r="E207" i="13" s="1"/>
  <c r="E206" i="14"/>
  <c r="E207" i="14" s="1"/>
  <c r="J154" i="14"/>
  <c r="J155" i="14" s="1"/>
  <c r="K132" i="24"/>
  <c r="K164" i="24"/>
  <c r="J159" i="24"/>
  <c r="K159" i="24" s="1"/>
  <c r="K160" i="24" s="1"/>
  <c r="J83" i="24"/>
  <c r="K83" i="24" s="1"/>
  <c r="K86" i="24" s="1"/>
  <c r="J166" i="24"/>
  <c r="K166" i="24" s="1"/>
  <c r="J103" i="24"/>
  <c r="K103" i="24" s="1"/>
  <c r="K106" i="24" s="1"/>
  <c r="J42" i="24"/>
  <c r="K42" i="24" s="1"/>
  <c r="K44" i="24" s="1"/>
  <c r="J34" i="24"/>
  <c r="K34" i="24" s="1"/>
  <c r="K35" i="24" s="1"/>
  <c r="J93" i="24"/>
  <c r="K93" i="24" s="1"/>
  <c r="K96" i="24" s="1"/>
  <c r="J71" i="24"/>
  <c r="K71" i="24" s="1"/>
  <c r="K76" i="24" s="1"/>
  <c r="J50" i="24"/>
  <c r="K50" i="24" s="1"/>
  <c r="K52" i="24" s="1"/>
  <c r="J112" i="24"/>
  <c r="K112" i="24" s="1"/>
  <c r="K115" i="24" s="1"/>
  <c r="J56" i="24"/>
  <c r="K56" i="24" s="1"/>
  <c r="K60" i="24" s="1"/>
  <c r="J103" i="22"/>
  <c r="K103" i="22" s="1"/>
  <c r="K106" i="22" s="1"/>
  <c r="J142" i="24"/>
  <c r="K142" i="24" s="1"/>
  <c r="J131" i="24"/>
  <c r="K131" i="24" s="1"/>
  <c r="J93" i="22"/>
  <c r="K93" i="22" s="1"/>
  <c r="K96" i="22" s="1"/>
  <c r="J33" i="9"/>
  <c r="K33" i="9" s="1"/>
  <c r="K36" i="9" s="1"/>
  <c r="J43" i="9"/>
  <c r="K43" i="9" s="1"/>
  <c r="K46" i="9" s="1"/>
  <c r="J131" i="22"/>
  <c r="K131" i="22" s="1"/>
  <c r="K137" i="22" s="1"/>
  <c r="J142" i="22"/>
  <c r="K142" i="22" s="1"/>
  <c r="K147" i="22" s="1"/>
  <c r="J166" i="22"/>
  <c r="K166" i="22" s="1"/>
  <c r="K170" i="22" s="1"/>
  <c r="J112" i="22"/>
  <c r="K112" i="22" s="1"/>
  <c r="K115" i="22" s="1"/>
  <c r="J83" i="22"/>
  <c r="K83" i="22" s="1"/>
  <c r="K86" i="22" s="1"/>
  <c r="J71" i="22"/>
  <c r="K71" i="22" s="1"/>
  <c r="K76" i="22" s="1"/>
  <c r="J50" i="22"/>
  <c r="K50" i="22" s="1"/>
  <c r="K52" i="22" s="1"/>
  <c r="J159" i="22"/>
  <c r="K159" i="22" s="1"/>
  <c r="K160" i="22" s="1"/>
  <c r="J56" i="22"/>
  <c r="K56" i="22" s="1"/>
  <c r="K60" i="22" s="1"/>
  <c r="J42" i="22"/>
  <c r="K42" i="22" s="1"/>
  <c r="K44" i="22" s="1"/>
  <c r="J34" i="22"/>
  <c r="K34" i="22" s="1"/>
  <c r="C78" i="6"/>
  <c r="C70" i="6"/>
  <c r="C82" i="6"/>
  <c r="C33" i="7"/>
  <c r="C86" i="7"/>
  <c r="C101" i="7"/>
  <c r="C38" i="7"/>
  <c r="C91" i="7"/>
  <c r="C29" i="7"/>
  <c r="C106" i="7" s="1"/>
  <c r="C28" i="6"/>
  <c r="C91" i="6" s="1"/>
  <c r="C36" i="6"/>
  <c r="C50" i="6"/>
  <c r="C96" i="7"/>
  <c r="J71" i="13"/>
  <c r="J109" i="12"/>
  <c r="J109" i="14"/>
  <c r="J154" i="16"/>
  <c r="J155" i="16" s="1"/>
  <c r="J109" i="20"/>
  <c r="J110" i="20" s="1"/>
  <c r="J111" i="20" s="1"/>
  <c r="J112" i="20" s="1"/>
  <c r="J109" i="13"/>
  <c r="J109" i="18"/>
  <c r="J71" i="12"/>
  <c r="J154" i="12"/>
  <c r="J155" i="12" s="1"/>
  <c r="E206" i="12"/>
  <c r="E207" i="12" s="1"/>
  <c r="J154" i="13"/>
  <c r="J155" i="13" s="1"/>
  <c r="J71" i="14"/>
  <c r="J109" i="15"/>
  <c r="J110" i="15" s="1"/>
  <c r="J111" i="15" s="1"/>
  <c r="J112" i="15" s="1"/>
  <c r="J71" i="16"/>
  <c r="J109" i="16"/>
  <c r="J71" i="17"/>
  <c r="J136" i="19"/>
  <c r="J137" i="19" s="1"/>
  <c r="J71" i="18"/>
  <c r="J109" i="19"/>
  <c r="J110" i="19" s="1"/>
  <c r="J111" i="19" s="1"/>
  <c r="J112" i="19" s="1"/>
  <c r="J154" i="20"/>
  <c r="J155" i="20" s="1"/>
  <c r="J154" i="17"/>
  <c r="J155" i="17" s="1"/>
  <c r="J154" i="18"/>
  <c r="J155" i="18" s="1"/>
  <c r="E206" i="18"/>
  <c r="E207" i="18" s="1"/>
  <c r="J154" i="15"/>
  <c r="J155" i="15" s="1"/>
  <c r="J109" i="17"/>
  <c r="K51" i="9" l="1"/>
  <c r="J110" i="17"/>
  <c r="J111" i="17" s="1"/>
  <c r="J112" i="17" s="1"/>
  <c r="J110" i="16"/>
  <c r="J111" i="16" s="1"/>
  <c r="J112" i="16" s="1"/>
  <c r="J110" i="14"/>
  <c r="J111" i="14" s="1"/>
  <c r="J112" i="14" s="1"/>
  <c r="K170" i="24"/>
  <c r="K176" i="24" s="1"/>
  <c r="K137" i="24"/>
  <c r="K116" i="24"/>
  <c r="K35" i="22"/>
  <c r="K65" i="22" s="1"/>
  <c r="K148" i="22"/>
  <c r="K176" i="22"/>
  <c r="K116" i="22"/>
  <c r="K65" i="24"/>
  <c r="O104" i="24"/>
  <c r="T141" i="22"/>
  <c r="O158" i="24"/>
  <c r="K141" i="24"/>
  <c r="T141" i="24" s="1"/>
  <c r="P74" i="22"/>
  <c r="S84" i="24"/>
  <c r="L33" i="24"/>
  <c r="T94" i="22"/>
  <c r="L33" i="22"/>
  <c r="N164" i="22"/>
  <c r="M113" i="24"/>
  <c r="S74" i="24"/>
  <c r="V74" i="24"/>
  <c r="P74" i="24"/>
  <c r="M74" i="24"/>
  <c r="W141" i="22"/>
  <c r="Q141" i="22"/>
  <c r="O84" i="24"/>
  <c r="U132" i="22"/>
  <c r="O132" i="22"/>
  <c r="R132" i="22"/>
  <c r="W132" i="22"/>
  <c r="N94" i="24"/>
  <c r="T94" i="24"/>
  <c r="U158" i="22"/>
  <c r="U113" i="24"/>
  <c r="M113" i="22"/>
  <c r="U113" i="22"/>
  <c r="O113" i="22"/>
  <c r="W113" i="22"/>
  <c r="S113" i="22"/>
  <c r="Q113" i="22"/>
  <c r="W84" i="22"/>
  <c r="Q84" i="22"/>
  <c r="O84" i="22"/>
  <c r="M84" i="22"/>
  <c r="U84" i="22"/>
  <c r="S84" i="22"/>
  <c r="Q164" i="24"/>
  <c r="W164" i="24"/>
  <c r="N164" i="24"/>
  <c r="T164" i="24"/>
  <c r="O132" i="24"/>
  <c r="W132" i="24"/>
  <c r="R132" i="24"/>
  <c r="U132" i="24"/>
  <c r="W83" i="24"/>
  <c r="S83" i="24"/>
  <c r="O83" i="24"/>
  <c r="U83" i="24"/>
  <c r="Q83" i="24"/>
  <c r="M83" i="24"/>
  <c r="S83" i="22"/>
  <c r="W83" i="22"/>
  <c r="U83" i="22"/>
  <c r="Q83" i="22"/>
  <c r="M83" i="22"/>
  <c r="O83" i="22"/>
  <c r="S112" i="24"/>
  <c r="W112" i="24"/>
  <c r="Q112" i="24"/>
  <c r="U112" i="24"/>
  <c r="O112" i="24"/>
  <c r="L24" i="22"/>
  <c r="X24" i="22" s="1"/>
  <c r="L21" i="24"/>
  <c r="V21" i="24"/>
  <c r="N21" i="24"/>
  <c r="O21" i="24"/>
  <c r="T21" i="24"/>
  <c r="U21" i="24"/>
  <c r="S21" i="24"/>
  <c r="P21" i="24"/>
  <c r="Q21" i="24"/>
  <c r="M21" i="24"/>
  <c r="W21" i="24"/>
  <c r="R21" i="24"/>
  <c r="M21" i="22"/>
  <c r="R21" i="22"/>
  <c r="U21" i="22"/>
  <c r="P21" i="22"/>
  <c r="L21" i="22"/>
  <c r="T21" i="22"/>
  <c r="S21" i="22"/>
  <c r="W21" i="22"/>
  <c r="N21" i="22"/>
  <c r="O21" i="22"/>
  <c r="Q21" i="22"/>
  <c r="V21" i="22"/>
  <c r="L24" i="24"/>
  <c r="X24" i="24" s="1"/>
  <c r="P71" i="22"/>
  <c r="M71" i="22"/>
  <c r="S71" i="22"/>
  <c r="V71" i="22"/>
  <c r="M43" i="9"/>
  <c r="M46" i="9" s="1"/>
  <c r="Q43" i="9"/>
  <c r="Q46" i="9" s="1"/>
  <c r="O43" i="9"/>
  <c r="O46" i="9" s="1"/>
  <c r="N43" i="9"/>
  <c r="N46" i="9" s="1"/>
  <c r="P43" i="9"/>
  <c r="P46" i="9" s="1"/>
  <c r="L43" i="9"/>
  <c r="L46" i="9" s="1"/>
  <c r="N56" i="24"/>
  <c r="N60" i="24" s="1"/>
  <c r="Q56" i="24"/>
  <c r="Q60" i="24" s="1"/>
  <c r="M56" i="24"/>
  <c r="M60" i="24" s="1"/>
  <c r="V56" i="24"/>
  <c r="V60" i="24" s="1"/>
  <c r="W56" i="24"/>
  <c r="W60" i="24" s="1"/>
  <c r="P56" i="24"/>
  <c r="P60" i="24" s="1"/>
  <c r="U56" i="24"/>
  <c r="U60" i="24" s="1"/>
  <c r="O56" i="24"/>
  <c r="O60" i="24" s="1"/>
  <c r="L56" i="24"/>
  <c r="L60" i="24" s="1"/>
  <c r="T56" i="24"/>
  <c r="T60" i="24" s="1"/>
  <c r="S56" i="24"/>
  <c r="S60" i="24" s="1"/>
  <c r="R56" i="24"/>
  <c r="R60" i="24" s="1"/>
  <c r="T42" i="24"/>
  <c r="T44" i="24" s="1"/>
  <c r="P42" i="24"/>
  <c r="P44" i="24" s="1"/>
  <c r="N42" i="24"/>
  <c r="N44" i="24" s="1"/>
  <c r="S42" i="24"/>
  <c r="S44" i="24" s="1"/>
  <c r="V42" i="24"/>
  <c r="V44" i="24" s="1"/>
  <c r="W42" i="24"/>
  <c r="W44" i="24" s="1"/>
  <c r="M42" i="24"/>
  <c r="M44" i="24" s="1"/>
  <c r="R42" i="24"/>
  <c r="R44" i="24" s="1"/>
  <c r="U42" i="24"/>
  <c r="U44" i="24" s="1"/>
  <c r="O42" i="24"/>
  <c r="O44" i="24" s="1"/>
  <c r="Q42" i="24"/>
  <c r="Q44" i="24" s="1"/>
  <c r="L42" i="24"/>
  <c r="L44" i="24" s="1"/>
  <c r="S50" i="22"/>
  <c r="S52" i="22" s="1"/>
  <c r="Q50" i="22"/>
  <c r="Q52" i="22" s="1"/>
  <c r="M50" i="22"/>
  <c r="M52" i="22" s="1"/>
  <c r="U50" i="22"/>
  <c r="U52" i="22" s="1"/>
  <c r="W50" i="22"/>
  <c r="W52" i="22" s="1"/>
  <c r="O50" i="22"/>
  <c r="O52" i="22" s="1"/>
  <c r="L34" i="24"/>
  <c r="V86" i="22"/>
  <c r="M112" i="24"/>
  <c r="O42" i="22"/>
  <c r="O44" i="22" s="1"/>
  <c r="R42" i="22"/>
  <c r="R44" i="22" s="1"/>
  <c r="N42" i="22"/>
  <c r="N44" i="22" s="1"/>
  <c r="W42" i="22"/>
  <c r="W44" i="22" s="1"/>
  <c r="U42" i="22"/>
  <c r="U44" i="22" s="1"/>
  <c r="L42" i="22"/>
  <c r="L44" i="22" s="1"/>
  <c r="T42" i="22"/>
  <c r="T44" i="22" s="1"/>
  <c r="P42" i="22"/>
  <c r="P44" i="22" s="1"/>
  <c r="M42" i="22"/>
  <c r="M44" i="22" s="1"/>
  <c r="V42" i="22"/>
  <c r="V44" i="22" s="1"/>
  <c r="S42" i="22"/>
  <c r="S44" i="22" s="1"/>
  <c r="Q42" i="22"/>
  <c r="Q44" i="22" s="1"/>
  <c r="N93" i="22"/>
  <c r="T93" i="22"/>
  <c r="U50" i="24"/>
  <c r="U52" i="24" s="1"/>
  <c r="S50" i="24"/>
  <c r="S52" i="24" s="1"/>
  <c r="Q50" i="24"/>
  <c r="Q52" i="24" s="1"/>
  <c r="O50" i="24"/>
  <c r="O52" i="24" s="1"/>
  <c r="M50" i="24"/>
  <c r="M52" i="24" s="1"/>
  <c r="W50" i="24"/>
  <c r="W52" i="24" s="1"/>
  <c r="Q166" i="24"/>
  <c r="N166" i="24"/>
  <c r="T166" i="24"/>
  <c r="W166" i="24"/>
  <c r="O103" i="22"/>
  <c r="U103" i="22"/>
  <c r="L34" i="22"/>
  <c r="N33" i="9"/>
  <c r="N36" i="9" s="1"/>
  <c r="N51" i="9" s="1"/>
  <c r="O33" i="9"/>
  <c r="O36" i="9" s="1"/>
  <c r="O51" i="9" s="1"/>
  <c r="M33" i="9"/>
  <c r="M36" i="9" s="1"/>
  <c r="M51" i="9" s="1"/>
  <c r="Q33" i="9"/>
  <c r="Q36" i="9" s="1"/>
  <c r="Q51" i="9" s="1"/>
  <c r="P33" i="9"/>
  <c r="P36" i="9" s="1"/>
  <c r="P51" i="9" s="1"/>
  <c r="L33" i="9"/>
  <c r="L36" i="9" s="1"/>
  <c r="L51" i="9" s="1"/>
  <c r="U103" i="24"/>
  <c r="O103" i="24"/>
  <c r="O112" i="22"/>
  <c r="W112" i="22"/>
  <c r="M112" i="22"/>
  <c r="Q112" i="22"/>
  <c r="S112" i="22"/>
  <c r="U112" i="22"/>
  <c r="O56" i="22"/>
  <c r="O60" i="22" s="1"/>
  <c r="L56" i="22"/>
  <c r="L60" i="22" s="1"/>
  <c r="W56" i="22"/>
  <c r="W60" i="22" s="1"/>
  <c r="M56" i="22"/>
  <c r="M60" i="22" s="1"/>
  <c r="U56" i="22"/>
  <c r="U60" i="22" s="1"/>
  <c r="T56" i="22"/>
  <c r="T60" i="22" s="1"/>
  <c r="S56" i="22"/>
  <c r="S60" i="22" s="1"/>
  <c r="R56" i="22"/>
  <c r="R60" i="22" s="1"/>
  <c r="Q56" i="22"/>
  <c r="Q60" i="22" s="1"/>
  <c r="N56" i="22"/>
  <c r="N60" i="22" s="1"/>
  <c r="P56" i="22"/>
  <c r="P60" i="22" s="1"/>
  <c r="V56" i="22"/>
  <c r="V60" i="22" s="1"/>
  <c r="Q166" i="22"/>
  <c r="W166" i="22"/>
  <c r="T166" i="22"/>
  <c r="N166" i="22"/>
  <c r="O131" i="24"/>
  <c r="W131" i="24"/>
  <c r="U131" i="24"/>
  <c r="R131" i="24"/>
  <c r="S71" i="24"/>
  <c r="M71" i="24"/>
  <c r="V71" i="24"/>
  <c r="P71" i="24"/>
  <c r="V86" i="24"/>
  <c r="W131" i="22"/>
  <c r="R131" i="22"/>
  <c r="U131" i="22"/>
  <c r="O131" i="22"/>
  <c r="O159" i="22"/>
  <c r="U159" i="22"/>
  <c r="N142" i="22"/>
  <c r="T142" i="22"/>
  <c r="Q142" i="22"/>
  <c r="W142" i="22"/>
  <c r="Q142" i="24"/>
  <c r="N142" i="24"/>
  <c r="W142" i="24"/>
  <c r="T142" i="24"/>
  <c r="N93" i="24"/>
  <c r="T93" i="24"/>
  <c r="U159" i="24"/>
  <c r="O159" i="24"/>
  <c r="N22" i="9"/>
  <c r="M22" i="9"/>
  <c r="L22" i="9"/>
  <c r="Q22" i="9"/>
  <c r="P22" i="9"/>
  <c r="O22" i="9"/>
  <c r="J110" i="18"/>
  <c r="J111" i="18" s="1"/>
  <c r="J112" i="18" s="1"/>
  <c r="J110" i="12"/>
  <c r="J111" i="12" s="1"/>
  <c r="J112" i="12" s="1"/>
  <c r="J110" i="13"/>
  <c r="J111" i="13" s="1"/>
  <c r="J112" i="13" s="1"/>
  <c r="U86" i="22" l="1"/>
  <c r="S76" i="24"/>
  <c r="N96" i="24"/>
  <c r="N116" i="24" s="1"/>
  <c r="K183" i="22"/>
  <c r="K188" i="22" s="1"/>
  <c r="K195" i="22" s="1"/>
  <c r="K147" i="24"/>
  <c r="K148" i="24" s="1"/>
  <c r="K183" i="24" s="1"/>
  <c r="L35" i="24"/>
  <c r="X35" i="24" s="1"/>
  <c r="Y35" i="24" s="1"/>
  <c r="K53" i="9"/>
  <c r="O14" i="25" s="1"/>
  <c r="U158" i="24"/>
  <c r="U160" i="24" s="1"/>
  <c r="U176" i="24" s="1"/>
  <c r="O158" i="22"/>
  <c r="O160" i="22" s="1"/>
  <c r="O176" i="22" s="1"/>
  <c r="Q147" i="22"/>
  <c r="Q148" i="22" s="1"/>
  <c r="N141" i="22"/>
  <c r="N147" i="22" s="1"/>
  <c r="N148" i="22" s="1"/>
  <c r="L35" i="22"/>
  <c r="X35" i="22" s="1"/>
  <c r="U104" i="24"/>
  <c r="U106" i="24" s="1"/>
  <c r="T96" i="24"/>
  <c r="T116" i="24" s="1"/>
  <c r="M76" i="24"/>
  <c r="Q170" i="24"/>
  <c r="Q176" i="24" s="1"/>
  <c r="W137" i="22"/>
  <c r="R137" i="24"/>
  <c r="R148" i="24" s="1"/>
  <c r="M115" i="22"/>
  <c r="N94" i="22"/>
  <c r="N96" i="22" s="1"/>
  <c r="N116" i="22" s="1"/>
  <c r="V74" i="22"/>
  <c r="V76" i="22" s="1"/>
  <c r="V116" i="22" s="1"/>
  <c r="U84" i="24"/>
  <c r="U86" i="24" s="1"/>
  <c r="O113" i="24"/>
  <c r="O115" i="24" s="1"/>
  <c r="M84" i="24"/>
  <c r="M86" i="24" s="1"/>
  <c r="O115" i="22"/>
  <c r="O137" i="22"/>
  <c r="O148" i="22" s="1"/>
  <c r="Q113" i="24"/>
  <c r="Q115" i="24" s="1"/>
  <c r="W84" i="24"/>
  <c r="W86" i="24" s="1"/>
  <c r="O104" i="22"/>
  <c r="O106" i="22" s="1"/>
  <c r="W113" i="24"/>
  <c r="W115" i="24" s="1"/>
  <c r="U137" i="22"/>
  <c r="U148" i="22" s="1"/>
  <c r="S113" i="24"/>
  <c r="S115" i="24" s="1"/>
  <c r="T164" i="22"/>
  <c r="T170" i="22" s="1"/>
  <c r="T176" i="22" s="1"/>
  <c r="Q84" i="24"/>
  <c r="Q86" i="24" s="1"/>
  <c r="W164" i="22"/>
  <c r="W170" i="22" s="1"/>
  <c r="W176" i="22" s="1"/>
  <c r="M74" i="22"/>
  <c r="M76" i="22" s="1"/>
  <c r="Q141" i="24"/>
  <c r="Q147" i="24" s="1"/>
  <c r="Q148" i="24" s="1"/>
  <c r="Q164" i="22"/>
  <c r="Q170" i="22" s="1"/>
  <c r="Q176" i="22" s="1"/>
  <c r="U104" i="22"/>
  <c r="U106" i="22" s="1"/>
  <c r="N170" i="24"/>
  <c r="N141" i="24"/>
  <c r="N147" i="24" s="1"/>
  <c r="P76" i="24"/>
  <c r="P116" i="24" s="1"/>
  <c r="O106" i="24"/>
  <c r="S74" i="22"/>
  <c r="S76" i="22" s="1"/>
  <c r="W141" i="24"/>
  <c r="W147" i="24" s="1"/>
  <c r="R137" i="22"/>
  <c r="R148" i="22" s="1"/>
  <c r="P76" i="22"/>
  <c r="P116" i="22" s="1"/>
  <c r="O86" i="22"/>
  <c r="O137" i="24"/>
  <c r="W147" i="22"/>
  <c r="S115" i="22"/>
  <c r="M115" i="24"/>
  <c r="U115" i="24"/>
  <c r="W115" i="22"/>
  <c r="O160" i="24"/>
  <c r="T170" i="24"/>
  <c r="T176" i="24" s="1"/>
  <c r="T147" i="24"/>
  <c r="T148" i="24" s="1"/>
  <c r="T147" i="22"/>
  <c r="T148" i="22" s="1"/>
  <c r="Q115" i="22"/>
  <c r="M86" i="22"/>
  <c r="U160" i="22"/>
  <c r="U176" i="22" s="1"/>
  <c r="V76" i="24"/>
  <c r="V116" i="24" s="1"/>
  <c r="W137" i="24"/>
  <c r="T96" i="22"/>
  <c r="T116" i="22" s="1"/>
  <c r="O86" i="24"/>
  <c r="U137" i="24"/>
  <c r="U148" i="24" s="1"/>
  <c r="Q86" i="22"/>
  <c r="W170" i="24"/>
  <c r="W176" i="24" s="1"/>
  <c r="W86" i="22"/>
  <c r="S86" i="24"/>
  <c r="N170" i="22"/>
  <c r="U115" i="22"/>
  <c r="S86" i="22"/>
  <c r="Y24" i="24"/>
  <c r="X52" i="24"/>
  <c r="Y52" i="24" s="1"/>
  <c r="X60" i="22"/>
  <c r="Y60" i="22" s="1"/>
  <c r="X44" i="24"/>
  <c r="Y44" i="24" s="1"/>
  <c r="X21" i="24"/>
  <c r="Y21" i="24" s="1"/>
  <c r="X21" i="22"/>
  <c r="Y21" i="22" s="1"/>
  <c r="X44" i="22"/>
  <c r="Y44" i="22" s="1"/>
  <c r="X52" i="22"/>
  <c r="Y52" i="22" s="1"/>
  <c r="Y24" i="22"/>
  <c r="X60" i="24"/>
  <c r="Y60" i="24" s="1"/>
  <c r="U15" i="22"/>
  <c r="U18" i="22" s="1"/>
  <c r="U65" i="22" s="1"/>
  <c r="O15" i="22"/>
  <c r="O18" i="22" s="1"/>
  <c r="O65" i="22" s="1"/>
  <c r="M15" i="22"/>
  <c r="M18" i="22" s="1"/>
  <c r="M65" i="22" s="1"/>
  <c r="R15" i="22"/>
  <c r="R18" i="22" s="1"/>
  <c r="R65" i="22" s="1"/>
  <c r="V15" i="22"/>
  <c r="V18" i="22" s="1"/>
  <c r="V65" i="22" s="1"/>
  <c r="L15" i="22"/>
  <c r="L18" i="22" s="1"/>
  <c r="P15" i="22"/>
  <c r="P18" i="22" s="1"/>
  <c r="P65" i="22" s="1"/>
  <c r="S15" i="22"/>
  <c r="S18" i="22" s="1"/>
  <c r="S65" i="22" s="1"/>
  <c r="T15" i="22"/>
  <c r="T18" i="22" s="1"/>
  <c r="T65" i="22" s="1"/>
  <c r="W15" i="22"/>
  <c r="W18" i="22" s="1"/>
  <c r="W65" i="22" s="1"/>
  <c r="N15" i="22"/>
  <c r="N18" i="22" s="1"/>
  <c r="N65" i="22" s="1"/>
  <c r="Q15" i="22"/>
  <c r="Q18" i="22" s="1"/>
  <c r="Q65" i="22" s="1"/>
  <c r="T15" i="24"/>
  <c r="T18" i="24" s="1"/>
  <c r="T65" i="24" s="1"/>
  <c r="N15" i="24"/>
  <c r="N18" i="24" s="1"/>
  <c r="N65" i="24" s="1"/>
  <c r="W15" i="24"/>
  <c r="W18" i="24" s="1"/>
  <c r="W65" i="24" s="1"/>
  <c r="S15" i="24"/>
  <c r="S18" i="24" s="1"/>
  <c r="S65" i="24" s="1"/>
  <c r="V15" i="24"/>
  <c r="V18" i="24" s="1"/>
  <c r="V65" i="24" s="1"/>
  <c r="P15" i="24"/>
  <c r="P18" i="24" s="1"/>
  <c r="P65" i="24" s="1"/>
  <c r="O15" i="24"/>
  <c r="O18" i="24" s="1"/>
  <c r="O65" i="24" s="1"/>
  <c r="R15" i="24"/>
  <c r="R18" i="24" s="1"/>
  <c r="R65" i="24" s="1"/>
  <c r="M15" i="24"/>
  <c r="M18" i="24" s="1"/>
  <c r="M65" i="24" s="1"/>
  <c r="Q15" i="24"/>
  <c r="Q18" i="24" s="1"/>
  <c r="Q65" i="24" s="1"/>
  <c r="U15" i="24"/>
  <c r="U18" i="24" s="1"/>
  <c r="U65" i="24" s="1"/>
  <c r="L15" i="24"/>
  <c r="L18" i="24" s="1"/>
  <c r="R43" i="9"/>
  <c r="S43" i="9" s="1"/>
  <c r="R34" i="9"/>
  <c r="S34" i="9" s="1"/>
  <c r="R21" i="9"/>
  <c r="S21" i="9" s="1"/>
  <c r="P27" i="9"/>
  <c r="Q27" i="9"/>
  <c r="M27" i="9"/>
  <c r="N27" i="9"/>
  <c r="O27" i="9"/>
  <c r="L27" i="9"/>
  <c r="K188" i="24" l="1"/>
  <c r="K191" i="24" s="1"/>
  <c r="X106" i="24"/>
  <c r="Y106" i="24" s="1"/>
  <c r="W148" i="24"/>
  <c r="Q116" i="22"/>
  <c r="Q116" i="24"/>
  <c r="X160" i="24"/>
  <c r="Y160" i="24" s="1"/>
  <c r="S116" i="24"/>
  <c r="S183" i="24" s="1"/>
  <c r="X115" i="24"/>
  <c r="Y115" i="24" s="1"/>
  <c r="W116" i="24"/>
  <c r="U116" i="24"/>
  <c r="U183" i="24" s="1"/>
  <c r="U188" i="24" s="1"/>
  <c r="L16" i="25" s="1"/>
  <c r="U116" i="22"/>
  <c r="U183" i="22" s="1"/>
  <c r="U188" i="22" s="1"/>
  <c r="L15" i="25" s="1"/>
  <c r="O116" i="24"/>
  <c r="W148" i="22"/>
  <c r="X148" i="22" s="1"/>
  <c r="Y148" i="22" s="1"/>
  <c r="W116" i="22"/>
  <c r="X96" i="24"/>
  <c r="Y96" i="24" s="1"/>
  <c r="N176" i="24"/>
  <c r="X170" i="24"/>
  <c r="Y170" i="24" s="1"/>
  <c r="S116" i="22"/>
  <c r="S183" i="22" s="1"/>
  <c r="M116" i="24"/>
  <c r="X76" i="24"/>
  <c r="Y76" i="24" s="1"/>
  <c r="X137" i="24"/>
  <c r="Y137" i="24" s="1"/>
  <c r="O148" i="24"/>
  <c r="N176" i="22"/>
  <c r="N183" i="22" s="1"/>
  <c r="X170" i="22"/>
  <c r="Y170" i="22" s="1"/>
  <c r="O116" i="22"/>
  <c r="O183" i="22" s="1"/>
  <c r="M116" i="22"/>
  <c r="M183" i="22" s="1"/>
  <c r="X86" i="24"/>
  <c r="Y86" i="24" s="1"/>
  <c r="N148" i="24"/>
  <c r="X147" i="24"/>
  <c r="Y147" i="24" s="1"/>
  <c r="R183" i="24"/>
  <c r="R188" i="24" s="1"/>
  <c r="I16" i="25" s="1"/>
  <c r="L65" i="22"/>
  <c r="X65" i="22" s="1"/>
  <c r="Y35" i="22"/>
  <c r="P183" i="22"/>
  <c r="P188" i="22" s="1"/>
  <c r="G15" i="25" s="1"/>
  <c r="X106" i="22"/>
  <c r="Y106" i="22" s="1"/>
  <c r="X137" i="22"/>
  <c r="Y137" i="22" s="1"/>
  <c r="P183" i="24"/>
  <c r="P188" i="24" s="1"/>
  <c r="G16" i="25" s="1"/>
  <c r="R183" i="22"/>
  <c r="R188" i="22" s="1"/>
  <c r="I15" i="25" s="1"/>
  <c r="X96" i="22"/>
  <c r="Y96" i="22" s="1"/>
  <c r="X160" i="22"/>
  <c r="Y160" i="22" s="1"/>
  <c r="O176" i="24"/>
  <c r="X115" i="22"/>
  <c r="Y115" i="22" s="1"/>
  <c r="T183" i="24"/>
  <c r="T188" i="24" s="1"/>
  <c r="K16" i="25" s="1"/>
  <c r="X76" i="22"/>
  <c r="Y76" i="22" s="1"/>
  <c r="X86" i="22"/>
  <c r="Y86" i="22" s="1"/>
  <c r="T183" i="22"/>
  <c r="T188" i="22" s="1"/>
  <c r="K15" i="25" s="1"/>
  <c r="X147" i="22"/>
  <c r="Y147" i="22" s="1"/>
  <c r="O53" i="9"/>
  <c r="L53" i="9"/>
  <c r="M53" i="9"/>
  <c r="N53" i="9"/>
  <c r="P53" i="9"/>
  <c r="L65" i="24"/>
  <c r="X65" i="24" s="1"/>
  <c r="Y65" i="24" s="1"/>
  <c r="X18" i="24"/>
  <c r="Y18" i="24" s="1"/>
  <c r="X18" i="22"/>
  <c r="Y18" i="22" s="1"/>
  <c r="V183" i="24"/>
  <c r="V183" i="22"/>
  <c r="R26" i="9"/>
  <c r="S26" i="9" s="1"/>
  <c r="X148" i="24" l="1"/>
  <c r="Y148" i="24" s="1"/>
  <c r="X116" i="24"/>
  <c r="Y116" i="24" s="1"/>
  <c r="N183" i="24"/>
  <c r="N188" i="24" s="1"/>
  <c r="E16" i="25" s="1"/>
  <c r="X116" i="22"/>
  <c r="Y116" i="22" s="1"/>
  <c r="M183" i="24"/>
  <c r="M188" i="24" s="1"/>
  <c r="D16" i="25" s="1"/>
  <c r="X176" i="24"/>
  <c r="Y176" i="24" s="1"/>
  <c r="L183" i="22"/>
  <c r="L188" i="22" s="1"/>
  <c r="Y65" i="22"/>
  <c r="W183" i="22"/>
  <c r="W188" i="22" s="1"/>
  <c r="W183" i="24"/>
  <c r="W188" i="24" s="1"/>
  <c r="N16" i="25" s="1"/>
  <c r="O183" i="24"/>
  <c r="O188" i="24" s="1"/>
  <c r="F16" i="25" s="1"/>
  <c r="Q183" i="22"/>
  <c r="Q188" i="22" s="1"/>
  <c r="H15" i="25" s="1"/>
  <c r="Q183" i="24"/>
  <c r="Q188" i="24" s="1"/>
  <c r="H16" i="25" s="1"/>
  <c r="Q53" i="9"/>
  <c r="R48" i="9" s="1"/>
  <c r="L183" i="24"/>
  <c r="L188" i="24" s="1"/>
  <c r="O188" i="22"/>
  <c r="F15" i="25" s="1"/>
  <c r="K17" i="25"/>
  <c r="I17" i="25"/>
  <c r="O15" i="25"/>
  <c r="N188" i="22"/>
  <c r="E15" i="25" s="1"/>
  <c r="S188" i="22"/>
  <c r="J15" i="25" s="1"/>
  <c r="M188" i="22"/>
  <c r="D15" i="25" s="1"/>
  <c r="V188" i="22"/>
  <c r="M15" i="25" s="1"/>
  <c r="L17" i="25"/>
  <c r="S188" i="24"/>
  <c r="J16" i="25" s="1"/>
  <c r="V188" i="24"/>
  <c r="M16" i="25" s="1"/>
  <c r="O16" i="25"/>
  <c r="E14" i="25"/>
  <c r="D14" i="25"/>
  <c r="F14" i="25"/>
  <c r="C15" i="25" l="1"/>
  <c r="X183" i="22"/>
  <c r="Y183" i="22" s="1"/>
  <c r="X183" i="24"/>
  <c r="Y183" i="24" s="1"/>
  <c r="N15" i="25"/>
  <c r="N17" i="25" s="1"/>
  <c r="M17" i="25"/>
  <c r="O17" i="25"/>
  <c r="P17" i="25" s="1"/>
  <c r="J17" i="25"/>
  <c r="F17" i="25"/>
  <c r="D17" i="25"/>
  <c r="E17" i="25"/>
  <c r="G14" i="25"/>
  <c r="G17" i="25" s="1"/>
  <c r="X185" i="22" l="1"/>
  <c r="Y185" i="22" s="1"/>
  <c r="C16" i="25"/>
  <c r="P16" i="25" s="1"/>
  <c r="X187" i="24"/>
  <c r="Y187" i="24" s="1"/>
  <c r="P15" i="25"/>
  <c r="C14" i="25"/>
  <c r="C17" i="25" l="1"/>
  <c r="H14" i="25" l="1"/>
  <c r="S48" i="9" l="1"/>
  <c r="H17" i="25"/>
  <c r="P14" i="25"/>
</calcChain>
</file>

<file path=xl/sharedStrings.xml><?xml version="1.0" encoding="utf-8"?>
<sst xmlns="http://schemas.openxmlformats.org/spreadsheetml/2006/main" count="7049" uniqueCount="688">
  <si>
    <t>Tipo</t>
  </si>
  <si>
    <t>Código</t>
  </si>
  <si>
    <t>Fonte</t>
  </si>
  <si>
    <t>Descrição</t>
  </si>
  <si>
    <t>Unidade</t>
  </si>
  <si>
    <t>Custo Unitário (R$)</t>
  </si>
  <si>
    <t>Serv. Terceiros</t>
  </si>
  <si>
    <t>Hora</t>
  </si>
  <si>
    <t>unid. mes</t>
  </si>
  <si>
    <t>Rec. Humanos</t>
  </si>
  <si>
    <t>Rec. Materiais</t>
  </si>
  <si>
    <t>Apostila - formato A5 - 10 páginas – capa 4/4 e miolo 4 cores - papel sulfite 90g</t>
  </si>
  <si>
    <t>Banner Lona Brilho ou Fosca / 1.00x2.00m / 4x0 cores / Bastão e Corda</t>
  </si>
  <si>
    <t xml:space="preserve">Cartaz  (A3 – 4/0 – papel sulfite 90g) </t>
  </si>
  <si>
    <t>Encadernação A4 - Simples</t>
  </si>
  <si>
    <t xml:space="preserve">Folder A5 - frente e verso 4/4 – papel sulfite 90g </t>
  </si>
  <si>
    <t>Impressão em A4/Colorida</t>
  </si>
  <si>
    <t xml:space="preserve">Impressão em A4/PB </t>
  </si>
  <si>
    <t xml:space="preserve">Panfleto (Panfleto 10 x 15 cm, 4x4 (Colorido Frente / Verso) , Couchê 115g, Sem Enobrecimento, Refile, Sem Extras) </t>
  </si>
  <si>
    <t>Reproduções/cópias em A4/Colorida</t>
  </si>
  <si>
    <t xml:space="preserve">Reproduções/cópias em A4/PB </t>
  </si>
  <si>
    <t>Açúcar (pacote 1kg)</t>
  </si>
  <si>
    <t>Água Sanitária 5L</t>
  </si>
  <si>
    <t>Alcool Gel 70% 5L</t>
  </si>
  <si>
    <t>Pacote</t>
  </si>
  <si>
    <t>Caixa</t>
  </si>
  <si>
    <t>Papel A4 - pacote 500 folhas</t>
  </si>
  <si>
    <t>Quantidade</t>
  </si>
  <si>
    <t xml:space="preserve">Valor unitário </t>
  </si>
  <si>
    <t>Valor total</t>
  </si>
  <si>
    <t>Kit Pedagógico</t>
  </si>
  <si>
    <t xml:space="preserve">QUANTIDADE </t>
  </si>
  <si>
    <t>PREÇO UNIT. (R$)</t>
  </si>
  <si>
    <t>PREÇO TOTAL (R$)</t>
  </si>
  <si>
    <t>Pesquisa de mercado</t>
  </si>
  <si>
    <t>Total</t>
  </si>
  <si>
    <t>QUANTIDADE UNITÁRIA</t>
  </si>
  <si>
    <t>Insumo</t>
  </si>
  <si>
    <t>ATIVIDADES</t>
  </si>
  <si>
    <t>HORAS AGENTE SOCIAL</t>
  </si>
  <si>
    <t>ESTRUTURAÇÃO, MANUTENÇÃO E ATENDIMENTO NO ESPAÇO SOCIAL</t>
  </si>
  <si>
    <t>HORAS/MÊS</t>
  </si>
  <si>
    <t>QUANT DE HORAS TOTAL (12 MESES)</t>
  </si>
  <si>
    <t>EXECUÇÃO</t>
  </si>
  <si>
    <t>TOTAL</t>
  </si>
  <si>
    <t>ELABORAÇÃO DE RELATÓRIO MENSAL</t>
  </si>
  <si>
    <t>VALIDAÇÃO DAS INSTITUIÇÕES, LIDERANÇAS, COOPERATIVAS E ONG'S</t>
  </si>
  <si>
    <t>QUANT DE HORAS TOTAL (1 MÊS)</t>
  </si>
  <si>
    <t>REUNIÃO DE APRESENTAÇÃO DO TRABALHO SOCIAL E PDST</t>
  </si>
  <si>
    <t>QUANT DE HORAS TOTAL(1 MÊS)</t>
  </si>
  <si>
    <t>MOBILIZAÇÃO</t>
  </si>
  <si>
    <t xml:space="preserve">APOIO E ACOMPANHAMENTO DAS AÇÕES EXECUTADAS PELOS PARCEIROS INSTITUCIONAIS   </t>
  </si>
  <si>
    <t>CICLOS DE RODAS DE CONVERSA</t>
  </si>
  <si>
    <t>CRIAÇÃO, ATUALIZAÇÃO E MANUTENÇÃO DE ESPAÇOS EM REDES SOCIAIS</t>
  </si>
  <si>
    <t xml:space="preserve">REUNIÃO DE ESCLARECIMENTOS SOBRE GESTÃO CONDOMINIAL </t>
  </si>
  <si>
    <t>ENCONTROS DE INTEGRAÇÃO COM O CORPO GESTOR DO EMPREENDIMENTO, EQUIPE DE TRABALHO SOCIAL E MORADORES</t>
  </si>
  <si>
    <t>OFICINA SOBRE MANUTENÇÃO PREVENTIVA</t>
  </si>
  <si>
    <t>AÇÃO DE EDUCAÇÃO SANITÁRIA  E AMBIENTAL</t>
  </si>
  <si>
    <t>AÇÃO DE EDUCAÇÃO  PATRIMONIAL</t>
  </si>
  <si>
    <t>AÇÕES PARA REORGANIZAÇÃO DO ORÇAMENTO FAMILIAR E NEGOCIAÇÃO DE DÍVIDAS</t>
  </si>
  <si>
    <t>CURSO DE QUALIFICAÇÃO PROFISSIONAL</t>
  </si>
  <si>
    <t>AÇÕES PARA QUALIFICAÇÃO PROFISSIONAL/INSERÇÃO NO MERCADO DE TRABALHO</t>
  </si>
  <si>
    <t>QUANT DE HORAS TOTAL (4 AÇÕES)</t>
  </si>
  <si>
    <t>PESQUISA DE AVALIAÇÃO</t>
  </si>
  <si>
    <t xml:space="preserve">QUANT DE HORAS TOTAL </t>
  </si>
  <si>
    <t>HORAS TÉCNICO SOCIAL</t>
  </si>
  <si>
    <t>PLANEJAMENTO</t>
  </si>
  <si>
    <t>QUANT DE HORAS TOTAL</t>
  </si>
  <si>
    <t>SISTEMATIZAÇÃO</t>
  </si>
  <si>
    <t>QUANT DE HORAS TOTAL  (4 EVENTOS)</t>
  </si>
  <si>
    <t>12 MESES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</si>
  <si>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</si>
  <si>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</si>
  <si>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</si>
  <si>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</si>
  <si>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</si>
  <si>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</si>
  <si>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</si>
  <si>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</si>
  <si>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</si>
  <si>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</si>
  <si>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</si>
  <si>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</si>
  <si>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INSUMOS</t>
  </si>
  <si>
    <t>UNIDADE DE MEDIDA</t>
  </si>
  <si>
    <t>QUANT</t>
  </si>
  <si>
    <t>QUANT.
UNIT</t>
  </si>
  <si>
    <t>VALOR UNIT.
(ORIG.)</t>
  </si>
  <si>
    <t>EIXO - Mobilização, Organização e Fortalecimento Social</t>
  </si>
  <si>
    <t xml:space="preserve">Agente social </t>
  </si>
  <si>
    <t>horas</t>
  </si>
  <si>
    <t xml:space="preserve">Técnico Social </t>
  </si>
  <si>
    <t>Internet Banda Larga Fibra Ótica 200Mb</t>
  </si>
  <si>
    <t>mês</t>
  </si>
  <si>
    <t>Aquisição de material de consumo e escritório</t>
  </si>
  <si>
    <t>Recursos materiais</t>
  </si>
  <si>
    <t>verba</t>
  </si>
  <si>
    <t>unidade</t>
  </si>
  <si>
    <t>Sub-total</t>
  </si>
  <si>
    <t>Panfleto 10X 15 divulgação</t>
  </si>
  <si>
    <t>locação de mesas</t>
  </si>
  <si>
    <t>locação de cadeiras</t>
  </si>
  <si>
    <t>Lanche (Kit)</t>
  </si>
  <si>
    <t xml:space="preserve">unidade </t>
  </si>
  <si>
    <t>Consultoria (psicologo) - Psicólogo</t>
  </si>
  <si>
    <t>Lanche (kit)</t>
  </si>
  <si>
    <t>EIXO  – Assessoria à Gestão Condominial</t>
  </si>
  <si>
    <t xml:space="preserve">OFICINA SOBRE MANUTENÇÃO PREVENTIVA </t>
  </si>
  <si>
    <t>REUNIÃO DE ESCLARECIMENTO SOBRE GESTÃO CONDOMINIAL</t>
  </si>
  <si>
    <t>TOTAL DO EIXO   Assessoria à Gestão Condominial</t>
  </si>
  <si>
    <t>EIXO - Educação Ambiental e Patrimonial</t>
  </si>
  <si>
    <t>EIXO  – Desenvolvimento Socioeconômico</t>
  </si>
  <si>
    <t>Serviço</t>
  </si>
  <si>
    <t xml:space="preserve">CURSO DE QUALIFICAÇÃO PROFISSIONAL  </t>
  </si>
  <si>
    <t xml:space="preserve">Avaliação Pós-Intervenção </t>
  </si>
  <si>
    <t xml:space="preserve">Pesquisa </t>
  </si>
  <si>
    <t>sub-total</t>
  </si>
  <si>
    <t>TOTAL DOS EIXOS</t>
  </si>
  <si>
    <t>VALOR ORÇADO</t>
  </si>
  <si>
    <r>
      <rPr>
        <sz val="10"/>
        <color theme="1"/>
        <rFont val="Verdana"/>
        <family val="2"/>
      </rPr>
      <t>ESTRUTURAÇÃO, MANUTENÇÃO E ATENDIMENTO NO ESPAÇO SOCIAL</t>
    </r>
    <r>
      <rPr>
        <sz val="10"/>
        <color rgb="FFFF0000"/>
        <rFont val="Verdana"/>
        <family val="2"/>
      </rPr>
      <t xml:space="preserve"> </t>
    </r>
  </si>
  <si>
    <t xml:space="preserve">APOIO E ACOMPANHAMENTO DAS AÇÕES EXECUTADAS PELOS PARCEIROS INSTITUCIONAIS                                 </t>
  </si>
  <si>
    <t>EIXO  – Educação Ambiental e Patrimonial</t>
  </si>
  <si>
    <t>EIXO  – Desenvolvimento SocioeconômicoTOTAL</t>
  </si>
  <si>
    <t>Delos</t>
  </si>
  <si>
    <t>Fonte: Pesquisa de Mercado janeiro/2019</t>
  </si>
  <si>
    <t>Material de escritório</t>
  </si>
  <si>
    <t>QTE</t>
  </si>
  <si>
    <t>Cotação 1</t>
  </si>
  <si>
    <t>Cotação 2</t>
  </si>
  <si>
    <t>Cotação 3</t>
  </si>
  <si>
    <t>Valor Unitário (R$)</t>
  </si>
  <si>
    <t>Valor Total (R$)</t>
  </si>
  <si>
    <t>Valor total unitário (R$)</t>
  </si>
  <si>
    <t>Papel Sulfite, 500 folhas</t>
  </si>
  <si>
    <t>magazine luiza</t>
  </si>
  <si>
    <t>americanas.com</t>
  </si>
  <si>
    <t>Saraiva</t>
  </si>
  <si>
    <t xml:space="preserve">Alfinete de cortiça </t>
  </si>
  <si>
    <t>Extra</t>
  </si>
  <si>
    <t>Papelex</t>
  </si>
  <si>
    <t>Americanas.com</t>
  </si>
  <si>
    <t xml:space="preserve">Apagador magnético </t>
  </si>
  <si>
    <t>Walmart</t>
  </si>
  <si>
    <t>Apontador para lápis 2un</t>
  </si>
  <si>
    <t>Mercado Livre</t>
  </si>
  <si>
    <t>Staples</t>
  </si>
  <si>
    <t>Borracha branca escolar 2un</t>
  </si>
  <si>
    <t>Kalunga</t>
  </si>
  <si>
    <t>Caixa arquivo Kraft</t>
  </si>
  <si>
    <t>Gimba</t>
  </si>
  <si>
    <t>Calculadora</t>
  </si>
  <si>
    <t>Contabilista</t>
  </si>
  <si>
    <t>EscritórioTotal</t>
  </si>
  <si>
    <t>Caneta Esferográfica vermelha (Caixa)</t>
  </si>
  <si>
    <t>Datasupri</t>
  </si>
  <si>
    <t>Caneta Esferográfica azul (Caixa)</t>
  </si>
  <si>
    <t>Caneta Esferográfica preta (Caixa)</t>
  </si>
  <si>
    <t>CCL Distribuidora</t>
  </si>
  <si>
    <t>PortInfo</t>
  </si>
  <si>
    <t>Caneta hidrográfica – 12 cores</t>
  </si>
  <si>
    <t>Caneta Marca Texto amarelo</t>
  </si>
  <si>
    <t>DataSupri</t>
  </si>
  <si>
    <t>CD regravavel – cx</t>
  </si>
  <si>
    <t>extra</t>
  </si>
  <si>
    <t>Ponto Frio</t>
  </si>
  <si>
    <t>Clips nº.3/0 - CX com 50 Unidades</t>
  </si>
  <si>
    <t>Cola branca em bastão</t>
  </si>
  <si>
    <t>Corretivo liquido</t>
  </si>
  <si>
    <t xml:space="preserve">Elástico Látex 100 Gramas – CX com 130 Unidades </t>
  </si>
  <si>
    <t>ponto frio</t>
  </si>
  <si>
    <t>Envelope saco Kraft  reciclado 80g 240x340</t>
  </si>
  <si>
    <t>Papelaria Art Nova</t>
  </si>
  <si>
    <t>Extrator de grampo</t>
  </si>
  <si>
    <t>Fita Adesiva transparente Durex</t>
  </si>
  <si>
    <t>CCP</t>
  </si>
  <si>
    <t>grampeador 26/6</t>
  </si>
  <si>
    <t>Casas Bahia</t>
  </si>
  <si>
    <t>Tilibra</t>
  </si>
  <si>
    <t>Grampo p/ grampeador  26/6 c/1000un</t>
  </si>
  <si>
    <t>Lapis preto nº 2 cx 144un</t>
  </si>
  <si>
    <t>Livro Ata 200 folhas</t>
  </si>
  <si>
    <t>OkMagazine</t>
  </si>
  <si>
    <t>pasta polionda</t>
  </si>
  <si>
    <t>Shoptime</t>
  </si>
  <si>
    <t>Perfurador de papel</t>
  </si>
  <si>
    <t>Femapel</t>
  </si>
  <si>
    <t>CCL</t>
  </si>
  <si>
    <t>Pincel para Quadro Branco - kit 6 cores + refil</t>
  </si>
  <si>
    <t>Loja Alfa</t>
  </si>
  <si>
    <t>Refil de tinta preta</t>
  </si>
  <si>
    <t>shoptime</t>
  </si>
  <si>
    <t>Prancheta</t>
  </si>
  <si>
    <t>Papelaria universitária</t>
  </si>
  <si>
    <t>Regua 30cm</t>
  </si>
  <si>
    <t>Envelopes plásticos (sacos plásticos tamanho oficio sem furos) Pct c/ 100</t>
  </si>
  <si>
    <t>Bloco folhas Flipchart</t>
  </si>
  <si>
    <t xml:space="preserve">Tesoura </t>
  </si>
  <si>
    <t>Via Inox</t>
  </si>
  <si>
    <t>SUBTOTAL 1 (ORIGINAL)</t>
  </si>
  <si>
    <t>Material de higiene/consumo</t>
  </si>
  <si>
    <t>Álcool 92,8 limpeza 1L</t>
  </si>
  <si>
    <t>Gaveteiro</t>
  </si>
  <si>
    <t>NET Suprimentos</t>
  </si>
  <si>
    <t>Doodow</t>
  </si>
  <si>
    <t>Papel higiênico, cor branca, folha dupla – 30m – 16 un – pcte</t>
  </si>
  <si>
    <t>Casa Fiesta</t>
  </si>
  <si>
    <t>Santa Cruz</t>
  </si>
  <si>
    <t>Alvorada</t>
  </si>
  <si>
    <t>Desinfetante 750ml</t>
  </si>
  <si>
    <t>Sabonete líquido 1 L</t>
  </si>
  <si>
    <t>Dokassa</t>
  </si>
  <si>
    <t>Saco de lixo 100 L – pcte 100un</t>
  </si>
  <si>
    <t>Pano de limpeza alvejado chão 41x57cm 1un</t>
  </si>
  <si>
    <t>Submarino</t>
  </si>
  <si>
    <t>Toalha papel – 1000fls – pcte</t>
  </si>
  <si>
    <t>mercado livre</t>
  </si>
  <si>
    <t>Esponja dupla face – pcte 3un</t>
  </si>
  <si>
    <t>Copafer</t>
  </si>
  <si>
    <t>papelex</t>
  </si>
  <si>
    <t>Detergente líquido neutro 500ml</t>
  </si>
  <si>
    <t>Pão de açúcar</t>
  </si>
  <si>
    <t>Balde plástico 15l</t>
  </si>
  <si>
    <t>vassoura piaçava un</t>
  </si>
  <si>
    <t>Açúcar – 1 kg</t>
  </si>
  <si>
    <t>Zona Sul</t>
  </si>
  <si>
    <t>Adoçante liquido</t>
  </si>
  <si>
    <t>Água mineral natural 20 litos</t>
  </si>
  <si>
    <t>Hydrate</t>
  </si>
  <si>
    <t>Super nosso</t>
  </si>
  <si>
    <t>Rocha Branca</t>
  </si>
  <si>
    <t>Café torrado e moído – 500g</t>
  </si>
  <si>
    <t>Super Prix</t>
  </si>
  <si>
    <t>copo descartável 200 ml – caixa</t>
  </si>
  <si>
    <t>SupriMax</t>
  </si>
  <si>
    <t>copo descartável 50 ml – caixa</t>
  </si>
  <si>
    <t>Magazine luiza</t>
  </si>
  <si>
    <t>SUBTOTAL 2 (ORIGINAL)</t>
  </si>
  <si>
    <t>SUBTOTAL MATERIAL DE CONSUMO E ESCRITÓRIO (ORIGINAL)</t>
  </si>
  <si>
    <t>SUBTOTAL MATERIAL DE CONSUMO E ESCRITÓRIO [VALOR MENSAL] (ORIGINAL)</t>
  </si>
  <si>
    <t>SUBTOTAL MATERIAL DE CONSUMO E ESCRITÓRIO [VALOR MENSAL] (C/ DESCONTO)</t>
  </si>
  <si>
    <t>Materiais permanentes</t>
  </si>
  <si>
    <t>Tela de projeção com tripé 1,80x1,80cm</t>
  </si>
  <si>
    <t>Mercado livre</t>
  </si>
  <si>
    <t>notebook intel celeron dual core 4GB 500GB tela 15,5” Windons 10</t>
  </si>
  <si>
    <t>Carrefour</t>
  </si>
  <si>
    <t>mini projetor portátil c/ tripé</t>
  </si>
  <si>
    <t>Armário – 4 prateleiras</t>
  </si>
  <si>
    <t xml:space="preserve">Bebedouro </t>
  </si>
  <si>
    <t>Cadeira fixa</t>
  </si>
  <si>
    <t>Cafeteira Elétrica CP 14</t>
  </si>
  <si>
    <t>Câmera Digital W800</t>
  </si>
  <si>
    <t>amazon</t>
  </si>
  <si>
    <t>Impressora Muntifuncional</t>
  </si>
  <si>
    <t>Mesa de escritório (1 porta e 2 gavetas)</t>
  </si>
  <si>
    <t>Marabraz</t>
  </si>
  <si>
    <t>Privalia</t>
  </si>
  <si>
    <t>Mobly</t>
  </si>
  <si>
    <t>Mouse wireless</t>
  </si>
  <si>
    <t>pen drive 32gb</t>
  </si>
  <si>
    <t>Amazon</t>
  </si>
  <si>
    <t>Quadro branco 150x120</t>
  </si>
  <si>
    <t>Quadro de aviso – cortiça 45x60</t>
  </si>
  <si>
    <t>Cavalete Flipchart</t>
  </si>
  <si>
    <t>microfone com Fio HT 58</t>
  </si>
  <si>
    <t>Keepsound</t>
  </si>
  <si>
    <t>ventilador coluna 40cm</t>
  </si>
  <si>
    <t>Cesto para lixo 12L</t>
  </si>
  <si>
    <t>Caixa Amplificada</t>
  </si>
  <si>
    <t>SUBTOTAL 3 (ORIGINAL)</t>
  </si>
  <si>
    <t>SUBTOTAL 3 (C/ DESCONTO)</t>
  </si>
  <si>
    <t>Material gráfico</t>
  </si>
  <si>
    <t>Valor Total(R$)</t>
  </si>
  <si>
    <t>Serviço gráfico A4 preto/branco</t>
  </si>
  <si>
    <t>Copiadora 88</t>
  </si>
  <si>
    <t>Rimarweb</t>
  </si>
  <si>
    <t>Lapel</t>
  </si>
  <si>
    <t>(C/ DESCONTO)</t>
  </si>
  <si>
    <t>Cartaz (A3 colorido)</t>
  </si>
  <si>
    <t>Anbraz159</t>
  </si>
  <si>
    <t>Nacional gráfica</t>
  </si>
  <si>
    <t>Serviço gráfico A4 colorido</t>
  </si>
  <si>
    <t>Internet / Transporte</t>
  </si>
  <si>
    <t>QUANTIDADE</t>
  </si>
  <si>
    <t>MÊS</t>
  </si>
  <si>
    <t>Comunicação INTERNET 5G e Plano minimo de 100 min</t>
  </si>
  <si>
    <t>VIVO</t>
  </si>
  <si>
    <t>TIM</t>
  </si>
  <si>
    <t>Claro</t>
  </si>
  <si>
    <t xml:space="preserve">Locação de Veículo de Serviço com Motorista </t>
  </si>
  <si>
    <t>CoopRio</t>
  </si>
  <si>
    <t>Rio TransTur</t>
  </si>
  <si>
    <t>Coffee Break (kit)</t>
  </si>
  <si>
    <t>Bolinho Ana Maria – cobertura de chocolate 45g</t>
  </si>
  <si>
    <t>Extra Plus</t>
  </si>
  <si>
    <t>Mambo</t>
  </si>
  <si>
    <t>Suco Ades 200ml</t>
  </si>
  <si>
    <t>Biscoito salgado 22g</t>
  </si>
  <si>
    <t>Chocofesta</t>
  </si>
  <si>
    <t>Daolio</t>
  </si>
  <si>
    <t>SUBTOTAL 6 (ORIGINAL)</t>
  </si>
  <si>
    <t>SUBTOTAL 6 (C/ DESCONTO)</t>
  </si>
  <si>
    <t>Serviço Extra</t>
  </si>
  <si>
    <t>Aluguel de cadeiras de plástico</t>
  </si>
  <si>
    <t>Top Festa</t>
  </si>
  <si>
    <t>Levagua</t>
  </si>
  <si>
    <t>Aluguel de mesas plásticas</t>
  </si>
  <si>
    <t>Brinde Calculadora</t>
  </si>
  <si>
    <t>Escritório Total</t>
  </si>
  <si>
    <t>Brinde EcoBag</t>
  </si>
  <si>
    <t>Prumo Personalizados (Elo 7)</t>
  </si>
  <si>
    <t>Visão brindes e lembrancinhas (Elo 7)</t>
  </si>
  <si>
    <t>Pink Ballon
(Elo 7)</t>
  </si>
  <si>
    <t>Reproduções/cópias em geral em A4/PB -  Serviços de Reprografia (Kit)</t>
  </si>
  <si>
    <t>Reproduções/cópias em geral em A4/Colorida - Serviços de Reprografia (Kit)</t>
  </si>
  <si>
    <t xml:space="preserve">Pasta polionda </t>
  </si>
  <si>
    <t>Lápis preto Nº 2</t>
  </si>
  <si>
    <t>Caneta Esferográfica azul- un</t>
  </si>
  <si>
    <t>SUBTOTAL 8 (ORIGINAL)</t>
  </si>
  <si>
    <t>SUBTOTAL 8 (C/ DESCONTO)</t>
  </si>
  <si>
    <t>Marivete Tavares Pereira</t>
  </si>
  <si>
    <t>Coordenação Técnica – COBRAPE/RJ</t>
  </si>
  <si>
    <t>Garças</t>
  </si>
  <si>
    <t>Paçuaré I</t>
  </si>
  <si>
    <t>Paçuaré II</t>
  </si>
  <si>
    <t>Parque Carioca I</t>
  </si>
  <si>
    <t>Parque Carioca III</t>
  </si>
  <si>
    <t>Parque Carioca IV</t>
  </si>
  <si>
    <t>Pintassilgos</t>
  </si>
  <si>
    <t>Santorini</t>
  </si>
  <si>
    <t>AÇÃO DE EDUCAÇÃO PATRIMONIAL</t>
  </si>
  <si>
    <t>Frete de Container</t>
  </si>
  <si>
    <t>Locação de Container Escritório (pequeno - 20 pés) + Climatização</t>
  </si>
  <si>
    <t>MATERIAL DE CONSUMO E LIMPEZA</t>
  </si>
  <si>
    <t>Etapa 1 - Projeto de Trabalho Social - Etapa Pré-Ocupação</t>
  </si>
  <si>
    <t>INSTALAÇÃO DO CANTEIRO DE OBRAS PARA VALIDAÇÃO DOS DOSSIÊS DOS BENEFICIÁRIOS E ATENDIMENTO DE PLANTÃO SOCIAL</t>
  </si>
  <si>
    <t>ETAPA 1 - Projeto de Trabalho Social - Etapa Pré-Ocupação</t>
  </si>
  <si>
    <t>495 Unidades Habitacionais</t>
  </si>
  <si>
    <t>ESTUDO SOCIOECONÔMICO DA POPULAÇÃO BENEFICIÁRIA E MAPEAMENTO DO TERRITÓRIO</t>
  </si>
  <si>
    <t>ELABORAÇÃO DE RELATÓRIOS MENSAIS</t>
  </si>
  <si>
    <t>REUNIÕES DE PLANEJAMENTO E DESENVOLVIMENTO COM O GRUPO DE GOVERNANÇA LOCAL - GGL E DEMAIS ATORES</t>
  </si>
  <si>
    <t>REUNIÕES DE INTEGRAÇÃO ENTRE OS MORADORES PARA TRATAR DA FORMULAÇÃO DO REGIMENTO INTERNO CONDOMINIAL</t>
  </si>
  <si>
    <t>TOTAL ETAPA PRÉ-OCUPAÇÃO</t>
  </si>
  <si>
    <t>175 unidades habitacionais</t>
  </si>
  <si>
    <t>REUNIÃO DE ASSESSORIA A  COMISSÃO GESTORA  - TEMA 01: ADMINISTRAÇÃO CONDOMINIAL</t>
  </si>
  <si>
    <t>REUNIÃO DE ASSESSORIA A  COMISSÃO GESTORA - TEMA 02: CONTABILIDADE CONDOMINIAL</t>
  </si>
  <si>
    <t>CAMPANHA EDUCAÇÃO PATRIMONIAL</t>
  </si>
  <si>
    <t>CAMPANHA EDUCAÇÃO SANITÁRIA E AMBIENTAL</t>
  </si>
  <si>
    <t xml:space="preserve">Condomínio Residencial José Augusto Francisco ("FRANCO") - PRAZO 12 MESES </t>
  </si>
  <si>
    <t xml:space="preserve">Condomínio Residencial Ana Celina do Nascimento ("SKOL") - PRAZO 12 MESES </t>
  </si>
  <si>
    <t>Valores Totais - Valores Mensais</t>
  </si>
  <si>
    <t>Condomínios</t>
  </si>
  <si>
    <t>X</t>
  </si>
  <si>
    <t>TOTAIS</t>
  </si>
  <si>
    <t>6/12 meses</t>
  </si>
  <si>
    <t>CONDOMÍNIO RESIDENCIAL JOSÉ AUGUSTO FRANCISCO ("FRANCO")</t>
  </si>
  <si>
    <t>CONDOMÍNIO RESIDENCIAL ANA CELINA DO NASCIMENTO ("SKOL")</t>
  </si>
  <si>
    <t xml:space="preserve">EXECUÇÃO </t>
  </si>
  <si>
    <t>QUANT DE HORAS TOTAL (06 MESES)</t>
  </si>
  <si>
    <t>CRIAÇÃO E MANUTENÇÃO DE CONTAS EM MÍDIAS SOCIAIS PARA ATUALIZAÇÃO DAS INFORMAÇÕES GERAIS ACERCA DO ANDAMENTO DAS OBRAS E DEMAIS INFORMES</t>
  </si>
  <si>
    <t>QUANT DE HORAS TOTAL (6 MESES)</t>
  </si>
  <si>
    <t>QUANT DE HORAS TOTAL (6 REUNIÕES)</t>
  </si>
  <si>
    <t xml:space="preserve">PLANILHA DE DETALHAMENTO DE HORAS DO TÉCNICO SOCIAL  - CONDOMINIO RESIDENCIAL JOSÉ AUGUSTO FRANCISCO ("FRANCO") e ANA CELINA DO NASCIMENTO ("SKOL") - PRAZO 06 MESES </t>
  </si>
  <si>
    <t xml:space="preserve">PLANILHA DE DETALHAMENTO DE HORAS DO AGENTE SOCIAL  - CONDOMINIO RESIDENCIAL JOSÉ AUGUSTO FRANCISCO ("FRANCO") e ANA CELINA DO NASCIMENTO ("SKOL") - PRAZO 06 MESES </t>
  </si>
  <si>
    <t>ATUALIZAÇÃO E MANUTENÇÃO DE ESPAÇOS EM REDES SOCIAIS</t>
  </si>
  <si>
    <t>QUANT DE HORAS TOTAL (12 REUNIÕES)</t>
  </si>
  <si>
    <t>QUANT DE HORAS TOTAL  (12 REUNIÕES)</t>
  </si>
  <si>
    <t>QUANT DE HORAS TOTAL (6 ENCONTROS)</t>
  </si>
  <si>
    <t>REUNIÕES DE ASSESORIA A COMISSÃO GESTORA</t>
  </si>
  <si>
    <t>QUANT DE HORAS TOTAL (4 ENCONTROS)</t>
  </si>
  <si>
    <t>REUNIÕES DE ASSESSORIA À COMISSÃO GESTORA</t>
  </si>
  <si>
    <t>QUANT DE HORAS TOTAL  (4 REUNIÕES)</t>
  </si>
  <si>
    <t>QUANT DE HORAS TOTAL (4 EVENTOS)</t>
  </si>
  <si>
    <t>CAMPANHA DE EDUCAÇÃO PATRIMONIAL</t>
  </si>
  <si>
    <t>CAMPANHA DE EDUCAÇÃO SANITÁRIA E AMBIENTAL</t>
  </si>
  <si>
    <r>
      <t xml:space="preserve">ENCONTROS DE INTEGRAÇÃO COM O CORPO GESTOR DO EMPREENDIMENTO, </t>
    </r>
    <r>
      <rPr>
        <sz val="10"/>
        <color rgb="FFFF0000"/>
        <rFont val="Verdana"/>
        <family val="2"/>
      </rPr>
      <t xml:space="preserve"> </t>
    </r>
    <r>
      <rPr>
        <sz val="10"/>
        <color theme="1"/>
        <rFont val="Verdana"/>
        <family val="2"/>
      </rPr>
      <t>EQUIPE DE TRABALHO SOCIAL E MORADORES</t>
    </r>
  </si>
  <si>
    <t>ENCONTROS DE INTEGRAÇÃO COM O CORPO GESTOR DO EMPREENDIMENTO,  EQUIPE DE TRABALHO SOCIAL E MORADORES</t>
  </si>
  <si>
    <t>320 unidades habitacionais</t>
  </si>
  <si>
    <t xml:space="preserve">Quadro Comparativo de Preços (corrigido pelo IGP-M) com definição de média aritmética 03 (três parâmetros de cotação de preços - % da diferença do maior para o menor - Painel de Preços </t>
  </si>
  <si>
    <t>Item</t>
  </si>
  <si>
    <t>Descrição detalhada do item</t>
  </si>
  <si>
    <t>CATMAT</t>
  </si>
  <si>
    <t>Formato</t>
  </si>
  <si>
    <t>1º Parâmetro</t>
  </si>
  <si>
    <t>2º Parâmetro</t>
  </si>
  <si>
    <t>3º Parâmetro</t>
  </si>
  <si>
    <t>MÉDIA</t>
  </si>
  <si>
    <t>Menor Valor</t>
  </si>
  <si>
    <t>Maior Valor</t>
  </si>
  <si>
    <t>Diferença % do maior para o menor</t>
  </si>
  <si>
    <t>Fornecedor 1</t>
  </si>
  <si>
    <t>Fornecedor 2</t>
  </si>
  <si>
    <t>Fornecedor 3</t>
  </si>
  <si>
    <t>Açúcar 1 kg</t>
  </si>
  <si>
    <t xml:space="preserve">Unidade </t>
  </si>
  <si>
    <t>Água Mineral 1,5 L</t>
  </si>
  <si>
    <t>Água Mineral 510/500 ML</t>
  </si>
  <si>
    <t>Água Sanitária 5 L</t>
  </si>
  <si>
    <t>Álcool 70 5 L</t>
  </si>
  <si>
    <t>269941/443454</t>
  </si>
  <si>
    <t>Apontador Metal e Plástico, com depósito</t>
  </si>
  <si>
    <t>230828/344642</t>
  </si>
  <si>
    <t>Borracha apagadora escrita, material: borracha, cor branca, tipo macia</t>
  </si>
  <si>
    <t>Caderno 80 folhas, materia off-set 56 g/m2</t>
  </si>
  <si>
    <t>Café 500 G, Torrado moído, intensidade média</t>
  </si>
  <si>
    <t>Caneta esferográfica azul, ponta aço inoxidável</t>
  </si>
  <si>
    <t>Caneta hidrográfica, material plástico, cor vermelha, corpo cilíndrico</t>
  </si>
  <si>
    <t>Cola - Tipo Bastão, Aplicação papel, sem glicerina, atóxica</t>
  </si>
  <si>
    <t>313939/282456</t>
  </si>
  <si>
    <t>Copo Descartável180/200 ml</t>
  </si>
  <si>
    <t>Caixa 2500 unidades</t>
  </si>
  <si>
    <t>Corretivo líquido, material Base D</t>
  </si>
  <si>
    <t>Detergente neutro 500 ML, tensoativo biodegradável</t>
  </si>
  <si>
    <t>Envelope Kraft</t>
  </si>
  <si>
    <t>Esponja Limpeza, material lã aço, abrasividade média</t>
  </si>
  <si>
    <t>Pacote 8 unidades</t>
  </si>
  <si>
    <t>Fita Adesiva embalagem, comprimento  50m</t>
  </si>
  <si>
    <t>Grampeador 26/6, tipo mesa, material metal</t>
  </si>
  <si>
    <t>Grampo galvanizado/cobreado, tamanho 26/6</t>
  </si>
  <si>
    <t>Caixa 5 mil unidades</t>
  </si>
  <si>
    <t>Lápis Preto Sextavado</t>
  </si>
  <si>
    <t>Papel A4, tipo sulfite, gramatura 75 g/M2</t>
  </si>
  <si>
    <t>Embalagem 500 folhas</t>
  </si>
  <si>
    <t>Pasta Arquivo, tipo abas e elástico</t>
  </si>
  <si>
    <t>Pasta Arquivo, tipo registradora AZ</t>
  </si>
  <si>
    <t>Papel Higiênico</t>
  </si>
  <si>
    <t>Fardo 64 unidades</t>
  </si>
  <si>
    <t>Pen Drive 64 GB</t>
  </si>
  <si>
    <t>450532/374603</t>
  </si>
  <si>
    <t>Prancheta Portátil, material eucatex</t>
  </si>
  <si>
    <t>Prendedor de papel, material metal, tipo mola</t>
  </si>
  <si>
    <t>Caixa 12 unidades</t>
  </si>
  <si>
    <t>Sabonete Líquido 5 L, neutro e perfumado</t>
  </si>
  <si>
    <t>Bombona/Galão</t>
  </si>
  <si>
    <t>Saco Plástico lixo, capacidade 100 L, cor preta</t>
  </si>
  <si>
    <t>Embalagem/Pacote 100 unidades</t>
  </si>
  <si>
    <t>Vassoura Piaçava, material cabo: madeira</t>
  </si>
  <si>
    <t>Dispenser Higienizador 800 ml</t>
  </si>
  <si>
    <t>255973/390172</t>
  </si>
  <si>
    <t>Bolo Alimentício, sabor morango, peso 40 G</t>
  </si>
  <si>
    <t>266198/266199</t>
  </si>
  <si>
    <t>Suco líquido, sabor variado, tipo natural, embalagem 200 ml</t>
  </si>
  <si>
    <t>305348/314238</t>
  </si>
  <si>
    <t>Embalagem/caixa 200 ml</t>
  </si>
  <si>
    <t>Quadro Comparativo de Preços (corrigido pelo IGP-M) com definição de média aritmética 03 (três parâmetros de cotação de preços - % da diferença do maior para o menor - Cotação com Fornecedores</t>
  </si>
  <si>
    <t>Materiais Gráficos</t>
  </si>
  <si>
    <t>Nome do fornecedor 1/CNPJ</t>
  </si>
  <si>
    <t>Nome do fornecedor 2/CNPJ</t>
  </si>
  <si>
    <t>Nome do fornecedor 3/CNPJ</t>
  </si>
  <si>
    <t>Apostila - formato A5 - 10 páginas - capa 4/4 e miolo 4 cores papel sulfite 90 g</t>
  </si>
  <si>
    <t>BureauRio Reprografia e Serviços LTDA - CNPJ:09.308.557/0001-69</t>
  </si>
  <si>
    <t>Banner Lona Brilho ou Fosca/ 1.00x2.00m/4x0 cores/Bastão e Corda</t>
  </si>
  <si>
    <t>Cartaz (A3 - 4/0 - papel couchê 115g)</t>
  </si>
  <si>
    <t>Encadernação A4 Simples</t>
  </si>
  <si>
    <t>Folder A5 - frente e verso 4/4 - papel sulfite 90g</t>
  </si>
  <si>
    <t>Impressão em A4 colorida</t>
  </si>
  <si>
    <t>Impressão em A4/PB</t>
  </si>
  <si>
    <t>Panfleto (Panfleto 10x15 cm, 4x4 (colorido frente/verso, Couchê 115g, Sem enobrecimento, Refile, Sem extras)</t>
  </si>
  <si>
    <t>Reproduções/cópias em A4/colorida</t>
  </si>
  <si>
    <t>Reproduções/cópias em A4/PB</t>
  </si>
  <si>
    <t>Mesas e Cadeiras</t>
  </si>
  <si>
    <t>Locação de Mesa de plástico ou PVC</t>
  </si>
  <si>
    <t>LOCAR &amp; EQUIPAMENTOS - CNPJ:01.477.861/0001-28</t>
  </si>
  <si>
    <t>MK LOCAÇÕES  - CNPJ: 36.149.317/0001-31</t>
  </si>
  <si>
    <t>STYLLO LOCADORA DE EQUIPAMENTOS LTDA ME - CNPJ: 10.455.621/0001-13</t>
  </si>
  <si>
    <t>Locação de Cadeira de plástico ou PVC</t>
  </si>
  <si>
    <t>Locação de Container Escritório (com climatização)</t>
  </si>
  <si>
    <t>Container Escritório 20 pés (ou similar)</t>
  </si>
  <si>
    <t>NOVO HORIZONTE JACAREPAGUÁ IMPORTAÇÃO E EXPORTAÇÃO S.A - CNPJ:00.185.997/00001-00</t>
  </si>
  <si>
    <t>JRC CONTÊINER E ESTRUTURAS METALICAS LTDA - CNPJ: 97.525.916/0001-05</t>
  </si>
  <si>
    <t>RH</t>
  </si>
  <si>
    <t>Agente Social</t>
  </si>
  <si>
    <t>Valor/hora</t>
  </si>
  <si>
    <t>PGRW CONSULTORIA E GESTÃO EMPRESARIAL CNPJ: 40.932.343/0001-09</t>
  </si>
  <si>
    <t>LDP ASSESSORIA E CONSULTORIA TÉCNICA LTDA - CNPJ: 35.190.930/0001-30</t>
  </si>
  <si>
    <t>INSTITUTO DE ESTUDOS POLÍTICOS E SOCIAIS PARA MELHORIA DA QUALIDADE DE VIDA - 02.002.930/0001-00</t>
  </si>
  <si>
    <t>Técnico Social</t>
  </si>
  <si>
    <t>Palestra Advogado</t>
  </si>
  <si>
    <t>Palestra Analista Ambiental</t>
  </si>
  <si>
    <t>Analista de Mídia Digital</t>
  </si>
  <si>
    <t>Palestra Psicólogo</t>
  </si>
  <si>
    <t>Palestra Administrador</t>
  </si>
  <si>
    <t>Designer Gráfico</t>
  </si>
  <si>
    <t>Locação de Veículo (Automóvel 4 portas, movido a Gasolina/Alcool)</t>
  </si>
  <si>
    <t>Locação de Veículo</t>
  </si>
  <si>
    <t>CONTRATO 006/2024 - SEHIS</t>
  </si>
  <si>
    <t>CONTRATO Nº01/2024 - DEPARTAMENTO DE ESTRADAS E RODAGEM (DER)</t>
  </si>
  <si>
    <t>Internet Banda Larga Fibra Ótica 500Mb</t>
  </si>
  <si>
    <t>Internet banda larga</t>
  </si>
  <si>
    <t xml:space="preserve"> Oi CNPJ: 76.535.764/0001-43</t>
  </si>
  <si>
    <t xml:space="preserve">Claro CNPJ: 40.432.544/0001-47 </t>
  </si>
  <si>
    <t xml:space="preserve">Vivo CNPJ: 02.558.157/0001-62 </t>
  </si>
  <si>
    <t>Descrição detalhada do item Frete Container 20 pés (Destinos)</t>
  </si>
  <si>
    <t>Valor Vencedor</t>
  </si>
  <si>
    <t>Diária mínima 10 horas</t>
  </si>
  <si>
    <t>AQUARIUS LOG - CNPJ:34.132.348/0001-54</t>
  </si>
  <si>
    <t>Condomínio/Itens</t>
  </si>
  <si>
    <t>Materias Gráficos</t>
  </si>
  <si>
    <t>Quantidade Total</t>
  </si>
  <si>
    <t>Descrição complementar (memória de cálculo)</t>
  </si>
  <si>
    <t>Igual a quantidade de Kits Pedagógicos</t>
  </si>
  <si>
    <t>Contagem (1 para cada empreendimento)</t>
  </si>
  <si>
    <t xml:space="preserve">Cartaz  (A3, 4/0 cores, papel couche 115g) </t>
  </si>
  <si>
    <t>Contagem</t>
  </si>
  <si>
    <t>1 encadernação para cada diagnóstico e cada pesquisa final</t>
  </si>
  <si>
    <t>Igual a quantidade de Kits Pedagógicos (2 reproduções x total de kits pedagógicos)</t>
  </si>
  <si>
    <t>Franco</t>
  </si>
  <si>
    <t>Skol</t>
  </si>
  <si>
    <t xml:space="preserve">Pesquisa de mercado </t>
  </si>
  <si>
    <t>Palestrante - Advogado</t>
  </si>
  <si>
    <t>Palestrante - Analista Ambiental</t>
  </si>
  <si>
    <t>Palestrante - Administração</t>
  </si>
  <si>
    <t>Palestrante - Psicólogo</t>
  </si>
  <si>
    <t>excluído</t>
  </si>
  <si>
    <t>MEMÓRIA DE CÁLCULO VERBA DIAGNÓSTICO E PESQUISA FINAL</t>
  </si>
  <si>
    <t>Unidade.mens</t>
  </si>
  <si>
    <t>AGENTE SOCIAL</t>
  </si>
  <si>
    <t xml:space="preserve">TÉCNICO SOCIAL </t>
  </si>
  <si>
    <t>Internet Banda Larga Fibra Ótica 500 MB</t>
  </si>
  <si>
    <t xml:space="preserve">Cartaz  (42 cmx59cm, 4/0 cores, papel couchê 115g) </t>
  </si>
  <si>
    <t xml:space="preserve">Água mineral 1,5L </t>
  </si>
  <si>
    <r>
      <rPr>
        <b/>
        <sz val="14"/>
        <color rgb="FF000000"/>
        <rFont val="Arial"/>
        <family val="2"/>
      </rPr>
      <t>Kit lanche</t>
    </r>
    <r>
      <rPr>
        <sz val="14"/>
        <color rgb="FF000000"/>
        <rFont val="Arial"/>
        <family val="2"/>
      </rPr>
      <t xml:space="preserve"> </t>
    </r>
  </si>
  <si>
    <t>Locação cadeira de plástico ou pvc</t>
  </si>
  <si>
    <t>Locação mesa de plástico ou pvc</t>
  </si>
  <si>
    <t>DISPENSER HIGIENIZADOR, MATERIAL PLÁSTICO ABS, APLICAÇÃO SABONETE LÍQUIDO/ÁLCOOL GEL, VISOR FRONTAL, CAPACIDADE 800 ML</t>
  </si>
  <si>
    <t> COPO DESCARTÁVEL, BRANCO, CAPACIDADE 180/200 ML, E REFRIGERENTE CAIXA COM 2500</t>
  </si>
  <si>
    <t>Detergente Líquido e Neutro (Frasco 500ml)</t>
  </si>
  <si>
    <t>ENVELOPE, MATERIAL:KRAFT, GRAMATURA:80 G/M2</t>
  </si>
  <si>
    <t>fardo 64 unidades</t>
  </si>
  <si>
    <t>Memória Portátil Microcomputador, Tipo: Pen drive 64GB</t>
  </si>
  <si>
    <t>500 folhas embalagem</t>
  </si>
  <si>
    <t>SABONETE LÍQUIDO - Bombona/Galão 5L</t>
  </si>
  <si>
    <t>SACO PLÁSTICO LIXO, CAPACIDADE 100L, COR PRETA - Pct 100 und</t>
  </si>
  <si>
    <t>PASTA COM ABA E ELÁSTICO, LARGURA 350 MM, ALTURA 235 CM, COR AZUL</t>
  </si>
  <si>
    <t>Biscoito Tipo Club Social, classificação salgado, pacote 144/160 g</t>
  </si>
  <si>
    <t>Alcool 70% 5L</t>
  </si>
  <si>
    <t>Fardo</t>
  </si>
  <si>
    <t>MEMÓRIA DE CÁLCULO VERBA PESQUISA FINAL</t>
  </si>
  <si>
    <t>Frete de Container Escritório 20 pés (ou similar)</t>
  </si>
  <si>
    <t>Analista de mídia digital</t>
  </si>
  <si>
    <t>Corpo Técnico</t>
  </si>
  <si>
    <t>Palestrante - Contador</t>
  </si>
  <si>
    <t>Palestra Contador</t>
  </si>
  <si>
    <t>AGRAR CONSULTORIA E ESTUDOS TÉCNICOS S/C LTDA - CNPJ:35.795.210/0001-16</t>
  </si>
  <si>
    <t>Água mineral 500 ml (unidade)</t>
  </si>
  <si>
    <t>MEMÓRIA DE CÁLCULO VERBA ESTUDO - FRANCO</t>
  </si>
  <si>
    <t>MEMÓRIA DE CÁLCULO VERBA ESTUDO - SKOL</t>
  </si>
  <si>
    <t>Auxiliar de serviços gerais</t>
  </si>
  <si>
    <t>Auxiliar de Serviços Gerais</t>
  </si>
  <si>
    <t>Todos os valores abaixo levaram em consideração a previsão de público específico (presente no TR) para o desenvolvimento adequado de cada atividade</t>
  </si>
  <si>
    <t>Condomínio</t>
  </si>
  <si>
    <t>Itens</t>
  </si>
  <si>
    <t>Kits Pedagógicos</t>
  </si>
  <si>
    <t>Kits de Lanche</t>
  </si>
  <si>
    <t>Água 500 ml</t>
  </si>
  <si>
    <t>Papel A4 500 folhas</t>
  </si>
  <si>
    <t>KP</t>
  </si>
  <si>
    <t>FRANCO</t>
  </si>
  <si>
    <t>KL</t>
  </si>
  <si>
    <t>M</t>
  </si>
  <si>
    <t>C</t>
  </si>
  <si>
    <t>Água</t>
  </si>
  <si>
    <t>A4</t>
  </si>
  <si>
    <t>MEMÓRIA DE CÁLCULO VERBA KIT PEDAGÓGICO - FRANCO</t>
  </si>
  <si>
    <t>MEMÓRIA DE CÁLCULO VERBA KIT PEDAGÓGICO - SKOL</t>
  </si>
  <si>
    <t>Cartaz</t>
  </si>
  <si>
    <t>Folder</t>
  </si>
  <si>
    <t>Panfleto</t>
  </si>
  <si>
    <t>Igual a quantidade de Kits Pedagógicos (8 reproduções x total de kits pedagógicos)</t>
  </si>
  <si>
    <t>8*5*4*6</t>
  </si>
  <si>
    <t>PRÉ</t>
  </si>
  <si>
    <t>Skol - PRÉ</t>
  </si>
  <si>
    <t>Quantidade total de impressões Para 1 Pesquisa final</t>
  </si>
  <si>
    <t>Material de impressão para as entrevistas necessárias ao diagnóstico e em relação à pesquisa final (10*89) + (10*161)</t>
  </si>
  <si>
    <t xml:space="preserve">Material de impressão para as entrevistas necessárias  em relação à pesquisa final (10*89) </t>
  </si>
  <si>
    <t xml:space="preserve">Material de impressão para as entrevistas necessárias em relação à pesquisa final (10*161) </t>
  </si>
  <si>
    <t>Mesas de plástico</t>
  </si>
  <si>
    <t>Cadeiras de plástico</t>
  </si>
  <si>
    <t>QUANT DE HORAS TOTAL (2 eventos)</t>
  </si>
  <si>
    <t>QUANT DE HORAS TOTAL  (2 EVENTOS)</t>
  </si>
  <si>
    <t>Valor orçado (Valor total)</t>
  </si>
  <si>
    <t>PRÉ-OCUPAÇÃO - SKOL</t>
  </si>
  <si>
    <t xml:space="preserve">PLANILHA DE DETALHAMENTO DE HORAS DO AGENTE SOCIAL  - CONDOMINIO RESIDENCIAL JOSÉ AUGUSTO FRANCISCO ("FRANCO") e Ana Celina do Nascimento ("SKOL")  - PRAZO 12 MESES </t>
  </si>
  <si>
    <t>MEMÓRIA DE CÁLCULO VERBA ESTUDO - PRÉ</t>
  </si>
  <si>
    <t>1 encadernação para Estudo</t>
  </si>
  <si>
    <t>Quantidade total de impressões Para 1 Estudo</t>
  </si>
  <si>
    <t>Água Mineral 500 ML</t>
  </si>
  <si>
    <t>Garrafa 5L</t>
  </si>
  <si>
    <t>Copo Descartável 200 ml</t>
  </si>
  <si>
    <t>226694/226698</t>
  </si>
  <si>
    <t>404651/449572</t>
  </si>
  <si>
    <t>229181/318187/419259</t>
  </si>
  <si>
    <t>281983/295889/370151/455646</t>
  </si>
  <si>
    <t>226094/329395/422583/470833</t>
  </si>
  <si>
    <t>Biscoito Tipo Club Social, classificação salgado, pacote 144g</t>
  </si>
  <si>
    <t>Unidade 144g</t>
  </si>
  <si>
    <t>Unidade/pacote 40g</t>
  </si>
  <si>
    <t xml:space="preserve"> RIACHO DOCE COMERCIO E DISTRIBUICAO LTDA - 32640927000182</t>
  </si>
  <si>
    <t>AMANBELLA COMERCIO DE ALIMENTOS LTDA - 22368078000104</t>
  </si>
  <si>
    <t>MARISOL COMERCIO ATACADISTA DE ALIMENTOS EM GERAL LTDA - 26788865000158</t>
  </si>
  <si>
    <t>VACA BRAVA COMERCIAL LTDA -  27228913000116</t>
  </si>
  <si>
    <t>C C S VALENTE COMERCIO DE GENEROS ALIMENTICIOS - 09031962000182</t>
  </si>
  <si>
    <t>ABSOLUTA COMERCIO, GESTAO E SERVICOS LTDA - 50926601000106</t>
  </si>
  <si>
    <t>ASSISFOODS DISTRIBUIDORA LTDA - 48859407000103</t>
  </si>
  <si>
    <t>SERRA AZUL DISTRIBUIDORA DE BEBIDAS LTDA - 46566255000117</t>
  </si>
  <si>
    <t xml:space="preserve">B R PAPER - COMERCIO E SERVICOS DE PRODUTOS DE LIMPEZA EM GERAL LTDA - 41913430000181
</t>
  </si>
  <si>
    <t>LUBEC DISTRIBUIDORA LTDA - 47618454000194</t>
  </si>
  <si>
    <t>W A SERVICOS &amp; DISTRIBUIDORA LTDA - 12507327000133</t>
  </si>
  <si>
    <t>SHAPER DO BRASIL COMERCIO E SERVICOS LTDA - 07692391000100</t>
  </si>
  <si>
    <t>ALNETTO COMERCIAL E SERVICOS LTDA - 27039914000112</t>
  </si>
  <si>
    <t>VAN-MEX COMERCIAL E SERVICOS LTDA -  00055671000150</t>
  </si>
  <si>
    <t>LPT COMERCIO IMPORTACAO E SERVICOS LTDA - 45456636000180</t>
  </si>
  <si>
    <t>CAFE COLISEU LTDA - 42619993000124</t>
  </si>
  <si>
    <t>POLO DISTRIBUIDORA E PRESTADORA DE SERVICOS LTDA - 31173839000155</t>
  </si>
  <si>
    <t>ACM DISTRIBUIDORA DE MATERIAIS E SERVICOS LTDA - 49326278000142</t>
  </si>
  <si>
    <t>RC RAMOS COMERCIO LTDA - 07048323000102</t>
  </si>
  <si>
    <t>KINGDOM COMÉRCIO DE LICITAÇÕES LTDA - 48500314000180</t>
  </si>
  <si>
    <t>DUOLIMP COMERCIO LTDA - 11506338000136</t>
  </si>
  <si>
    <t>VIPE COMERCIAL LTDA - 17526067000167</t>
  </si>
  <si>
    <t>SUPRY OFFICE DISTRIBUIDORA DE MATERIAIS E SERVICOS LTDA - 18593064000109</t>
  </si>
  <si>
    <t>M &amp; T CONSTRUCAO NAVAL LTDA -  21018345000142</t>
  </si>
  <si>
    <t>VTC DISTRIBUIDORA DE MATERIAIS E SERVICOS LTDA - 48705166000130</t>
  </si>
  <si>
    <t>GUARAILHA DISTRIBUIDORA DE ALIMENTOS LTDA - 10910334000156</t>
  </si>
  <si>
    <t xml:space="preserve">CAMEPEL COMERCIO DE PAPEIS LTDA -  18631695000175
</t>
  </si>
  <si>
    <t>TUPIRATINS MATERIAIS ESCOLARES LTDA - 31953767000169</t>
  </si>
  <si>
    <t>COMPASTAS COMERCIO E SERVICOS GRAFICOS LTDA - 39685747000166</t>
  </si>
  <si>
    <t xml:space="preserve">K FILHOS KAIANNE E KAUA DISTRIBUIDORA DE ALIMENTOS E BEBIDAS LTDA - 32324051000165
</t>
  </si>
  <si>
    <t>PRIMER SOLUÇÕES LTDA - 47725628000118</t>
  </si>
  <si>
    <t>VOGAS MAGAZINE LTDA -  02345977000176</t>
  </si>
  <si>
    <t>LPS DISTRIBUIDORA LTDA - 48339918000196</t>
  </si>
  <si>
    <t>HOPE RIO DISTRIBUIDORA LTDA - 47292532000103</t>
  </si>
  <si>
    <t>BENEDES SOARES BATISTA -  23303444000100</t>
  </si>
  <si>
    <t>PRISMA PAPELARIALTDA - 28076288000105</t>
  </si>
  <si>
    <t>SEVEN SERVICOS CONSERVACAO E COMERCIO LTDA - 19534623000172</t>
  </si>
  <si>
    <t>MAKTUB DISTRIBUIDORA LTDA - 38485259000142</t>
  </si>
  <si>
    <t>NL SANTOS COMERCIO LTDA - 30182057000110</t>
  </si>
  <si>
    <t>COMSABOR COMERCIO DE ALIMENTOS LTDA - 18472579000150</t>
  </si>
  <si>
    <t>PROSADI COMERCIAL LTDA - 05007267000124</t>
  </si>
  <si>
    <t>DISTRIBUIDORA SAO FRANCISCANA LTDA - 06324022000193</t>
  </si>
  <si>
    <t>COMAX COMERCIO DE ALIMENTOS LTDA - 74116898000102</t>
  </si>
  <si>
    <t>A C P DA SILVA QUINOY COMERCIO E  SERVICOS - 20473312000120</t>
  </si>
  <si>
    <t>QUALITY COMERCIO E SERVICOS EM GERAL LTDA - 20676042000154</t>
  </si>
  <si>
    <t>Data da cotação</t>
  </si>
  <si>
    <t>Gráfica Méier - CNPJ: 32.542.791/0001-78</t>
  </si>
  <si>
    <t>Copy Digital Soluções e Serviços LTDA ME - CNPJ:56.782.197/0001-12</t>
  </si>
  <si>
    <t>MULTITEINER COMERCIO E LOCACAO DE CONTEINERES LTDA - CNPJ:00.240.568/0001-80</t>
  </si>
  <si>
    <t>Representante Técnico (RT)</t>
  </si>
  <si>
    <t>Responsável Técnico (RT)</t>
  </si>
  <si>
    <t>PROCESSP ADMINISTRATIVO Nº2022/172.776 E O EDITAL DE LICITAÇÃO Nº 009/CPL/23</t>
  </si>
  <si>
    <t>PROCESSO ADMINISTRATIVO Nº2022/172.776 E O EDITAL DE LICITAÇÃO Nº 009/CPL/23</t>
  </si>
  <si>
    <t>Mediana</t>
  </si>
  <si>
    <t>Nome do fornecedor 2 - CNPJ</t>
  </si>
  <si>
    <t>Nome do fornecedor 3 -CNPJ</t>
  </si>
  <si>
    <t>Painel de Preços - Governo Federal</t>
  </si>
  <si>
    <t>HAGIL SERVICE DISTRIBUIDORA LTDA - 29423785000197</t>
  </si>
  <si>
    <t>DECLAN COMERCIO, SERVICOS E ASSESSORIA LTDA - 36433077000100</t>
  </si>
  <si>
    <t>3T COMERCIO DE MATERIAIS E SERVICOS LTDA -  38227436000190</t>
  </si>
  <si>
    <t>M&amp;M Comercial e Distribuidora LTDA -  52672868000131</t>
  </si>
  <si>
    <r>
      <t>Caderno</t>
    </r>
    <r>
      <rPr>
        <sz val="11"/>
        <color rgb="FFFF0000"/>
        <rFont val="Calibri"/>
        <family val="2"/>
        <scheme val="minor"/>
      </rPr>
      <t xml:space="preserve"> 96 </t>
    </r>
    <r>
      <rPr>
        <sz val="11"/>
        <color theme="1"/>
        <rFont val="Calibri"/>
        <family val="2"/>
        <scheme val="minor"/>
      </rPr>
      <t>folhas, materia off-set 56 g/m2</t>
    </r>
  </si>
  <si>
    <t xml:space="preserve">474196/483277 </t>
  </si>
  <si>
    <t>GONCALVES DE SAQUAREMA COMERCIO E SERVICOS LTDA - 27067829000168</t>
  </si>
  <si>
    <t>MERCADOS SATO LTDA - 36863805000106</t>
  </si>
  <si>
    <t>NUTRICIONAL DISTRIBUIDORA DE ALIMENTOS LTDA -  53859629000158</t>
  </si>
  <si>
    <t>Cola - Tipo Bastão, Aplicação papel</t>
  </si>
  <si>
    <t>R &amp; R NEGOCIOS E SOLUCOES EMPRESARIAS LTDA -  52094857000111</t>
  </si>
  <si>
    <t>GOLDEM DISTRIBUIDORA E REPRESENTACAO LTDA - 38489025000173</t>
  </si>
  <si>
    <t>459308/459309</t>
  </si>
  <si>
    <t xml:space="preserve">TIMO PAPER SUPRIMENTOS PARA ESCRITORIO LTDA -  47853538000102
</t>
  </si>
  <si>
    <t>56.187.319 FERNANDA DUTRA DE ALMEIDA SOUSA - 56187319000122</t>
  </si>
  <si>
    <t>Esponja Limpeza, material lã aço</t>
  </si>
  <si>
    <t>225901/225902/225903/225904</t>
  </si>
  <si>
    <t>GENTILEZA COMERCIO DE MATERIAIS E SERVICOS LTDA - 50391734000117</t>
  </si>
  <si>
    <t>TRIPLICE PARTICIPACOES E SERVICOS LTDA - 30510364000182</t>
  </si>
  <si>
    <t>285553/310256/485627</t>
  </si>
  <si>
    <t xml:space="preserve">SEVEN SERVICOS CONSERVACAO E COMERCIO LTDA -  19534623000172
</t>
  </si>
  <si>
    <t>55.256.678 JESSICA DA SILVA MACHADO - 55256678000121</t>
  </si>
  <si>
    <t>INFINITI SOLUCOES EMPRESARIAL LTDA - 52267642000155</t>
  </si>
  <si>
    <t>RODRIGO SILVA DE CARVALHO - 15787817000129</t>
  </si>
  <si>
    <t xml:space="preserve">DAMARC - 02791930000136
</t>
  </si>
  <si>
    <t>TOUT VENDE COMERCIO E SERVICOS LTDA - 39418155000188</t>
  </si>
  <si>
    <t>DANIEL ROSA LOPES 25949024893 - 47334422000167</t>
  </si>
  <si>
    <t>Prancheta Portátil, material eucatex/acrílico</t>
  </si>
  <si>
    <t>278851/278852/278853/315438</t>
  </si>
  <si>
    <t>267596/267597/267598/267599</t>
  </si>
  <si>
    <t>MARATIMBA UTILIDADES LTDA - 14267402000161</t>
  </si>
  <si>
    <t>ALPLAS COMERCIO DE EMBALAGENS E PRODUTOS PLASTICOS LTDA - 11053762000172</t>
  </si>
  <si>
    <t>RD COMERCIO E REPRESENTACOES LTDA - 51267273000138</t>
  </si>
  <si>
    <t>BEMESTAR PRODUTOS PARA INDUSTRIA E LAR LTDA - 31329142000120</t>
  </si>
  <si>
    <t>QUALITY LUX COMERCIO E INDUSTRIA DE MATERIAIS ELETRICOS E ILUMINACAO LTDA - 28780007000192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</si>
</sst>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&quot;R$&quot;\ #,##0.00"/>
    <numFmt numFmtId="166" formatCode="[$R$-416]\ #,##0.00;\-[$R$-416]\ #,##0.00"/>
    <numFmt numFmtId="167" formatCode="#,##0.00_ ;\-#,##0.00\ "/>
    <numFmt numFmtId="168" formatCode="[$R$-416]\ #,##0.00;[Red]\-[$R$-416]\ #,##0.00"/>
    <numFmt numFmtId="169" formatCode="[$R$-416]\ #,##0.0000;\-[$R$-416]\ #,##0.0000"/>
    <numFmt numFmtId="170" formatCode="[$R$-416]\ #,##0.000;[Red]\-[$R$-416]\ #,##0.000"/>
    <numFmt numFmtId="171" formatCode="&quot; R$ &quot;* #,##0.00\ ;&quot; R$ &quot;* \(#,##0.00\);&quot; R$ &quot;* \-#\ ;@\ "/>
  </numFmts>
  <fonts count="4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0"/>
      <color rgb="FF000000"/>
      <name val="Verdana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0"/>
      <color theme="1"/>
      <name val="Verdana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Verdana"/>
      <family val="2"/>
    </font>
    <font>
      <sz val="10"/>
      <color rgb="FF000000"/>
      <name val="Verdana"/>
      <family val="2"/>
    </font>
    <font>
      <sz val="20"/>
      <color theme="1"/>
      <name val="Calibri"/>
      <family val="2"/>
    </font>
    <font>
      <sz val="10"/>
      <color rgb="FFFF0000"/>
      <name val="Verdana"/>
      <family val="2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Verdana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D6DCE4"/>
        <bgColor rgb="FFD6DCE4"/>
      </patternFill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rgb="FFE7E6E6"/>
        <bgColor rgb="FFE7E6E6"/>
      </patternFill>
    </fill>
    <fill>
      <patternFill patternType="solid">
        <fgColor rgb="FFCCFFFF"/>
        <bgColor rgb="FFCCFFFF"/>
      </patternFill>
    </fill>
    <fill>
      <patternFill patternType="solid">
        <fgColor rgb="FFD0CECE"/>
        <bgColor rgb="FFD0CECE"/>
      </patternFill>
    </fill>
    <fill>
      <patternFill patternType="solid">
        <fgColor rgb="FFFFD965"/>
        <bgColor rgb="FFFFD965"/>
      </patternFill>
    </fill>
    <fill>
      <patternFill patternType="solid">
        <fgColor rgb="FFC8C8C8"/>
        <bgColor rgb="FFC8C8C8"/>
      </patternFill>
    </fill>
    <fill>
      <patternFill patternType="solid">
        <fgColor rgb="FF3A3838"/>
        <bgColor rgb="FF3A383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2" tint="-0.14999847407452621"/>
        <bgColor rgb="FFFFD9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8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</borders>
  <cellStyleXfs count="4">
    <xf numFmtId="0" fontId="0" fillId="0" borderId="0"/>
    <xf numFmtId="44" fontId="3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5" fillId="0" borderId="58"/>
  </cellStyleXfs>
  <cellXfs count="535">
    <xf numFmtId="0" fontId="0" fillId="0" borderId="0" xfId="0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5" fillId="0" borderId="0" xfId="0" applyFont="1"/>
    <xf numFmtId="164" fontId="13" fillId="2" borderId="4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/>
    </xf>
    <xf numFmtId="0" fontId="17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/>
    </xf>
    <xf numFmtId="166" fontId="16" fillId="3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66" fontId="18" fillId="4" borderId="1" xfId="0" applyNumberFormat="1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5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23" fillId="4" borderId="18" xfId="0" applyFont="1" applyFill="1" applyBorder="1" applyAlignment="1">
      <alignment horizontal="center" vertical="center" wrapText="1"/>
    </xf>
    <xf numFmtId="166" fontId="23" fillId="4" borderId="1" xfId="0" applyNumberFormat="1" applyFont="1" applyFill="1" applyBorder="1" applyAlignment="1">
      <alignment horizontal="center" vertical="center" wrapText="1"/>
    </xf>
    <xf numFmtId="166" fontId="23" fillId="4" borderId="19" xfId="0" applyNumberFormat="1" applyFont="1" applyFill="1" applyBorder="1" applyAlignment="1">
      <alignment horizontal="center" vertical="center" wrapText="1"/>
    </xf>
    <xf numFmtId="166" fontId="23" fillId="9" borderId="22" xfId="0" applyNumberFormat="1" applyFont="1" applyFill="1" applyBorder="1" applyAlignment="1">
      <alignment horizontal="center" vertical="center" wrapText="1"/>
    </xf>
    <xf numFmtId="166" fontId="23" fillId="9" borderId="3" xfId="0" applyNumberFormat="1" applyFont="1" applyFill="1" applyBorder="1" applyAlignment="1">
      <alignment horizontal="center" vertical="center" wrapText="1"/>
    </xf>
    <xf numFmtId="166" fontId="16" fillId="9" borderId="3" xfId="0" applyNumberFormat="1" applyFont="1" applyFill="1" applyBorder="1" applyAlignment="1">
      <alignment horizontal="center" vertical="center" wrapText="1"/>
    </xf>
    <xf numFmtId="166" fontId="16" fillId="9" borderId="23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166" fontId="16" fillId="3" borderId="24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166" fontId="16" fillId="0" borderId="1" xfId="0" applyNumberFormat="1" applyFont="1" applyBorder="1" applyAlignment="1">
      <alignment horizontal="center" vertical="center" wrapText="1"/>
    </xf>
    <xf numFmtId="166" fontId="16" fillId="3" borderId="1" xfId="0" applyNumberFormat="1" applyFont="1" applyFill="1" applyBorder="1" applyAlignment="1">
      <alignment horizontal="center" vertical="center" wrapText="1"/>
    </xf>
    <xf numFmtId="166" fontId="23" fillId="4" borderId="24" xfId="0" applyNumberFormat="1" applyFont="1" applyFill="1" applyBorder="1" applyAlignment="1">
      <alignment horizontal="center" vertical="center" wrapText="1"/>
    </xf>
    <xf numFmtId="166" fontId="23" fillId="0" borderId="1" xfId="0" applyNumberFormat="1" applyFont="1" applyBorder="1" applyAlignment="1">
      <alignment horizontal="center" vertical="center" wrapText="1"/>
    </xf>
    <xf numFmtId="166" fontId="23" fillId="0" borderId="2" xfId="0" applyNumberFormat="1" applyFont="1" applyBorder="1" applyAlignment="1">
      <alignment horizontal="center" vertical="center" wrapText="1"/>
    </xf>
    <xf numFmtId="166" fontId="23" fillId="4" borderId="18" xfId="0" applyNumberFormat="1" applyFont="1" applyFill="1" applyBorder="1" applyAlignment="1">
      <alignment horizontal="center" vertical="center" wrapText="1"/>
    </xf>
    <xf numFmtId="165" fontId="24" fillId="2" borderId="1" xfId="0" applyNumberFormat="1" applyFont="1" applyFill="1" applyBorder="1" applyAlignment="1">
      <alignment horizontal="center" vertical="center" wrapText="1"/>
    </xf>
    <xf numFmtId="166" fontId="23" fillId="4" borderId="27" xfId="0" applyNumberFormat="1" applyFont="1" applyFill="1" applyBorder="1" applyAlignment="1">
      <alignment horizontal="center" vertical="center" wrapText="1"/>
    </xf>
    <xf numFmtId="166" fontId="23" fillId="4" borderId="29" xfId="0" applyNumberFormat="1" applyFont="1" applyFill="1" applyBorder="1" applyAlignment="1">
      <alignment horizontal="center" vertical="center" wrapText="1"/>
    </xf>
    <xf numFmtId="166" fontId="16" fillId="2" borderId="1" xfId="0" applyNumberFormat="1" applyFont="1" applyFill="1" applyBorder="1" applyAlignment="1">
      <alignment horizontal="center" vertical="center" wrapText="1"/>
    </xf>
    <xf numFmtId="166" fontId="23" fillId="2" borderId="19" xfId="0" applyNumberFormat="1" applyFont="1" applyFill="1" applyBorder="1" applyAlignment="1">
      <alignment horizontal="center" vertical="center" wrapText="1"/>
    </xf>
    <xf numFmtId="166" fontId="23" fillId="2" borderId="1" xfId="0" applyNumberFormat="1" applyFont="1" applyFill="1" applyBorder="1" applyAlignment="1">
      <alignment horizontal="center" vertical="center" wrapText="1"/>
    </xf>
    <xf numFmtId="166" fontId="16" fillId="2" borderId="19" xfId="0" applyNumberFormat="1" applyFont="1" applyFill="1" applyBorder="1" applyAlignment="1">
      <alignment horizontal="center" vertical="center" wrapText="1"/>
    </xf>
    <xf numFmtId="166" fontId="23" fillId="10" borderId="24" xfId="0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vertical="center"/>
    </xf>
    <xf numFmtId="166" fontId="23" fillId="10" borderId="18" xfId="0" applyNumberFormat="1" applyFont="1" applyFill="1" applyBorder="1" applyAlignment="1">
      <alignment horizontal="center" vertical="center" wrapText="1"/>
    </xf>
    <xf numFmtId="166" fontId="23" fillId="11" borderId="24" xfId="0" applyNumberFormat="1" applyFont="1" applyFill="1" applyBorder="1" applyAlignment="1">
      <alignment horizontal="center" vertical="center" wrapText="1"/>
    </xf>
    <xf numFmtId="166" fontId="23" fillId="9" borderId="18" xfId="0" applyNumberFormat="1" applyFont="1" applyFill="1" applyBorder="1" applyAlignment="1">
      <alignment horizontal="center" vertical="center" wrapText="1"/>
    </xf>
    <xf numFmtId="166" fontId="23" fillId="9" borderId="1" xfId="0" applyNumberFormat="1" applyFont="1" applyFill="1" applyBorder="1" applyAlignment="1">
      <alignment horizontal="center" vertical="center" wrapText="1"/>
    </xf>
    <xf numFmtId="166" fontId="23" fillId="9" borderId="19" xfId="0" applyNumberFormat="1" applyFont="1" applyFill="1" applyBorder="1" applyAlignment="1">
      <alignment horizontal="center" vertical="center" wrapText="1"/>
    </xf>
    <xf numFmtId="166" fontId="16" fillId="2" borderId="24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66" fontId="23" fillId="0" borderId="18" xfId="0" applyNumberFormat="1" applyFont="1" applyBorder="1" applyAlignment="1">
      <alignment horizontal="center" vertical="center" wrapText="1"/>
    </xf>
    <xf numFmtId="166" fontId="23" fillId="11" borderId="18" xfId="0" applyNumberFormat="1" applyFont="1" applyFill="1" applyBorder="1" applyAlignment="1">
      <alignment horizontal="center" vertical="center" wrapText="1"/>
    </xf>
    <xf numFmtId="0" fontId="15" fillId="0" borderId="1" xfId="0" applyFont="1" applyBorder="1"/>
    <xf numFmtId="0" fontId="23" fillId="9" borderId="1" xfId="0" applyFont="1" applyFill="1" applyBorder="1" applyAlignment="1">
      <alignment horizontal="center" vertical="center" wrapText="1"/>
    </xf>
    <xf numFmtId="166" fontId="23" fillId="11" borderId="36" xfId="0" applyNumberFormat="1" applyFont="1" applyFill="1" applyBorder="1" applyAlignment="1">
      <alignment horizontal="center" vertical="center" wrapText="1"/>
    </xf>
    <xf numFmtId="166" fontId="23" fillId="9" borderId="37" xfId="0" applyNumberFormat="1" applyFont="1" applyFill="1" applyBorder="1" applyAlignment="1">
      <alignment horizontal="center" vertical="center" wrapText="1"/>
    </xf>
    <xf numFmtId="166" fontId="23" fillId="9" borderId="28" xfId="0" applyNumberFormat="1" applyFont="1" applyFill="1" applyBorder="1" applyAlignment="1">
      <alignment horizontal="center" vertical="center" wrapText="1"/>
    </xf>
    <xf numFmtId="167" fontId="23" fillId="2" borderId="1" xfId="0" applyNumberFormat="1" applyFont="1" applyFill="1" applyBorder="1" applyAlignment="1">
      <alignment horizontal="center" vertical="center" wrapText="1"/>
    </xf>
    <xf numFmtId="166" fontId="23" fillId="11" borderId="1" xfId="0" applyNumberFormat="1" applyFont="1" applyFill="1" applyBorder="1" applyAlignment="1">
      <alignment horizontal="center" vertical="center" wrapText="1"/>
    </xf>
    <xf numFmtId="166" fontId="26" fillId="13" borderId="36" xfId="0" applyNumberFormat="1" applyFont="1" applyFill="1" applyBorder="1" applyAlignment="1">
      <alignment horizontal="center" vertical="center" wrapText="1"/>
    </xf>
    <xf numFmtId="166" fontId="23" fillId="9" borderId="43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Alignment="1">
      <alignment vertical="center"/>
    </xf>
    <xf numFmtId="0" fontId="16" fillId="2" borderId="4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166" fontId="23" fillId="3" borderId="1" xfId="0" applyNumberFormat="1" applyFont="1" applyFill="1" applyBorder="1" applyAlignment="1">
      <alignment horizontal="center" vertical="center" wrapText="1"/>
    </xf>
    <xf numFmtId="166" fontId="23" fillId="3" borderId="19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0" fontId="16" fillId="4" borderId="1" xfId="0" applyFont="1" applyFill="1" applyBorder="1" applyAlignment="1">
      <alignment horizontal="center" vertical="center" wrapText="1"/>
    </xf>
    <xf numFmtId="166" fontId="16" fillId="4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25" fillId="0" borderId="18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166" fontId="23" fillId="3" borderId="18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top" wrapText="1"/>
    </xf>
    <xf numFmtId="0" fontId="16" fillId="4" borderId="3" xfId="0" applyFont="1" applyFill="1" applyBorder="1" applyAlignment="1">
      <alignment horizontal="center" vertical="center" wrapText="1"/>
    </xf>
    <xf numFmtId="166" fontId="16" fillId="4" borderId="3" xfId="0" applyNumberFormat="1" applyFont="1" applyFill="1" applyBorder="1" applyAlignment="1">
      <alignment horizontal="center" vertical="center" wrapText="1"/>
    </xf>
    <xf numFmtId="166" fontId="16" fillId="2" borderId="4" xfId="0" applyNumberFormat="1" applyFont="1" applyFill="1" applyBorder="1" applyAlignment="1">
      <alignment vertical="center"/>
    </xf>
    <xf numFmtId="0" fontId="16" fillId="10" borderId="18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166" fontId="16" fillId="11" borderId="1" xfId="0" applyNumberFormat="1" applyFont="1" applyFill="1" applyBorder="1" applyAlignment="1">
      <alignment horizontal="center" vertical="center" wrapText="1"/>
    </xf>
    <xf numFmtId="166" fontId="23" fillId="2" borderId="18" xfId="0" applyNumberFormat="1" applyFont="1" applyFill="1" applyBorder="1" applyAlignment="1">
      <alignment horizontal="center" vertical="center" wrapText="1"/>
    </xf>
    <xf numFmtId="166" fontId="25" fillId="0" borderId="1" xfId="0" applyNumberFormat="1" applyFont="1" applyBorder="1" applyAlignment="1">
      <alignment horizontal="center"/>
    </xf>
    <xf numFmtId="0" fontId="23" fillId="11" borderId="28" xfId="0" applyFont="1" applyFill="1" applyBorder="1" applyAlignment="1">
      <alignment horizontal="center" vertical="center" wrapText="1"/>
    </xf>
    <xf numFmtId="0" fontId="23" fillId="12" borderId="18" xfId="0" applyFont="1" applyFill="1" applyBorder="1" applyAlignment="1">
      <alignment horizontal="center" vertical="center" wrapText="1"/>
    </xf>
    <xf numFmtId="0" fontId="16" fillId="12" borderId="34" xfId="0" applyFont="1" applyFill="1" applyBorder="1" applyAlignment="1">
      <alignment horizontal="center" vertical="center" wrapText="1"/>
    </xf>
    <xf numFmtId="0" fontId="16" fillId="12" borderId="1" xfId="0" applyFont="1" applyFill="1" applyBorder="1" applyAlignment="1">
      <alignment horizontal="center" vertical="center" wrapText="1"/>
    </xf>
    <xf numFmtId="166" fontId="16" fillId="12" borderId="1" xfId="0" applyNumberFormat="1" applyFont="1" applyFill="1" applyBorder="1" applyAlignment="1">
      <alignment horizontal="center" vertical="center" wrapText="1"/>
    </xf>
    <xf numFmtId="166" fontId="23" fillId="4" borderId="36" xfId="0" applyNumberFormat="1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166" fontId="2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23" fillId="4" borderId="22" xfId="0" applyFont="1" applyFill="1" applyBorder="1" applyAlignment="1">
      <alignment horizontal="center" vertical="center" wrapText="1"/>
    </xf>
    <xf numFmtId="166" fontId="25" fillId="0" borderId="1" xfId="0" applyNumberFormat="1" applyFont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 wrapText="1"/>
    </xf>
    <xf numFmtId="166" fontId="23" fillId="3" borderId="33" xfId="0" applyNumberFormat="1" applyFont="1" applyFill="1" applyBorder="1" applyAlignment="1">
      <alignment horizontal="center" vertical="center" wrapText="1"/>
    </xf>
    <xf numFmtId="166" fontId="23" fillId="3" borderId="34" xfId="0" applyNumberFormat="1" applyFont="1" applyFill="1" applyBorder="1" applyAlignment="1">
      <alignment horizontal="center" vertical="center" wrapText="1"/>
    </xf>
    <xf numFmtId="166" fontId="23" fillId="0" borderId="35" xfId="0" applyNumberFormat="1" applyFont="1" applyBorder="1" applyAlignment="1">
      <alignment horizontal="center" vertical="center" wrapText="1"/>
    </xf>
    <xf numFmtId="166" fontId="23" fillId="0" borderId="17" xfId="0" applyNumberFormat="1" applyFont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23" fillId="11" borderId="48" xfId="0" applyFont="1" applyFill="1" applyBorder="1" applyAlignment="1">
      <alignment horizontal="center" vertical="center" wrapText="1"/>
    </xf>
    <xf numFmtId="0" fontId="23" fillId="11" borderId="34" xfId="0" applyFont="1" applyFill="1" applyBorder="1" applyAlignment="1">
      <alignment horizontal="center" vertical="center" wrapText="1"/>
    </xf>
    <xf numFmtId="0" fontId="23" fillId="9" borderId="49" xfId="0" applyFont="1" applyFill="1" applyBorder="1" applyAlignment="1">
      <alignment horizontal="center" vertical="center" wrapText="1"/>
    </xf>
    <xf numFmtId="0" fontId="23" fillId="9" borderId="37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center" wrapText="1"/>
    </xf>
    <xf numFmtId="0" fontId="23" fillId="11" borderId="38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168" fontId="16" fillId="0" borderId="0" xfId="0" applyNumberFormat="1" applyFont="1" applyAlignment="1">
      <alignment horizontal="center" vertical="center"/>
    </xf>
    <xf numFmtId="168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168" fontId="16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vertical="center" wrapText="1"/>
    </xf>
    <xf numFmtId="166" fontId="16" fillId="0" borderId="1" xfId="0" applyNumberFormat="1" applyFont="1" applyBorder="1" applyAlignment="1">
      <alignment horizontal="center" vertical="center"/>
    </xf>
    <xf numFmtId="166" fontId="16" fillId="6" borderId="1" xfId="0" applyNumberFormat="1" applyFont="1" applyFill="1" applyBorder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6" fontId="23" fillId="6" borderId="1" xfId="0" applyNumberFormat="1" applyFont="1" applyFill="1" applyBorder="1" applyAlignment="1">
      <alignment horizontal="center" vertical="center"/>
    </xf>
    <xf numFmtId="168" fontId="16" fillId="0" borderId="1" xfId="0" applyNumberFormat="1" applyFont="1" applyBorder="1" applyAlignment="1">
      <alignment horizontal="center" vertical="center" wrapText="1"/>
    </xf>
    <xf numFmtId="169" fontId="27" fillId="0" borderId="0" xfId="0" applyNumberFormat="1" applyFont="1" applyAlignment="1">
      <alignment horizontal="center" vertical="center"/>
    </xf>
    <xf numFmtId="166" fontId="15" fillId="0" borderId="0" xfId="0" applyNumberFormat="1" applyFont="1"/>
    <xf numFmtId="166" fontId="23" fillId="4" borderId="1" xfId="0" applyNumberFormat="1" applyFont="1" applyFill="1" applyBorder="1" applyAlignment="1">
      <alignment horizontal="center" vertical="center"/>
    </xf>
    <xf numFmtId="166" fontId="23" fillId="9" borderId="1" xfId="0" applyNumberFormat="1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 wrapText="1"/>
    </xf>
    <xf numFmtId="166" fontId="16" fillId="6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0" fillId="6" borderId="34" xfId="0" applyFont="1" applyFill="1" applyBorder="1" applyAlignment="1">
      <alignment horizontal="center" vertical="center" wrapText="1"/>
    </xf>
    <xf numFmtId="166" fontId="27" fillId="0" borderId="1" xfId="0" applyNumberFormat="1" applyFont="1" applyBorder="1" applyAlignment="1">
      <alignment horizontal="center" vertical="center" wrapText="1"/>
    </xf>
    <xf numFmtId="166" fontId="27" fillId="0" borderId="2" xfId="0" applyNumberFormat="1" applyFont="1" applyBorder="1" applyAlignment="1">
      <alignment horizontal="center" vertical="center" wrapText="1"/>
    </xf>
    <xf numFmtId="166" fontId="27" fillId="6" borderId="59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66" fontId="27" fillId="0" borderId="61" xfId="0" applyNumberFormat="1" applyFont="1" applyBorder="1" applyAlignment="1">
      <alignment horizontal="center" vertical="center" wrapText="1"/>
    </xf>
    <xf numFmtId="166" fontId="23" fillId="9" borderId="34" xfId="0" applyNumberFormat="1" applyFont="1" applyFill="1" applyBorder="1" applyAlignment="1">
      <alignment horizontal="center" vertical="center"/>
    </xf>
    <xf numFmtId="166" fontId="23" fillId="9" borderId="19" xfId="0" applyNumberFormat="1" applyFont="1" applyFill="1" applyBorder="1" applyAlignment="1">
      <alignment horizontal="center" vertical="center"/>
    </xf>
    <xf numFmtId="166" fontId="23" fillId="9" borderId="63" xfId="0" applyNumberFormat="1" applyFont="1" applyFill="1" applyBorder="1" applyAlignment="1">
      <alignment horizontal="center" vertical="center"/>
    </xf>
    <xf numFmtId="166" fontId="23" fillId="9" borderId="28" xfId="0" applyNumberFormat="1" applyFont="1" applyFill="1" applyBorder="1" applyAlignment="1">
      <alignment horizontal="center" vertical="center"/>
    </xf>
    <xf numFmtId="166" fontId="16" fillId="0" borderId="10" xfId="0" applyNumberFormat="1" applyFont="1" applyBorder="1" applyAlignment="1">
      <alignment horizontal="center" vertical="center"/>
    </xf>
    <xf numFmtId="166" fontId="27" fillId="0" borderId="5" xfId="0" applyNumberFormat="1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170" fontId="16" fillId="0" borderId="0" xfId="0" applyNumberFormat="1" applyFont="1" applyAlignment="1">
      <alignment horizontal="center" vertical="center"/>
    </xf>
    <xf numFmtId="166" fontId="27" fillId="6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3" fontId="16" fillId="0" borderId="0" xfId="0" applyNumberFormat="1" applyFont="1" applyAlignment="1">
      <alignment horizontal="center" vertical="center"/>
    </xf>
    <xf numFmtId="171" fontId="16" fillId="0" borderId="0" xfId="0" applyNumberFormat="1" applyFont="1" applyAlignment="1">
      <alignment horizontal="center" vertical="center"/>
    </xf>
    <xf numFmtId="0" fontId="16" fillId="3" borderId="1" xfId="0" applyFont="1" applyFill="1" applyBorder="1" applyAlignment="1">
      <alignment horizontal="left" vertical="center" wrapText="1"/>
    </xf>
    <xf numFmtId="0" fontId="27" fillId="3" borderId="1" xfId="0" applyFont="1" applyFill="1" applyBorder="1" applyAlignment="1">
      <alignment horizontal="center" vertical="center"/>
    </xf>
    <xf numFmtId="0" fontId="16" fillId="0" borderId="39" xfId="0" applyFont="1" applyBorder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168" fontId="16" fillId="0" borderId="39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0" fillId="14" borderId="0" xfId="0" applyFill="1"/>
    <xf numFmtId="0" fontId="30" fillId="6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66" fontId="0" fillId="0" borderId="0" xfId="0" applyNumberFormat="1"/>
    <xf numFmtId="166" fontId="25" fillId="0" borderId="18" xfId="0" applyNumberFormat="1" applyFont="1" applyBorder="1" applyAlignment="1">
      <alignment horizontal="center"/>
    </xf>
    <xf numFmtId="166" fontId="34" fillId="4" borderId="69" xfId="0" applyNumberFormat="1" applyFont="1" applyFill="1" applyBorder="1" applyAlignment="1">
      <alignment horizontal="center" vertical="center" wrapText="1"/>
    </xf>
    <xf numFmtId="166" fontId="34" fillId="4" borderId="28" xfId="0" applyNumberFormat="1" applyFont="1" applyFill="1" applyBorder="1" applyAlignment="1">
      <alignment horizontal="center" vertical="center" wrapText="1"/>
    </xf>
    <xf numFmtId="166" fontId="34" fillId="4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33" fillId="0" borderId="28" xfId="0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166" fontId="33" fillId="0" borderId="1" xfId="0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vertical="center"/>
    </xf>
    <xf numFmtId="0" fontId="11" fillId="3" borderId="1" xfId="0" applyFont="1" applyFill="1" applyBorder="1" applyAlignment="1">
      <alignment horizontal="center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top"/>
    </xf>
    <xf numFmtId="166" fontId="33" fillId="4" borderId="69" xfId="0" applyNumberFormat="1" applyFont="1" applyFill="1" applyBorder="1" applyAlignment="1">
      <alignment horizontal="center" vertical="center" wrapText="1"/>
    </xf>
    <xf numFmtId="166" fontId="33" fillId="4" borderId="28" xfId="0" applyNumberFormat="1" applyFont="1" applyFill="1" applyBorder="1" applyAlignment="1">
      <alignment horizontal="center" vertical="center" wrapText="1"/>
    </xf>
    <xf numFmtId="166" fontId="33" fillId="4" borderId="1" xfId="0" applyNumberFormat="1" applyFont="1" applyFill="1" applyBorder="1" applyAlignment="1">
      <alignment horizontal="center" vertical="center" wrapText="1"/>
    </xf>
    <xf numFmtId="166" fontId="33" fillId="0" borderId="1" xfId="0" applyNumberFormat="1" applyFont="1" applyBorder="1" applyAlignment="1">
      <alignment vertical="center"/>
    </xf>
    <xf numFmtId="0" fontId="33" fillId="0" borderId="0" xfId="0" applyFont="1" applyAlignment="1">
      <alignment vertical="center"/>
    </xf>
    <xf numFmtId="0" fontId="0" fillId="17" borderId="71" xfId="0" applyFill="1" applyBorder="1" applyAlignment="1">
      <alignment horizontal="center"/>
    </xf>
    <xf numFmtId="0" fontId="0" fillId="17" borderId="72" xfId="0" applyFill="1" applyBorder="1" applyAlignment="1">
      <alignment horizontal="center"/>
    </xf>
    <xf numFmtId="0" fontId="0" fillId="0" borderId="73" xfId="0" applyBorder="1" applyAlignment="1">
      <alignment horizontal="center"/>
    </xf>
    <xf numFmtId="0" fontId="10" fillId="0" borderId="73" xfId="0" applyFont="1" applyBorder="1" applyAlignment="1">
      <alignment horizontal="center"/>
    </xf>
    <xf numFmtId="0" fontId="0" fillId="18" borderId="73" xfId="0" applyFill="1" applyBorder="1" applyAlignment="1">
      <alignment horizontal="center"/>
    </xf>
    <xf numFmtId="44" fontId="0" fillId="0" borderId="73" xfId="1" applyFont="1" applyBorder="1" applyAlignment="1">
      <alignment horizontal="center"/>
    </xf>
    <xf numFmtId="44" fontId="0" fillId="0" borderId="73" xfId="0" applyNumberFormat="1" applyBorder="1" applyAlignment="1">
      <alignment horizontal="center"/>
    </xf>
    <xf numFmtId="0" fontId="25" fillId="19" borderId="1" xfId="0" applyFont="1" applyFill="1" applyBorder="1" applyAlignment="1">
      <alignment horizontal="center" vertical="center" wrapText="1"/>
    </xf>
    <xf numFmtId="0" fontId="0" fillId="16" borderId="0" xfId="0" applyFill="1"/>
    <xf numFmtId="0" fontId="24" fillId="8" borderId="4" xfId="0" applyFont="1" applyFill="1" applyBorder="1" applyAlignment="1">
      <alignment horizontal="center"/>
    </xf>
    <xf numFmtId="0" fontId="16" fillId="16" borderId="16" xfId="0" applyFont="1" applyFill="1" applyBorder="1" applyAlignment="1">
      <alignment horizontal="center" vertical="center" wrapText="1"/>
    </xf>
    <xf numFmtId="0" fontId="32" fillId="20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6" fillId="16" borderId="1" xfId="0" applyFont="1" applyFill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top" wrapText="1"/>
    </xf>
    <xf numFmtId="0" fontId="16" fillId="3" borderId="28" xfId="0" applyFont="1" applyFill="1" applyBorder="1" applyAlignment="1">
      <alignment horizontal="center" vertical="top" wrapText="1"/>
    </xf>
    <xf numFmtId="1" fontId="11" fillId="0" borderId="28" xfId="0" applyNumberFormat="1" applyFont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top" wrapText="1"/>
    </xf>
    <xf numFmtId="0" fontId="23" fillId="4" borderId="33" xfId="0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6" fillId="21" borderId="1" xfId="0" applyFont="1" applyFill="1" applyBorder="1" applyAlignment="1">
      <alignment horizontal="center" vertical="center" wrapText="1"/>
    </xf>
    <xf numFmtId="44" fontId="0" fillId="22" borderId="73" xfId="0" applyNumberFormat="1" applyFill="1" applyBorder="1"/>
    <xf numFmtId="0" fontId="16" fillId="23" borderId="1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15" borderId="1" xfId="0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 wrapText="1"/>
    </xf>
    <xf numFmtId="0" fontId="16" fillId="15" borderId="28" xfId="0" applyFont="1" applyFill="1" applyBorder="1" applyAlignment="1">
      <alignment horizontal="center" vertical="center" wrapText="1"/>
    </xf>
    <xf numFmtId="0" fontId="8" fillId="0" borderId="73" xfId="0" applyFont="1" applyBorder="1" applyAlignment="1">
      <alignment horizontal="center"/>
    </xf>
    <xf numFmtId="0" fontId="0" fillId="16" borderId="73" xfId="0" applyFill="1" applyBorder="1" applyAlignment="1">
      <alignment horizontal="center"/>
    </xf>
    <xf numFmtId="165" fontId="0" fillId="0" borderId="73" xfId="0" applyNumberFormat="1" applyBorder="1" applyAlignment="1">
      <alignment horizontal="center"/>
    </xf>
    <xf numFmtId="10" fontId="0" fillId="0" borderId="73" xfId="2" applyNumberFormat="1" applyFont="1" applyBorder="1" applyAlignment="1">
      <alignment horizontal="center"/>
    </xf>
    <xf numFmtId="0" fontId="8" fillId="16" borderId="73" xfId="0" applyFont="1" applyFill="1" applyBorder="1" applyAlignment="1">
      <alignment horizontal="center"/>
    </xf>
    <xf numFmtId="165" fontId="0" fillId="24" borderId="73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0" fontId="0" fillId="16" borderId="73" xfId="2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80" xfId="0" applyFont="1" applyBorder="1" applyAlignment="1">
      <alignment horizontal="center"/>
    </xf>
    <xf numFmtId="165" fontId="0" fillId="0" borderId="58" xfId="2" applyNumberFormat="1" applyFont="1" applyBorder="1" applyAlignment="1">
      <alignment horizontal="center"/>
    </xf>
    <xf numFmtId="0" fontId="37" fillId="0" borderId="1" xfId="0" applyFont="1" applyBorder="1" applyAlignment="1">
      <alignment horizontal="center" vertical="center" wrapText="1"/>
    </xf>
    <xf numFmtId="1" fontId="37" fillId="0" borderId="1" xfId="0" applyNumberFormat="1" applyFont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164" fontId="37" fillId="2" borderId="1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vertical="center" wrapText="1"/>
    </xf>
    <xf numFmtId="1" fontId="37" fillId="0" borderId="19" xfId="0" applyNumberFormat="1" applyFont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164" fontId="37" fillId="15" borderId="1" xfId="0" applyNumberFormat="1" applyFont="1" applyFill="1" applyBorder="1" applyAlignment="1">
      <alignment horizontal="center" vertical="center" wrapText="1"/>
    </xf>
    <xf numFmtId="0" fontId="37" fillId="14" borderId="1" xfId="0" applyFont="1" applyFill="1" applyBorder="1" applyAlignment="1">
      <alignment horizontal="center" vertical="center" wrapText="1"/>
    </xf>
    <xf numFmtId="0" fontId="39" fillId="14" borderId="1" xfId="0" applyFont="1" applyFill="1" applyBorder="1" applyAlignment="1">
      <alignment horizontal="center" vertical="center" wrapText="1"/>
    </xf>
    <xf numFmtId="0" fontId="37" fillId="18" borderId="1" xfId="0" applyFont="1" applyFill="1" applyBorder="1" applyAlignment="1">
      <alignment horizontal="center" vertical="center" wrapText="1"/>
    </xf>
    <xf numFmtId="0" fontId="38" fillId="18" borderId="1" xfId="0" applyFont="1" applyFill="1" applyBorder="1" applyAlignment="1">
      <alignment horizontal="center" vertical="center" wrapText="1"/>
    </xf>
    <xf numFmtId="0" fontId="39" fillId="26" borderId="1" xfId="0" applyFont="1" applyFill="1" applyBorder="1" applyAlignment="1">
      <alignment horizontal="center" vertical="center" wrapText="1"/>
    </xf>
    <xf numFmtId="164" fontId="37" fillId="26" borderId="1" xfId="0" applyNumberFormat="1" applyFont="1" applyFill="1" applyBorder="1" applyAlignment="1">
      <alignment horizontal="center" vertical="center" wrapText="1"/>
    </xf>
    <xf numFmtId="164" fontId="38" fillId="26" borderId="1" xfId="0" applyNumberFormat="1" applyFont="1" applyFill="1" applyBorder="1" applyAlignment="1">
      <alignment horizontal="center" vertical="center" wrapText="1"/>
    </xf>
    <xf numFmtId="0" fontId="0" fillId="0" borderId="81" xfId="0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0" fillId="16" borderId="81" xfId="0" applyFill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164" fontId="37" fillId="2" borderId="1" xfId="0" applyNumberFormat="1" applyFont="1" applyFill="1" applyBorder="1" applyAlignment="1">
      <alignment horizontal="center" vertical="center"/>
    </xf>
    <xf numFmtId="164" fontId="37" fillId="0" borderId="5" xfId="0" applyNumberFormat="1" applyFont="1" applyBorder="1" applyAlignment="1">
      <alignment horizontal="center" vertical="center"/>
    </xf>
    <xf numFmtId="164" fontId="41" fillId="2" borderId="1" xfId="0" applyNumberFormat="1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vertical="center"/>
    </xf>
    <xf numFmtId="166" fontId="24" fillId="15" borderId="1" xfId="0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42" fillId="2" borderId="34" xfId="0" applyFont="1" applyFill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top" wrapText="1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166" fontId="42" fillId="2" borderId="1" xfId="0" applyNumberFormat="1" applyFont="1" applyFill="1" applyBorder="1" applyAlignment="1">
      <alignment horizontal="center" vertical="center" wrapText="1"/>
    </xf>
    <xf numFmtId="166" fontId="42" fillId="2" borderId="69" xfId="0" applyNumberFormat="1" applyFont="1" applyFill="1" applyBorder="1" applyAlignment="1">
      <alignment horizontal="center" vertical="center" wrapText="1"/>
    </xf>
    <xf numFmtId="166" fontId="34" fillId="2" borderId="62" xfId="0" applyNumberFormat="1" applyFont="1" applyFill="1" applyBorder="1" applyAlignment="1">
      <alignment horizontal="center" vertical="center" wrapText="1"/>
    </xf>
    <xf numFmtId="0" fontId="7" fillId="0" borderId="73" xfId="0" applyFont="1" applyBorder="1" applyAlignment="1">
      <alignment horizontal="center"/>
    </xf>
    <xf numFmtId="166" fontId="23" fillId="2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58" xfId="0" applyBorder="1"/>
    <xf numFmtId="0" fontId="0" fillId="14" borderId="0" xfId="0" applyFill="1" applyAlignment="1">
      <alignment horizontal="center"/>
    </xf>
    <xf numFmtId="0" fontId="19" fillId="14" borderId="26" xfId="0" applyFont="1" applyFill="1" applyBorder="1"/>
    <xf numFmtId="0" fontId="19" fillId="14" borderId="33" xfId="0" applyFont="1" applyFill="1" applyBorder="1"/>
    <xf numFmtId="0" fontId="19" fillId="14" borderId="56" xfId="0" applyFont="1" applyFill="1" applyBorder="1"/>
    <xf numFmtId="0" fontId="5" fillId="0" borderId="0" xfId="0" applyFont="1" applyAlignment="1">
      <alignment horizontal="center"/>
    </xf>
    <xf numFmtId="0" fontId="23" fillId="4" borderId="84" xfId="0" applyFont="1" applyFill="1" applyBorder="1" applyAlignment="1">
      <alignment horizontal="center" vertical="center" wrapText="1"/>
    </xf>
    <xf numFmtId="0" fontId="42" fillId="2" borderId="82" xfId="0" applyFont="1" applyFill="1" applyBorder="1" applyAlignment="1">
      <alignment horizontal="center" vertical="center" wrapText="1"/>
    </xf>
    <xf numFmtId="0" fontId="4" fillId="0" borderId="73" xfId="0" applyFont="1" applyBorder="1" applyAlignment="1">
      <alignment horizontal="center"/>
    </xf>
    <xf numFmtId="0" fontId="25" fillId="16" borderId="1" xfId="0" applyFont="1" applyFill="1" applyBorder="1" applyAlignment="1">
      <alignment horizontal="center" wrapText="1"/>
    </xf>
    <xf numFmtId="165" fontId="0" fillId="14" borderId="73" xfId="1" applyNumberFormat="1" applyFont="1" applyFill="1" applyBorder="1" applyAlignment="1">
      <alignment horizontal="center"/>
    </xf>
    <xf numFmtId="9" fontId="16" fillId="0" borderId="0" xfId="2" applyFont="1" applyAlignment="1">
      <alignment vertical="center"/>
    </xf>
    <xf numFmtId="9" fontId="0" fillId="16" borderId="73" xfId="2" applyFont="1" applyFill="1" applyBorder="1" applyAlignment="1">
      <alignment horizontal="center"/>
    </xf>
    <xf numFmtId="165" fontId="0" fillId="16" borderId="73" xfId="1" applyNumberFormat="1" applyFont="1" applyFill="1" applyBorder="1" applyAlignment="1">
      <alignment horizontal="center"/>
    </xf>
    <xf numFmtId="165" fontId="0" fillId="16" borderId="73" xfId="0" applyNumberFormat="1" applyFill="1" applyBorder="1" applyAlignment="1">
      <alignment horizontal="center"/>
    </xf>
    <xf numFmtId="165" fontId="0" fillId="28" borderId="73" xfId="1" applyNumberFormat="1" applyFont="1" applyFill="1" applyBorder="1" applyAlignment="1">
      <alignment horizontal="center"/>
    </xf>
    <xf numFmtId="0" fontId="0" fillId="29" borderId="73" xfId="0" applyFill="1" applyBorder="1" applyAlignment="1">
      <alignment horizontal="center"/>
    </xf>
    <xf numFmtId="0" fontId="0" fillId="29" borderId="73" xfId="0" applyFill="1" applyBorder="1" applyAlignment="1">
      <alignment horizontal="center" wrapText="1"/>
    </xf>
    <xf numFmtId="0" fontId="0" fillId="29" borderId="78" xfId="0" applyFill="1" applyBorder="1" applyAlignment="1">
      <alignment horizontal="center"/>
    </xf>
    <xf numFmtId="0" fontId="0" fillId="29" borderId="78" xfId="0" applyFill="1" applyBorder="1" applyAlignment="1">
      <alignment horizontal="center" wrapText="1"/>
    </xf>
    <xf numFmtId="14" fontId="0" fillId="0" borderId="73" xfId="0" applyNumberFormat="1" applyBorder="1" applyAlignment="1">
      <alignment horizontal="center"/>
    </xf>
    <xf numFmtId="165" fontId="0" fillId="30" borderId="73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0" fontId="0" fillId="0" borderId="73" xfId="0" applyBorder="1" applyAlignment="1">
      <alignment horizontal="center"/>
    </xf>
    <xf numFmtId="0" fontId="0" fillId="0" borderId="0" xfId="0"/>
    <xf numFmtId="0" fontId="0" fillId="0" borderId="73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8" fillId="0" borderId="74" xfId="0" applyFont="1" applyBorder="1" applyAlignment="1">
      <alignment horizontal="center"/>
    </xf>
    <xf numFmtId="0" fontId="8" fillId="0" borderId="75" xfId="0" applyFont="1" applyBorder="1" applyAlignment="1">
      <alignment horizontal="center"/>
    </xf>
    <xf numFmtId="0" fontId="8" fillId="0" borderId="76" xfId="0" applyFont="1" applyBorder="1" applyAlignment="1">
      <alignment horizontal="center"/>
    </xf>
    <xf numFmtId="0" fontId="8" fillId="0" borderId="77" xfId="0" applyFont="1" applyBorder="1" applyAlignment="1">
      <alignment horizontal="center"/>
    </xf>
    <xf numFmtId="0" fontId="8" fillId="0" borderId="71" xfId="0" applyFont="1" applyBorder="1" applyAlignment="1">
      <alignment horizontal="center"/>
    </xf>
    <xf numFmtId="0" fontId="8" fillId="0" borderId="72" xfId="0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8" xfId="0" applyBorder="1" applyAlignment="1">
      <alignment horizontal="center"/>
    </xf>
    <xf numFmtId="0" fontId="8" fillId="0" borderId="78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58" xfId="0" applyBorder="1" applyAlignment="1">
      <alignment horizontal="center"/>
    </xf>
    <xf numFmtId="0" fontId="8" fillId="0" borderId="7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/>
    <xf numFmtId="0" fontId="38" fillId="25" borderId="19" xfId="0" applyFont="1" applyFill="1" applyBorder="1" applyAlignment="1">
      <alignment horizontal="center" vertical="center" wrapText="1"/>
    </xf>
    <xf numFmtId="0" fontId="38" fillId="25" borderId="37" xfId="0" applyFont="1" applyFill="1" applyBorder="1" applyAlignment="1">
      <alignment horizontal="center" vertical="center" wrapText="1"/>
    </xf>
    <xf numFmtId="0" fontId="38" fillId="25" borderId="28" xfId="0" applyFont="1" applyFill="1" applyBorder="1" applyAlignment="1">
      <alignment horizontal="center" vertical="center" wrapText="1"/>
    </xf>
    <xf numFmtId="0" fontId="41" fillId="6" borderId="19" xfId="0" applyFont="1" applyFill="1" applyBorder="1" applyAlignment="1">
      <alignment horizontal="center" vertical="center" wrapText="1"/>
    </xf>
    <xf numFmtId="0" fontId="19" fillId="0" borderId="37" xfId="0" applyFont="1" applyBorder="1"/>
    <xf numFmtId="0" fontId="19" fillId="0" borderId="28" xfId="0" applyFont="1" applyBorder="1"/>
    <xf numFmtId="0" fontId="18" fillId="4" borderId="19" xfId="0" applyFont="1" applyFill="1" applyBorder="1" applyAlignment="1">
      <alignment horizontal="right" vertical="center"/>
    </xf>
    <xf numFmtId="0" fontId="18" fillId="5" borderId="64" xfId="0" applyFont="1" applyFill="1" applyBorder="1" applyAlignment="1">
      <alignment horizontal="center" vertical="center" wrapText="1"/>
    </xf>
    <xf numFmtId="0" fontId="18" fillId="5" borderId="55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/>
    </xf>
    <xf numFmtId="0" fontId="15" fillId="4" borderId="37" xfId="0" applyFont="1" applyFill="1" applyBorder="1" applyAlignment="1">
      <alignment horizontal="center"/>
    </xf>
    <xf numFmtId="0" fontId="15" fillId="4" borderId="28" xfId="0" applyFont="1" applyFill="1" applyBorder="1" applyAlignment="1">
      <alignment horizontal="center"/>
    </xf>
    <xf numFmtId="0" fontId="18" fillId="5" borderId="19" xfId="0" applyFont="1" applyFill="1" applyBorder="1" applyAlignment="1">
      <alignment horizontal="center" vertical="center" wrapText="1"/>
    </xf>
    <xf numFmtId="0" fontId="18" fillId="5" borderId="37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right"/>
    </xf>
    <xf numFmtId="0" fontId="19" fillId="0" borderId="9" xfId="0" applyFont="1" applyBorder="1"/>
    <xf numFmtId="0" fontId="19" fillId="0" borderId="10" xfId="0" applyFont="1" applyBorder="1"/>
    <xf numFmtId="0" fontId="18" fillId="6" borderId="37" xfId="0" applyFont="1" applyFill="1" applyBorder="1" applyAlignment="1">
      <alignment horizontal="center" vertical="center"/>
    </xf>
    <xf numFmtId="0" fontId="18" fillId="6" borderId="28" xfId="0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4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3" fillId="4" borderId="6" xfId="0" applyFont="1" applyFill="1" applyBorder="1" applyAlignment="1">
      <alignment horizontal="center" vertical="center" wrapText="1"/>
    </xf>
    <xf numFmtId="0" fontId="19" fillId="0" borderId="7" xfId="0" applyFont="1" applyBorder="1"/>
    <xf numFmtId="0" fontId="19" fillId="0" borderId="8" xfId="0" applyFont="1" applyBorder="1"/>
    <xf numFmtId="0" fontId="19" fillId="0" borderId="9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6" fontId="26" fillId="13" borderId="45" xfId="0" applyNumberFormat="1" applyFont="1" applyFill="1" applyBorder="1" applyAlignment="1">
      <alignment horizontal="center" vertical="center" wrapText="1"/>
    </xf>
    <xf numFmtId="166" fontId="26" fillId="13" borderId="54" xfId="0" applyNumberFormat="1" applyFont="1" applyFill="1" applyBorder="1" applyAlignment="1">
      <alignment horizontal="center" vertical="center" wrapText="1"/>
    </xf>
    <xf numFmtId="166" fontId="20" fillId="4" borderId="65" xfId="0" applyNumberFormat="1" applyFont="1" applyFill="1" applyBorder="1" applyAlignment="1">
      <alignment horizontal="center" vertical="center" wrapText="1"/>
    </xf>
    <xf numFmtId="166" fontId="20" fillId="4" borderId="66" xfId="0" applyNumberFormat="1" applyFont="1" applyFill="1" applyBorder="1" applyAlignment="1">
      <alignment horizontal="center" vertical="center" wrapText="1"/>
    </xf>
    <xf numFmtId="166" fontId="20" fillId="4" borderId="67" xfId="0" applyNumberFormat="1" applyFont="1" applyFill="1" applyBorder="1" applyAlignment="1">
      <alignment horizontal="center" vertical="center" wrapText="1"/>
    </xf>
    <xf numFmtId="166" fontId="23" fillId="4" borderId="30" xfId="0" applyNumberFormat="1" applyFont="1" applyFill="1" applyBorder="1" applyAlignment="1">
      <alignment horizontal="center" vertical="center" wrapText="1"/>
    </xf>
    <xf numFmtId="0" fontId="19" fillId="0" borderId="21" xfId="0" applyFont="1" applyBorder="1"/>
    <xf numFmtId="0" fontId="20" fillId="9" borderId="14" xfId="0" applyFont="1" applyFill="1" applyBorder="1" applyAlignment="1">
      <alignment horizontal="center" vertical="center" wrapText="1"/>
    </xf>
    <xf numFmtId="0" fontId="19" fillId="0" borderId="15" xfId="0" applyFont="1" applyBorder="1"/>
    <xf numFmtId="0" fontId="20" fillId="4" borderId="11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19" fillId="0" borderId="31" xfId="0" applyFont="1" applyBorder="1"/>
    <xf numFmtId="166" fontId="23" fillId="4" borderId="56" xfId="0" applyNumberFormat="1" applyFont="1" applyFill="1" applyBorder="1" applyAlignment="1">
      <alignment horizontal="center" vertical="center" wrapText="1"/>
    </xf>
    <xf numFmtId="0" fontId="19" fillId="0" borderId="20" xfId="0" applyFont="1" applyBorder="1"/>
    <xf numFmtId="0" fontId="16" fillId="16" borderId="33" xfId="0" applyFont="1" applyFill="1" applyBorder="1" applyAlignment="1">
      <alignment horizontal="center" vertical="center" wrapText="1"/>
    </xf>
    <xf numFmtId="0" fontId="16" fillId="16" borderId="56" xfId="0" applyFont="1" applyFill="1" applyBorder="1" applyAlignment="1">
      <alignment horizontal="center" vertical="center" wrapText="1"/>
    </xf>
    <xf numFmtId="0" fontId="16" fillId="16" borderId="26" xfId="0" applyFont="1" applyFill="1" applyBorder="1" applyAlignment="1">
      <alignment horizontal="center" vertical="center" wrapText="1"/>
    </xf>
    <xf numFmtId="44" fontId="16" fillId="0" borderId="33" xfId="1" applyFont="1" applyBorder="1" applyAlignment="1">
      <alignment horizontal="center" vertical="center" wrapText="1"/>
    </xf>
    <xf numFmtId="44" fontId="16" fillId="0" borderId="56" xfId="1" applyFont="1" applyBorder="1" applyAlignment="1">
      <alignment horizontal="center" vertical="center" wrapText="1"/>
    </xf>
    <xf numFmtId="44" fontId="16" fillId="0" borderId="26" xfId="1" applyFont="1" applyBorder="1" applyAlignment="1">
      <alignment horizontal="center" vertical="center" wrapText="1"/>
    </xf>
    <xf numFmtId="44" fontId="16" fillId="0" borderId="82" xfId="1" applyFont="1" applyBorder="1" applyAlignment="1">
      <alignment horizontal="center" vertical="center" wrapText="1"/>
    </xf>
    <xf numFmtId="44" fontId="16" fillId="0" borderId="83" xfId="1" applyFont="1" applyBorder="1" applyAlignment="1">
      <alignment horizontal="center" vertical="center" wrapText="1"/>
    </xf>
    <xf numFmtId="44" fontId="16" fillId="0" borderId="84" xfId="1" applyFont="1" applyBorder="1" applyAlignment="1">
      <alignment horizontal="center" vertical="center" wrapText="1"/>
    </xf>
    <xf numFmtId="0" fontId="26" fillId="13" borderId="45" xfId="0" applyFont="1" applyFill="1" applyBorder="1" applyAlignment="1">
      <alignment horizontal="center" vertical="center" wrapText="1"/>
    </xf>
    <xf numFmtId="0" fontId="26" fillId="13" borderId="46" xfId="0" applyFont="1" applyFill="1" applyBorder="1" applyAlignment="1">
      <alignment horizontal="center" vertical="center" wrapText="1"/>
    </xf>
    <xf numFmtId="0" fontId="26" fillId="13" borderId="54" xfId="0" applyFont="1" applyFill="1" applyBorder="1" applyAlignment="1">
      <alignment horizontal="center" vertical="center" wrapText="1"/>
    </xf>
    <xf numFmtId="0" fontId="26" fillId="13" borderId="55" xfId="0" applyFont="1" applyFill="1" applyBorder="1" applyAlignment="1">
      <alignment horizontal="center" vertical="center" wrapText="1"/>
    </xf>
    <xf numFmtId="166" fontId="26" fillId="13" borderId="47" xfId="0" applyNumberFormat="1" applyFont="1" applyFill="1" applyBorder="1" applyAlignment="1">
      <alignment horizontal="center" vertical="center" wrapText="1"/>
    </xf>
    <xf numFmtId="166" fontId="26" fillId="13" borderId="68" xfId="0" applyNumberFormat="1" applyFont="1" applyFill="1" applyBorder="1" applyAlignment="1">
      <alignment horizontal="center" vertical="center" wrapText="1"/>
    </xf>
    <xf numFmtId="0" fontId="23" fillId="9" borderId="40" xfId="0" applyFont="1" applyFill="1" applyBorder="1" applyAlignment="1">
      <alignment horizontal="center" vertical="center" wrapText="1"/>
    </xf>
    <xf numFmtId="0" fontId="19" fillId="0" borderId="41" xfId="0" applyFont="1" applyBorder="1"/>
    <xf numFmtId="0" fontId="19" fillId="0" borderId="42" xfId="0" applyFont="1" applyBorder="1"/>
    <xf numFmtId="0" fontId="16" fillId="0" borderId="33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25" fillId="27" borderId="52" xfId="0" applyFont="1" applyFill="1" applyBorder="1" applyAlignment="1">
      <alignment horizontal="center" vertical="center" wrapText="1"/>
    </xf>
    <xf numFmtId="0" fontId="25" fillId="27" borderId="58" xfId="0" applyFont="1" applyFill="1" applyBorder="1" applyAlignment="1">
      <alignment horizontal="center" vertical="center" wrapText="1"/>
    </xf>
    <xf numFmtId="0" fontId="25" fillId="27" borderId="53" xfId="0" applyFont="1" applyFill="1" applyBorder="1" applyAlignment="1">
      <alignment horizontal="center" vertical="center" wrapText="1"/>
    </xf>
    <xf numFmtId="0" fontId="23" fillId="9" borderId="41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23" fillId="11" borderId="14" xfId="0" applyFont="1" applyFill="1" applyBorder="1" applyAlignment="1">
      <alignment horizontal="center" vertical="center" wrapText="1"/>
    </xf>
    <xf numFmtId="0" fontId="23" fillId="11" borderId="37" xfId="0" applyFont="1" applyFill="1" applyBorder="1" applyAlignment="1">
      <alignment horizontal="center" vertical="center" wrapText="1"/>
    </xf>
    <xf numFmtId="0" fontId="23" fillId="11" borderId="28" xfId="0" applyFont="1" applyFill="1" applyBorder="1" applyAlignment="1">
      <alignment horizontal="center" vertical="center" wrapText="1"/>
    </xf>
    <xf numFmtId="0" fontId="23" fillId="9" borderId="14" xfId="0" applyFont="1" applyFill="1" applyBorder="1" applyAlignment="1">
      <alignment horizontal="center" vertical="center" wrapText="1"/>
    </xf>
    <xf numFmtId="0" fontId="23" fillId="9" borderId="37" xfId="0" applyFont="1" applyFill="1" applyBorder="1" applyAlignment="1">
      <alignment horizontal="center" vertical="center" wrapText="1"/>
    </xf>
    <xf numFmtId="0" fontId="23" fillId="9" borderId="32" xfId="0" applyFont="1" applyFill="1" applyBorder="1" applyAlignment="1">
      <alignment horizontal="center" vertical="center" wrapText="1"/>
    </xf>
    <xf numFmtId="0" fontId="26" fillId="13" borderId="52" xfId="0" applyFont="1" applyFill="1" applyBorder="1" applyAlignment="1">
      <alignment horizontal="center" vertical="center" wrapText="1"/>
    </xf>
    <xf numFmtId="0" fontId="26" fillId="13" borderId="58" xfId="0" applyFont="1" applyFill="1" applyBorder="1" applyAlignment="1">
      <alignment horizontal="center" vertical="center" wrapText="1"/>
    </xf>
    <xf numFmtId="0" fontId="26" fillId="13" borderId="53" xfId="0" applyFont="1" applyFill="1" applyBorder="1" applyAlignment="1">
      <alignment horizontal="center" vertical="center" wrapText="1"/>
    </xf>
    <xf numFmtId="0" fontId="25" fillId="11" borderId="52" xfId="0" applyFont="1" applyFill="1" applyBorder="1" applyAlignment="1">
      <alignment horizontal="center" vertical="center" wrapText="1"/>
    </xf>
    <xf numFmtId="0" fontId="25" fillId="11" borderId="58" xfId="0" applyFont="1" applyFill="1" applyBorder="1" applyAlignment="1">
      <alignment horizontal="center" vertical="center" wrapText="1"/>
    </xf>
    <xf numFmtId="0" fontId="25" fillId="11" borderId="53" xfId="0" applyFont="1" applyFill="1" applyBorder="1" applyAlignment="1">
      <alignment horizontal="center" vertical="center" wrapText="1"/>
    </xf>
    <xf numFmtId="0" fontId="23" fillId="15" borderId="50" xfId="0" applyFont="1" applyFill="1" applyBorder="1" applyAlignment="1">
      <alignment horizontal="center" vertical="center" wrapText="1"/>
    </xf>
    <xf numFmtId="0" fontId="23" fillId="15" borderId="70" xfId="0" applyFont="1" applyFill="1" applyBorder="1" applyAlignment="1">
      <alignment horizontal="center" vertical="center" wrapText="1"/>
    </xf>
    <xf numFmtId="0" fontId="23" fillId="15" borderId="51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16" fillId="14" borderId="16" xfId="0" applyFont="1" applyFill="1" applyBorder="1" applyAlignment="1">
      <alignment horizontal="center" vertical="center" wrapText="1"/>
    </xf>
    <xf numFmtId="0" fontId="19" fillId="14" borderId="25" xfId="0" applyFont="1" applyFill="1" applyBorder="1"/>
    <xf numFmtId="0" fontId="19" fillId="14" borderId="26" xfId="0" applyFont="1" applyFill="1" applyBorder="1"/>
    <xf numFmtId="0" fontId="16" fillId="15" borderId="16" xfId="0" applyFont="1" applyFill="1" applyBorder="1" applyAlignment="1">
      <alignment horizontal="center" vertical="center" wrapText="1"/>
    </xf>
    <xf numFmtId="0" fontId="23" fillId="11" borderId="52" xfId="0" applyFont="1" applyFill="1" applyBorder="1" applyAlignment="1">
      <alignment horizontal="center" vertical="center" wrapText="1"/>
    </xf>
    <xf numFmtId="0" fontId="23" fillId="11" borderId="53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19" fillId="16" borderId="25" xfId="0" applyFont="1" applyFill="1" applyBorder="1"/>
    <xf numFmtId="0" fontId="19" fillId="16" borderId="26" xfId="0" applyFont="1" applyFill="1" applyBorder="1"/>
    <xf numFmtId="0" fontId="23" fillId="9" borderId="45" xfId="0" applyFont="1" applyFill="1" applyBorder="1" applyAlignment="1">
      <alignment horizontal="center" vertical="center" wrapText="1"/>
    </xf>
    <xf numFmtId="0" fontId="19" fillId="0" borderId="46" xfId="0" applyFont="1" applyBorder="1"/>
    <xf numFmtId="0" fontId="19" fillId="0" borderId="47" xfId="0" applyFont="1" applyBorder="1"/>
    <xf numFmtId="0" fontId="16" fillId="14" borderId="33" xfId="0" applyFont="1" applyFill="1" applyBorder="1" applyAlignment="1">
      <alignment horizontal="center" vertical="center" wrapText="1"/>
    </xf>
    <xf numFmtId="0" fontId="16" fillId="14" borderId="56" xfId="0" applyFont="1" applyFill="1" applyBorder="1" applyAlignment="1">
      <alignment horizontal="center" vertical="center" wrapText="1"/>
    </xf>
    <xf numFmtId="0" fontId="16" fillId="14" borderId="26" xfId="0" applyFont="1" applyFill="1" applyBorder="1" applyAlignment="1">
      <alignment horizontal="center" vertical="center" wrapText="1"/>
    </xf>
    <xf numFmtId="44" fontId="16" fillId="14" borderId="33" xfId="1" applyFont="1" applyFill="1" applyBorder="1" applyAlignment="1">
      <alignment horizontal="center" vertical="center" wrapText="1"/>
    </xf>
    <xf numFmtId="44" fontId="16" fillId="14" borderId="56" xfId="1" applyFont="1" applyFill="1" applyBorder="1" applyAlignment="1">
      <alignment horizontal="center" vertical="center" wrapText="1"/>
    </xf>
    <xf numFmtId="44" fontId="16" fillId="14" borderId="26" xfId="1" applyFont="1" applyFill="1" applyBorder="1" applyAlignment="1">
      <alignment horizontal="center" vertical="center" wrapText="1"/>
    </xf>
    <xf numFmtId="0" fontId="16" fillId="15" borderId="33" xfId="0" applyFont="1" applyFill="1" applyBorder="1" applyAlignment="1">
      <alignment horizontal="center" vertical="center" wrapText="1"/>
    </xf>
    <xf numFmtId="0" fontId="16" fillId="15" borderId="56" xfId="0" applyFont="1" applyFill="1" applyBorder="1" applyAlignment="1">
      <alignment horizontal="center" vertical="center" wrapText="1"/>
    </xf>
    <xf numFmtId="0" fontId="16" fillId="15" borderId="26" xfId="0" applyFont="1" applyFill="1" applyBorder="1" applyAlignment="1">
      <alignment horizontal="center" vertical="center" wrapText="1"/>
    </xf>
    <xf numFmtId="0" fontId="19" fillId="0" borderId="12" xfId="0" applyFont="1" applyBorder="1"/>
    <xf numFmtId="0" fontId="19" fillId="0" borderId="44" xfId="0" applyFont="1" applyBorder="1"/>
    <xf numFmtId="166" fontId="20" fillId="4" borderId="11" xfId="0" applyNumberFormat="1" applyFont="1" applyFill="1" applyBorder="1" applyAlignment="1">
      <alignment horizontal="center" vertical="center" wrapText="1"/>
    </xf>
    <xf numFmtId="0" fontId="19" fillId="0" borderId="13" xfId="0" applyFont="1" applyBorder="1"/>
    <xf numFmtId="166" fontId="23" fillId="4" borderId="16" xfId="0" applyNumberFormat="1" applyFont="1" applyFill="1" applyBorder="1" applyAlignment="1">
      <alignment horizontal="center" vertical="center" wrapText="1"/>
    </xf>
    <xf numFmtId="166" fontId="23" fillId="4" borderId="17" xfId="0" applyNumberFormat="1" applyFont="1" applyFill="1" applyBorder="1" applyAlignment="1">
      <alignment horizontal="center" vertical="center" wrapText="1"/>
    </xf>
    <xf numFmtId="0" fontId="11" fillId="15" borderId="34" xfId="0" applyFont="1" applyFill="1" applyBorder="1" applyAlignment="1">
      <alignment horizontal="center" vertical="center" wrapText="1"/>
    </xf>
    <xf numFmtId="0" fontId="35" fillId="14" borderId="30" xfId="0" applyFont="1" applyFill="1" applyBorder="1"/>
    <xf numFmtId="0" fontId="35" fillId="14" borderId="5" xfId="0" applyFont="1" applyFill="1" applyBorder="1"/>
    <xf numFmtId="0" fontId="19" fillId="14" borderId="33" xfId="0" applyFont="1" applyFill="1" applyBorder="1" applyAlignment="1">
      <alignment horizontal="center"/>
    </xf>
    <xf numFmtId="0" fontId="19" fillId="14" borderId="56" xfId="0" applyFont="1" applyFill="1" applyBorder="1" applyAlignment="1">
      <alignment horizontal="center"/>
    </xf>
    <xf numFmtId="0" fontId="19" fillId="14" borderId="26" xfId="0" applyFont="1" applyFill="1" applyBorder="1" applyAlignment="1">
      <alignment horizontal="center"/>
    </xf>
    <xf numFmtId="0" fontId="34" fillId="4" borderId="19" xfId="0" applyFont="1" applyFill="1" applyBorder="1" applyAlignment="1">
      <alignment horizontal="center" vertical="center" wrapText="1"/>
    </xf>
    <xf numFmtId="0" fontId="24" fillId="15" borderId="33" xfId="0" applyFont="1" applyFill="1" applyBorder="1" applyAlignment="1">
      <alignment horizontal="center" vertical="center" wrapText="1"/>
    </xf>
    <xf numFmtId="0" fontId="24" fillId="15" borderId="56" xfId="0" applyFont="1" applyFill="1" applyBorder="1" applyAlignment="1">
      <alignment horizontal="center" vertical="center" wrapText="1"/>
    </xf>
    <xf numFmtId="0" fontId="24" fillId="15" borderId="26" xfId="0" applyFont="1" applyFill="1" applyBorder="1" applyAlignment="1">
      <alignment horizontal="center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5" xfId="0" applyFont="1" applyFill="1" applyBorder="1" applyAlignment="1">
      <alignment horizontal="center" vertical="center" wrapText="1"/>
    </xf>
    <xf numFmtId="0" fontId="33" fillId="4" borderId="19" xfId="0" applyFont="1" applyFill="1" applyBorder="1" applyAlignment="1">
      <alignment horizontal="center" vertical="center" wrapText="1"/>
    </xf>
    <xf numFmtId="0" fontId="35" fillId="0" borderId="37" xfId="0" applyFont="1" applyBorder="1"/>
    <xf numFmtId="0" fontId="35" fillId="0" borderId="28" xfId="0" applyFont="1" applyBorder="1"/>
    <xf numFmtId="0" fontId="16" fillId="2" borderId="33" xfId="0" applyFont="1" applyFill="1" applyBorder="1" applyAlignment="1">
      <alignment horizontal="center" vertical="center" wrapText="1"/>
    </xf>
    <xf numFmtId="0" fontId="16" fillId="2" borderId="56" xfId="0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wrapText="1"/>
    </xf>
    <xf numFmtId="44" fontId="16" fillId="16" borderId="33" xfId="1" applyFont="1" applyFill="1" applyBorder="1" applyAlignment="1">
      <alignment horizontal="center" vertical="center" wrapText="1"/>
    </xf>
    <xf numFmtId="44" fontId="16" fillId="16" borderId="56" xfId="1" applyFont="1" applyFill="1" applyBorder="1" applyAlignment="1">
      <alignment horizontal="center" vertical="center" wrapText="1"/>
    </xf>
    <xf numFmtId="44" fontId="16" fillId="16" borderId="26" xfId="1" applyFont="1" applyFill="1" applyBorder="1" applyAlignment="1">
      <alignment horizontal="center" vertical="center" wrapText="1"/>
    </xf>
    <xf numFmtId="0" fontId="9" fillId="0" borderId="73" xfId="0" applyFont="1" applyBorder="1" applyAlignment="1">
      <alignment horizontal="center"/>
    </xf>
    <xf numFmtId="0" fontId="10" fillId="22" borderId="73" xfId="0" applyFont="1" applyFill="1" applyBorder="1" applyAlignment="1">
      <alignment horizontal="center"/>
    </xf>
    <xf numFmtId="0" fontId="0" fillId="22" borderId="73" xfId="0" applyFill="1" applyBorder="1" applyAlignment="1">
      <alignment horizontal="center"/>
    </xf>
    <xf numFmtId="166" fontId="16" fillId="0" borderId="17" xfId="0" applyNumberFormat="1" applyFont="1" applyBorder="1" applyAlignment="1">
      <alignment horizontal="center" vertical="center"/>
    </xf>
    <xf numFmtId="0" fontId="19" fillId="0" borderId="5" xfId="0" applyFont="1" applyBorder="1"/>
    <xf numFmtId="0" fontId="23" fillId="3" borderId="2" xfId="0" applyFont="1" applyFill="1" applyBorder="1" applyAlignment="1">
      <alignment horizontal="center" vertical="center" wrapText="1"/>
    </xf>
    <xf numFmtId="0" fontId="23" fillId="3" borderId="17" xfId="0" applyFont="1" applyFill="1" applyBorder="1" applyAlignment="1">
      <alignment horizontal="center" vertical="center" wrapText="1"/>
    </xf>
    <xf numFmtId="0" fontId="23" fillId="6" borderId="17" xfId="0" applyFont="1" applyFill="1" applyBorder="1" applyAlignment="1">
      <alignment horizontal="left" vertical="center" wrapText="1"/>
    </xf>
    <xf numFmtId="0" fontId="23" fillId="6" borderId="17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left" vertical="center" wrapText="1"/>
    </xf>
    <xf numFmtId="0" fontId="16" fillId="0" borderId="17" xfId="0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left" vertical="center" wrapText="1"/>
    </xf>
    <xf numFmtId="166" fontId="16" fillId="3" borderId="2" xfId="0" applyNumberFormat="1" applyFont="1" applyFill="1" applyBorder="1" applyAlignment="1">
      <alignment horizontal="center" vertical="center"/>
    </xf>
    <xf numFmtId="166" fontId="23" fillId="6" borderId="2" xfId="0" applyNumberFormat="1" applyFont="1" applyFill="1" applyBorder="1" applyAlignment="1">
      <alignment horizontal="right" vertical="center"/>
    </xf>
    <xf numFmtId="166" fontId="23" fillId="4" borderId="2" xfId="0" applyNumberFormat="1" applyFont="1" applyFill="1" applyBorder="1" applyAlignment="1">
      <alignment horizontal="right" vertical="center"/>
    </xf>
    <xf numFmtId="166" fontId="23" fillId="9" borderId="2" xfId="0" applyNumberFormat="1" applyFont="1" applyFill="1" applyBorder="1" applyAlignment="1">
      <alignment horizontal="right" vertical="center"/>
    </xf>
    <xf numFmtId="0" fontId="23" fillId="3" borderId="57" xfId="0" applyFont="1" applyFill="1" applyBorder="1" applyAlignment="1">
      <alignment horizontal="center" vertical="center"/>
    </xf>
    <xf numFmtId="0" fontId="19" fillId="0" borderId="58" xfId="0" applyFont="1" applyBorder="1"/>
    <xf numFmtId="0" fontId="16" fillId="3" borderId="17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3" fillId="9" borderId="2" xfId="0" applyFont="1" applyFill="1" applyBorder="1" applyAlignment="1">
      <alignment horizontal="right" vertical="center"/>
    </xf>
    <xf numFmtId="0" fontId="23" fillId="6" borderId="2" xfId="0" applyFont="1" applyFill="1" applyBorder="1" applyAlignment="1">
      <alignment horizontal="right" vertical="center"/>
    </xf>
    <xf numFmtId="2" fontId="27" fillId="0" borderId="17" xfId="0" applyNumberFormat="1" applyFont="1" applyBorder="1" applyAlignment="1">
      <alignment horizontal="center" vertical="center" wrapText="1"/>
    </xf>
    <xf numFmtId="166" fontId="16" fillId="0" borderId="60" xfId="0" applyNumberFormat="1" applyFont="1" applyBorder="1" applyAlignment="1">
      <alignment horizontal="center" vertical="center"/>
    </xf>
    <xf numFmtId="0" fontId="19" fillId="0" borderId="62" xfId="0" applyFont="1" applyBorder="1"/>
    <xf numFmtId="0" fontId="27" fillId="0" borderId="35" xfId="0" applyFont="1" applyBorder="1" applyAlignment="1">
      <alignment horizontal="center" vertical="center" wrapText="1"/>
    </xf>
    <xf numFmtId="0" fontId="19" fillId="0" borderId="64" xfId="0" applyFont="1" applyBorder="1"/>
    <xf numFmtId="166" fontId="27" fillId="0" borderId="17" xfId="0" applyNumberFormat="1" applyFont="1" applyBorder="1" applyAlignment="1">
      <alignment horizontal="center" vertical="center"/>
    </xf>
    <xf numFmtId="166" fontId="16" fillId="0" borderId="17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left" vertical="center" wrapText="1"/>
    </xf>
    <xf numFmtId="1" fontId="27" fillId="0" borderId="17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168" fontId="16" fillId="0" borderId="17" xfId="0" applyNumberFormat="1" applyFont="1" applyBorder="1" applyAlignment="1">
      <alignment horizontal="center" vertical="center" wrapText="1"/>
    </xf>
    <xf numFmtId="0" fontId="1" fillId="0" borderId="73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33" fillId="0" borderId="86" xfId="0" applyFont="1" applyBorder="1" applyAlignment="1">
      <alignment horizontal="center"/>
    </xf>
    <xf numFmtId="0" fontId="33" fillId="0" borderId="85" xfId="0" applyFont="1" applyBorder="1" applyAlignment="1">
      <alignment horizontal="center"/>
    </xf>
    <xf numFmtId="0" fontId="0" fillId="29" borderId="85" xfId="0" applyFill="1" applyBorder="1" applyAlignment="1">
      <alignment horizontal="center"/>
    </xf>
    <xf numFmtId="0" fontId="0" fillId="29" borderId="77" xfId="0" applyFill="1" applyBorder="1" applyAlignment="1">
      <alignment horizontal="center"/>
    </xf>
    <xf numFmtId="0" fontId="33" fillId="29" borderId="73" xfId="0" applyFont="1" applyFill="1" applyBorder="1" applyAlignment="1">
      <alignment horizontal="center"/>
    </xf>
    <xf numFmtId="0" fontId="0" fillId="14" borderId="73" xfId="0" applyFill="1" applyBorder="1" applyAlignment="1">
      <alignment horizontal="center"/>
    </xf>
    <xf numFmtId="0" fontId="0" fillId="14" borderId="78" xfId="0" applyFill="1" applyBorder="1" applyAlignment="1">
      <alignment horizontal="center"/>
    </xf>
    <xf numFmtId="14" fontId="0" fillId="14" borderId="73" xfId="0" applyNumberFormat="1" applyFill="1" applyBorder="1" applyAlignment="1">
      <alignment horizontal="center"/>
    </xf>
    <xf numFmtId="0" fontId="1" fillId="14" borderId="73" xfId="0" applyFont="1" applyFill="1" applyBorder="1" applyAlignment="1">
      <alignment horizontal="center"/>
    </xf>
    <xf numFmtId="0" fontId="1" fillId="16" borderId="73" xfId="0" applyFont="1" applyFill="1" applyBorder="1" applyAlignment="1">
      <alignment horizontal="center"/>
    </xf>
    <xf numFmtId="0" fontId="0" fillId="14" borderId="0" xfId="0" applyFill="1" applyAlignment="1">
      <alignment horizontal="center" wrapText="1"/>
    </xf>
    <xf numFmtId="0" fontId="0" fillId="14" borderId="86" xfId="0" applyFill="1" applyBorder="1" applyAlignment="1">
      <alignment horizontal="center"/>
    </xf>
    <xf numFmtId="0" fontId="0" fillId="14" borderId="58" xfId="0" applyFill="1" applyBorder="1" applyAlignment="1">
      <alignment horizontal="center"/>
    </xf>
    <xf numFmtId="0" fontId="1" fillId="14" borderId="58" xfId="0" applyFont="1" applyFill="1" applyBorder="1" applyAlignment="1">
      <alignment horizontal="center"/>
    </xf>
    <xf numFmtId="165" fontId="0" fillId="0" borderId="73" xfId="1" applyNumberFormat="1" applyFont="1" applyFill="1" applyBorder="1" applyAlignment="1">
      <alignment horizontal="center"/>
    </xf>
    <xf numFmtId="0" fontId="45" fillId="14" borderId="58" xfId="3" applyFill="1" applyAlignment="1">
      <alignment horizontal="center"/>
    </xf>
  </cellXfs>
  <cellStyles count="4">
    <cellStyle name="Moeda" xfId="1" builtinId="4"/>
    <cellStyle name="Normal" xfId="0" builtinId="0"/>
    <cellStyle name="Normal 2" xfId="3" xr:uid="{027A89E0-C5E4-4615-8598-E9243EA2CE42}"/>
    <cellStyle name="Porcentagem" xfId="2" builtinId="5"/>
  </cellStyles>
  <dxfs count="51"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1647825</xdr:colOff>
      <xdr:row>1</xdr:row>
      <xdr:rowOff>266700</xdr:rowOff>
    </xdr:from>
    <xdr:ext cx="3629025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1247775</xdr:colOff>
      <xdr:row>68</xdr:row>
      <xdr:rowOff>95250</xdr:rowOff>
    </xdr:from>
    <xdr:ext cx="0" cy="58102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2419350</xdr:colOff>
      <xdr:row>5</xdr:row>
      <xdr:rowOff>104775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ADA86268-4BD2-4F0D-9C59-B0CF29B750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19350" y="1057275"/>
          <a:ext cx="4010025" cy="7715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2828925</xdr:colOff>
      <xdr:row>6</xdr:row>
      <xdr:rowOff>19050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8925" y="1162050"/>
          <a:ext cx="4010025" cy="7715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990600</xdr:colOff>
      <xdr:row>5</xdr:row>
      <xdr:rowOff>104775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161925</xdr:rowOff>
    </xdr:from>
    <xdr:ext cx="65341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161925</xdr:rowOff>
    </xdr:from>
    <xdr:ext cx="65341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D35A4443-2B10-4863-8746-8922F0CBD7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44375" y="161925"/>
          <a:ext cx="65341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161925</xdr:rowOff>
    </xdr:from>
    <xdr:ext cx="6534150" cy="762000"/>
    <xdr:pic>
      <xdr:nvPicPr>
        <xdr:cNvPr id="2" name="image2.png">
          <a:extLst>
            <a:ext uri="{FF2B5EF4-FFF2-40B4-BE49-F238E27FC236}">
              <a16:creationId xmlns:a16="http://schemas.microsoft.com/office/drawing/2014/main" id="{994AE19C-28D2-4C83-BFB4-7EB16FB01D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44375" y="161925"/>
          <a:ext cx="65341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11</xdr:col>
      <xdr:colOff>364680</xdr:colOff>
      <xdr:row>9</xdr:row>
      <xdr:rowOff>58016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53372CC-C0AD-9A91-1495-220BA54E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975" y="571500"/>
          <a:ext cx="5127180" cy="1201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1</xdr:row>
      <xdr:rowOff>38100</xdr:rowOff>
    </xdr:from>
    <xdr:ext cx="3629025" cy="942975"/>
    <xdr:pic>
      <xdr:nvPicPr>
        <xdr:cNvPr id="2" name="image3.png">
          <a:extLst>
            <a:ext uri="{FF2B5EF4-FFF2-40B4-BE49-F238E27FC236}">
              <a16:creationId xmlns:a16="http://schemas.microsoft.com/office/drawing/2014/main" id="{D1D69F1A-9B86-4DE1-A532-13B73A1F2A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0" y="228600"/>
          <a:ext cx="3629025" cy="9429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1</xdr:row>
      <xdr:rowOff>38100</xdr:rowOff>
    </xdr:from>
    <xdr:ext cx="3629025" cy="942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2981325" cy="7429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2981325" cy="742950"/>
    <xdr:pic>
      <xdr:nvPicPr>
        <xdr:cNvPr id="2" name="image4.png">
          <a:extLst>
            <a:ext uri="{FF2B5EF4-FFF2-40B4-BE49-F238E27FC236}">
              <a16:creationId xmlns:a16="http://schemas.microsoft.com/office/drawing/2014/main" id="{40A753E4-E575-42B0-BE03-890E56B1A3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0700" y="0"/>
          <a:ext cx="2981325" cy="7429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0</xdr:row>
      <xdr:rowOff>76200</xdr:rowOff>
    </xdr:from>
    <xdr:ext cx="3571875" cy="666750"/>
    <xdr:pic>
      <xdr:nvPicPr>
        <xdr:cNvPr id="2" name="image4.png">
          <a:extLst>
            <a:ext uri="{FF2B5EF4-FFF2-40B4-BE49-F238E27FC236}">
              <a16:creationId xmlns:a16="http://schemas.microsoft.com/office/drawing/2014/main" id="{454BF658-D4C7-4971-B52A-2A98980523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05100" y="76200"/>
          <a:ext cx="3571875" cy="6667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0</xdr:row>
      <xdr:rowOff>76200</xdr:rowOff>
    </xdr:from>
    <xdr:ext cx="3571875" cy="666750"/>
    <xdr:pic>
      <xdr:nvPicPr>
        <xdr:cNvPr id="2" name="image4.png">
          <a:extLst>
            <a:ext uri="{FF2B5EF4-FFF2-40B4-BE49-F238E27FC236}">
              <a16:creationId xmlns:a16="http://schemas.microsoft.com/office/drawing/2014/main" id="{67160CFE-92F4-4C8C-8AC7-93086C97C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24450" y="76200"/>
          <a:ext cx="3571875" cy="6667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57150</xdr:rowOff>
    </xdr:from>
    <xdr:ext cx="5238750" cy="9525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2047875</xdr:colOff>
      <xdr:row>5</xdr:row>
      <xdr:rowOff>114300</xdr:rowOff>
    </xdr:from>
    <xdr:ext cx="4010025" cy="771525"/>
    <xdr:pic>
      <xdr:nvPicPr>
        <xdr:cNvPr id="2" name="image2.png">
          <a:extLst>
            <a:ext uri="{FF2B5EF4-FFF2-40B4-BE49-F238E27FC236}">
              <a16:creationId xmlns:a16="http://schemas.microsoft.com/office/drawing/2014/main" id="{FE5B1A3C-5569-40FA-BBD8-E3F712F38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7875" y="1066800"/>
          <a:ext cx="4010025" cy="7715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CEB5F-343F-432C-ACBC-2F01F7A580CF}">
  <dimension ref="A5:Q49"/>
  <sheetViews>
    <sheetView workbookViewId="0">
      <selection activeCell="A6" sqref="A6:Q44"/>
    </sheetView>
  </sheetViews>
  <sheetFormatPr defaultRowHeight="15" x14ac:dyDescent="0.25"/>
  <cols>
    <col min="1" max="1" width="5.140625" bestFit="1" customWidth="1"/>
    <col min="2" max="2" width="63.7109375" bestFit="1" customWidth="1"/>
    <col min="3" max="3" width="28.140625" bestFit="1" customWidth="1"/>
    <col min="4" max="4" width="30.85546875" bestFit="1" customWidth="1"/>
    <col min="5" max="7" width="12.5703125" bestFit="1" customWidth="1"/>
    <col min="8" max="8" width="8.140625" bestFit="1" customWidth="1"/>
    <col min="9" max="9" width="12" bestFit="1" customWidth="1"/>
    <col min="10" max="10" width="11.28515625" bestFit="1" customWidth="1"/>
    <col min="11" max="11" width="32.7109375" bestFit="1" customWidth="1"/>
    <col min="12" max="12" width="61.140625" bestFit="1" customWidth="1"/>
    <col min="13" max="13" width="93" bestFit="1" customWidth="1"/>
    <col min="14" max="14" width="86" bestFit="1" customWidth="1"/>
    <col min="15" max="16" width="14.85546875" bestFit="1" customWidth="1"/>
    <col min="17" max="17" width="32.7109375" bestFit="1" customWidth="1"/>
  </cols>
  <sheetData>
    <row r="5" spans="1:17" ht="15.75" thickBot="1" x14ac:dyDescent="0.3"/>
    <row r="6" spans="1:17" ht="16.5" thickTop="1" thickBot="1" x14ac:dyDescent="0.3">
      <c r="A6" s="517" t="s">
        <v>377</v>
      </c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252"/>
      <c r="M6" s="252"/>
      <c r="N6" s="252"/>
      <c r="O6" s="252"/>
      <c r="P6" s="321"/>
      <c r="Q6" s="321"/>
    </row>
    <row r="7" spans="1:17" ht="16.5" thickTop="1" thickBot="1" x14ac:dyDescent="0.3">
      <c r="A7" s="322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252"/>
      <c r="M7" s="252"/>
      <c r="N7" s="252"/>
      <c r="O7" s="252"/>
      <c r="P7" s="321"/>
      <c r="Q7" s="321"/>
    </row>
    <row r="8" spans="1:17" ht="16.5" thickTop="1" thickBot="1" x14ac:dyDescent="0.3">
      <c r="A8" s="322" t="s">
        <v>378</v>
      </c>
      <c r="B8" s="322" t="s">
        <v>379</v>
      </c>
      <c r="C8" s="322" t="s">
        <v>380</v>
      </c>
      <c r="D8" s="322" t="s">
        <v>381</v>
      </c>
      <c r="E8" s="320" t="s">
        <v>382</v>
      </c>
      <c r="F8" s="320" t="s">
        <v>383</v>
      </c>
      <c r="G8" s="320" t="s">
        <v>384</v>
      </c>
      <c r="H8" s="322" t="s">
        <v>385</v>
      </c>
      <c r="I8" s="322" t="s">
        <v>386</v>
      </c>
      <c r="J8" s="322" t="s">
        <v>387</v>
      </c>
      <c r="K8" s="323" t="s">
        <v>649</v>
      </c>
      <c r="L8" s="322" t="s">
        <v>388</v>
      </c>
      <c r="M8" s="323" t="s">
        <v>445</v>
      </c>
      <c r="N8" s="518" t="s">
        <v>650</v>
      </c>
      <c r="O8" s="518" t="s">
        <v>651</v>
      </c>
      <c r="P8" s="323" t="s">
        <v>641</v>
      </c>
      <c r="Q8" s="519" t="s">
        <v>2</v>
      </c>
    </row>
    <row r="9" spans="1:17" ht="16.5" thickTop="1" thickBot="1" x14ac:dyDescent="0.3">
      <c r="A9" s="322"/>
      <c r="B9" s="322"/>
      <c r="C9" s="322"/>
      <c r="D9" s="322"/>
      <c r="E9" s="320" t="s">
        <v>389</v>
      </c>
      <c r="F9" s="320" t="s">
        <v>390</v>
      </c>
      <c r="G9" s="320" t="s">
        <v>391</v>
      </c>
      <c r="H9" s="322"/>
      <c r="I9" s="322"/>
      <c r="J9" s="322"/>
      <c r="K9" s="324"/>
      <c r="L9" s="322"/>
      <c r="M9" s="324"/>
      <c r="N9" s="324"/>
      <c r="O9" s="324"/>
      <c r="P9" s="324"/>
      <c r="Q9" s="520"/>
    </row>
    <row r="10" spans="1:17" ht="16.5" thickTop="1" thickBot="1" x14ac:dyDescent="0.3">
      <c r="A10" s="320">
        <v>1</v>
      </c>
      <c r="B10" s="247" t="s">
        <v>392</v>
      </c>
      <c r="C10" s="247">
        <v>463997</v>
      </c>
      <c r="D10" s="247" t="s">
        <v>393</v>
      </c>
      <c r="E10" s="310">
        <v>3.53</v>
      </c>
      <c r="F10" s="308">
        <v>3.68</v>
      </c>
      <c r="G10" s="308">
        <v>4.07</v>
      </c>
      <c r="H10" s="309">
        <f>AVERAGE(E10:G10)</f>
        <v>3.7600000000000002</v>
      </c>
      <c r="I10" s="309">
        <f>MEDIAN(E10:G10)</f>
        <v>3.68</v>
      </c>
      <c r="J10" s="309">
        <f>MAX(E10:G10)</f>
        <v>4.07</v>
      </c>
      <c r="K10" s="309">
        <f>MEDIAN(E10:G10)</f>
        <v>3.68</v>
      </c>
      <c r="L10" s="253">
        <f>(J10/I10)-1</f>
        <v>0.10597826086956519</v>
      </c>
      <c r="M10" s="521" t="s">
        <v>596</v>
      </c>
      <c r="N10" s="521" t="s">
        <v>597</v>
      </c>
      <c r="O10" s="522" t="s">
        <v>598</v>
      </c>
      <c r="P10" s="315">
        <v>45638</v>
      </c>
      <c r="Q10" s="523" t="s">
        <v>652</v>
      </c>
    </row>
    <row r="11" spans="1:17" ht="16.5" thickTop="1" thickBot="1" x14ac:dyDescent="0.3">
      <c r="A11" s="320">
        <v>2</v>
      </c>
      <c r="B11" s="247" t="s">
        <v>394</v>
      </c>
      <c r="C11" s="247">
        <v>445484</v>
      </c>
      <c r="D11" s="247" t="s">
        <v>393</v>
      </c>
      <c r="E11" s="310">
        <v>1.21</v>
      </c>
      <c r="F11" s="308">
        <v>1.35</v>
      </c>
      <c r="G11" s="308">
        <v>1.41</v>
      </c>
      <c r="H11" s="309">
        <f t="shared" ref="H11:H44" si="0">AVERAGE(E11:G11)</f>
        <v>1.3233333333333333</v>
      </c>
      <c r="I11" s="309">
        <f t="shared" ref="I11:I44" si="1">MIN(E11:G11)</f>
        <v>1.21</v>
      </c>
      <c r="J11" s="309">
        <f t="shared" ref="J11:J44" si="2">MAX(E11:G11)</f>
        <v>1.41</v>
      </c>
      <c r="K11" s="309">
        <f t="shared" ref="K11:K44" si="3">MEDIAN(E11:G11)</f>
        <v>1.35</v>
      </c>
      <c r="L11" s="253">
        <f t="shared" ref="L11:L44" si="4">(J11/I11)-1</f>
        <v>0.165289256198347</v>
      </c>
      <c r="M11" s="311" t="s">
        <v>599</v>
      </c>
      <c r="N11" s="311" t="s">
        <v>600</v>
      </c>
      <c r="O11" s="313" t="s">
        <v>601</v>
      </c>
      <c r="P11" s="315">
        <v>45638</v>
      </c>
      <c r="Q11" s="523" t="s">
        <v>652</v>
      </c>
    </row>
    <row r="12" spans="1:17" ht="16.5" thickTop="1" thickBot="1" x14ac:dyDescent="0.3">
      <c r="A12" s="320">
        <v>3</v>
      </c>
      <c r="B12" s="524" t="s">
        <v>585</v>
      </c>
      <c r="C12" s="247">
        <v>445484</v>
      </c>
      <c r="D12" s="247" t="s">
        <v>393</v>
      </c>
      <c r="E12" s="310">
        <v>0.42</v>
      </c>
      <c r="F12" s="308">
        <v>0.54</v>
      </c>
      <c r="G12" s="305">
        <v>0.63</v>
      </c>
      <c r="H12" s="309">
        <f t="shared" si="0"/>
        <v>0.52999999999999992</v>
      </c>
      <c r="I12" s="309">
        <f t="shared" si="1"/>
        <v>0.42</v>
      </c>
      <c r="J12" s="309">
        <f t="shared" si="2"/>
        <v>0.63</v>
      </c>
      <c r="K12" s="309">
        <f t="shared" si="3"/>
        <v>0.54</v>
      </c>
      <c r="L12" s="253">
        <f t="shared" si="4"/>
        <v>0.5</v>
      </c>
      <c r="M12" s="311" t="s">
        <v>602</v>
      </c>
      <c r="N12" s="311" t="s">
        <v>599</v>
      </c>
      <c r="O12" s="313" t="s">
        <v>603</v>
      </c>
      <c r="P12" s="315">
        <v>45639</v>
      </c>
      <c r="Q12" s="523" t="s">
        <v>652</v>
      </c>
    </row>
    <row r="13" spans="1:17" ht="31.5" thickTop="1" thickBot="1" x14ac:dyDescent="0.3">
      <c r="A13" s="320">
        <v>4</v>
      </c>
      <c r="B13" s="524" t="s">
        <v>396</v>
      </c>
      <c r="C13" s="247">
        <v>310507</v>
      </c>
      <c r="D13" s="247" t="s">
        <v>586</v>
      </c>
      <c r="E13" s="310">
        <v>5.59</v>
      </c>
      <c r="F13" s="308">
        <v>5.85</v>
      </c>
      <c r="G13" s="305">
        <v>6.31</v>
      </c>
      <c r="H13" s="309">
        <f t="shared" si="0"/>
        <v>5.916666666666667</v>
      </c>
      <c r="I13" s="309">
        <f t="shared" si="1"/>
        <v>5.59</v>
      </c>
      <c r="J13" s="309">
        <f t="shared" si="2"/>
        <v>6.31</v>
      </c>
      <c r="K13" s="309">
        <f t="shared" si="3"/>
        <v>5.85</v>
      </c>
      <c r="L13" s="253">
        <f t="shared" si="4"/>
        <v>0.12880143112701248</v>
      </c>
      <c r="M13" s="312" t="s">
        <v>604</v>
      </c>
      <c r="N13" s="311" t="s">
        <v>605</v>
      </c>
      <c r="O13" s="525" t="s">
        <v>653</v>
      </c>
      <c r="P13" s="315">
        <v>45646</v>
      </c>
      <c r="Q13" s="523" t="s">
        <v>652</v>
      </c>
    </row>
    <row r="14" spans="1:17" ht="16.5" thickTop="1" thickBot="1" x14ac:dyDescent="0.3">
      <c r="A14" s="320">
        <v>5</v>
      </c>
      <c r="B14" s="524" t="s">
        <v>397</v>
      </c>
      <c r="C14" s="247" t="s">
        <v>398</v>
      </c>
      <c r="D14" s="247" t="s">
        <v>393</v>
      </c>
      <c r="E14" s="310">
        <v>21.61</v>
      </c>
      <c r="F14" s="308">
        <v>22.3</v>
      </c>
      <c r="G14" s="308">
        <v>28.59</v>
      </c>
      <c r="H14" s="309">
        <f t="shared" si="0"/>
        <v>24.166666666666668</v>
      </c>
      <c r="I14" s="309">
        <f t="shared" si="1"/>
        <v>21.61</v>
      </c>
      <c r="J14" s="309">
        <f t="shared" si="2"/>
        <v>28.59</v>
      </c>
      <c r="K14" s="309">
        <f t="shared" si="3"/>
        <v>22.3</v>
      </c>
      <c r="L14" s="253">
        <f t="shared" si="4"/>
        <v>0.32299861175381772</v>
      </c>
      <c r="M14" s="524" t="s">
        <v>605</v>
      </c>
      <c r="N14" s="524" t="s">
        <v>606</v>
      </c>
      <c r="O14" s="525" t="s">
        <v>654</v>
      </c>
      <c r="P14" s="526">
        <v>45740</v>
      </c>
      <c r="Q14" s="523" t="s">
        <v>652</v>
      </c>
    </row>
    <row r="15" spans="1:17" ht="16.5" thickTop="1" thickBot="1" x14ac:dyDescent="0.3">
      <c r="A15" s="320">
        <v>6</v>
      </c>
      <c r="B15" s="524" t="s">
        <v>399</v>
      </c>
      <c r="C15" s="247" t="s">
        <v>400</v>
      </c>
      <c r="D15" s="247" t="s">
        <v>393</v>
      </c>
      <c r="E15" s="310">
        <v>0.19</v>
      </c>
      <c r="F15" s="308">
        <v>0.46</v>
      </c>
      <c r="G15" s="308">
        <v>0.51</v>
      </c>
      <c r="H15" s="309">
        <f t="shared" si="0"/>
        <v>0.38666666666666671</v>
      </c>
      <c r="I15" s="309">
        <f t="shared" si="1"/>
        <v>0.19</v>
      </c>
      <c r="J15" s="309">
        <f t="shared" si="2"/>
        <v>0.51</v>
      </c>
      <c r="K15" s="309">
        <f t="shared" si="3"/>
        <v>0.46</v>
      </c>
      <c r="L15" s="253">
        <f>(J15/I15)-1</f>
        <v>1.6842105263157894</v>
      </c>
      <c r="M15" s="524" t="s">
        <v>655</v>
      </c>
      <c r="N15" s="524" t="s">
        <v>608</v>
      </c>
      <c r="O15" s="525" t="s">
        <v>656</v>
      </c>
      <c r="P15" s="526">
        <v>45740</v>
      </c>
      <c r="Q15" s="523" t="s">
        <v>652</v>
      </c>
    </row>
    <row r="16" spans="1:17" ht="16.5" thickTop="1" thickBot="1" x14ac:dyDescent="0.3">
      <c r="A16" s="320">
        <v>7</v>
      </c>
      <c r="B16" s="527" t="s">
        <v>401</v>
      </c>
      <c r="C16" s="247">
        <v>244441</v>
      </c>
      <c r="D16" s="247" t="s">
        <v>393</v>
      </c>
      <c r="E16" s="310">
        <v>0.82</v>
      </c>
      <c r="F16" s="308">
        <v>0.85</v>
      </c>
      <c r="G16" s="308">
        <v>1.02</v>
      </c>
      <c r="H16" s="309">
        <f t="shared" si="0"/>
        <v>0.89666666666666661</v>
      </c>
      <c r="I16" s="309">
        <f t="shared" si="1"/>
        <v>0.82</v>
      </c>
      <c r="J16" s="309">
        <f t="shared" si="2"/>
        <v>1.02</v>
      </c>
      <c r="K16" s="309">
        <f t="shared" si="3"/>
        <v>0.85</v>
      </c>
      <c r="L16" s="253">
        <f t="shared" si="4"/>
        <v>0.24390243902439024</v>
      </c>
      <c r="M16" s="524" t="s">
        <v>610</v>
      </c>
      <c r="N16" s="524" t="s">
        <v>608</v>
      </c>
      <c r="O16" s="525" t="s">
        <v>609</v>
      </c>
      <c r="P16" s="526">
        <v>45740</v>
      </c>
      <c r="Q16" s="523" t="s">
        <v>652</v>
      </c>
    </row>
    <row r="17" spans="1:17" ht="16.5" thickTop="1" thickBot="1" x14ac:dyDescent="0.3">
      <c r="A17" s="320">
        <v>8</v>
      </c>
      <c r="B17" s="527" t="s">
        <v>657</v>
      </c>
      <c r="C17" s="247" t="s">
        <v>658</v>
      </c>
      <c r="D17" s="247" t="s">
        <v>393</v>
      </c>
      <c r="E17" s="310">
        <v>5.42</v>
      </c>
      <c r="F17" s="308">
        <v>7</v>
      </c>
      <c r="G17" s="308">
        <v>7.07</v>
      </c>
      <c r="H17" s="309">
        <f t="shared" si="0"/>
        <v>6.496666666666667</v>
      </c>
      <c r="I17" s="309">
        <f t="shared" si="1"/>
        <v>5.42</v>
      </c>
      <c r="J17" s="309">
        <f t="shared" si="2"/>
        <v>7.07</v>
      </c>
      <c r="K17" s="309">
        <f t="shared" si="3"/>
        <v>7</v>
      </c>
      <c r="L17" s="253">
        <f t="shared" si="4"/>
        <v>0.30442804428044279</v>
      </c>
      <c r="M17" s="525" t="s">
        <v>616</v>
      </c>
      <c r="N17" s="524" t="s">
        <v>659</v>
      </c>
      <c r="O17" s="524" t="s">
        <v>608</v>
      </c>
      <c r="P17" s="526">
        <v>45758</v>
      </c>
      <c r="Q17" s="523" t="s">
        <v>652</v>
      </c>
    </row>
    <row r="18" spans="1:17" ht="16.5" thickTop="1" thickBot="1" x14ac:dyDescent="0.3">
      <c r="A18" s="320">
        <v>9</v>
      </c>
      <c r="B18" s="524" t="s">
        <v>403</v>
      </c>
      <c r="C18" s="247">
        <v>463591</v>
      </c>
      <c r="D18" s="247" t="s">
        <v>393</v>
      </c>
      <c r="E18" s="310">
        <v>11.39</v>
      </c>
      <c r="F18" s="308">
        <v>16.68</v>
      </c>
      <c r="G18" s="308">
        <v>24.68</v>
      </c>
      <c r="H18" s="309">
        <f t="shared" si="0"/>
        <v>17.583333333333332</v>
      </c>
      <c r="I18" s="309">
        <f t="shared" si="1"/>
        <v>11.39</v>
      </c>
      <c r="J18" s="309">
        <f t="shared" si="2"/>
        <v>24.68</v>
      </c>
      <c r="K18" s="309">
        <f t="shared" si="3"/>
        <v>16.68</v>
      </c>
      <c r="L18" s="253">
        <f t="shared" si="4"/>
        <v>1.1668129938542582</v>
      </c>
      <c r="M18" s="524" t="s">
        <v>611</v>
      </c>
      <c r="N18" s="296" t="s">
        <v>660</v>
      </c>
      <c r="O18" s="296" t="s">
        <v>661</v>
      </c>
      <c r="P18" s="526">
        <v>45740</v>
      </c>
      <c r="Q18" s="523" t="s">
        <v>652</v>
      </c>
    </row>
    <row r="19" spans="1:17" ht="16.5" thickTop="1" thickBot="1" x14ac:dyDescent="0.3">
      <c r="A19" s="320">
        <v>10</v>
      </c>
      <c r="B19" s="524" t="s">
        <v>404</v>
      </c>
      <c r="C19" s="247">
        <v>462546</v>
      </c>
      <c r="D19" s="247" t="s">
        <v>393</v>
      </c>
      <c r="E19" s="310">
        <v>0.39</v>
      </c>
      <c r="F19" s="305">
        <v>0.5</v>
      </c>
      <c r="G19" s="308">
        <v>0.54</v>
      </c>
      <c r="H19" s="309">
        <f t="shared" si="0"/>
        <v>0.47666666666666674</v>
      </c>
      <c r="I19" s="309">
        <f t="shared" si="1"/>
        <v>0.39</v>
      </c>
      <c r="J19" s="309">
        <f t="shared" si="2"/>
        <v>0.54</v>
      </c>
      <c r="K19" s="309">
        <f t="shared" si="3"/>
        <v>0.5</v>
      </c>
      <c r="L19" s="253">
        <f t="shared" si="4"/>
        <v>0.38461538461538458</v>
      </c>
      <c r="M19" s="311" t="s">
        <v>612</v>
      </c>
      <c r="N19" s="311" t="s">
        <v>613</v>
      </c>
      <c r="O19" s="313" t="s">
        <v>614</v>
      </c>
      <c r="P19" s="315">
        <v>45639</v>
      </c>
      <c r="Q19" s="523" t="s">
        <v>652</v>
      </c>
    </row>
    <row r="20" spans="1:17" ht="16.5" thickTop="1" thickBot="1" x14ac:dyDescent="0.3">
      <c r="A20" s="320">
        <v>11</v>
      </c>
      <c r="B20" s="524" t="s">
        <v>405</v>
      </c>
      <c r="C20" s="247">
        <v>314109</v>
      </c>
      <c r="D20" s="247" t="s">
        <v>393</v>
      </c>
      <c r="E20" s="310">
        <v>1.19</v>
      </c>
      <c r="F20" s="308">
        <v>1.45</v>
      </c>
      <c r="G20" s="305">
        <v>1.56</v>
      </c>
      <c r="H20" s="309">
        <f t="shared" si="0"/>
        <v>1.3999999999999997</v>
      </c>
      <c r="I20" s="309">
        <f t="shared" si="1"/>
        <v>1.19</v>
      </c>
      <c r="J20" s="309">
        <f t="shared" si="2"/>
        <v>1.56</v>
      </c>
      <c r="K20" s="309">
        <f t="shared" si="3"/>
        <v>1.45</v>
      </c>
      <c r="L20" s="253">
        <f t="shared" si="4"/>
        <v>0.31092436974789917</v>
      </c>
      <c r="M20" s="311" t="s">
        <v>615</v>
      </c>
      <c r="N20" s="313" t="s">
        <v>616</v>
      </c>
      <c r="O20" s="313" t="s">
        <v>613</v>
      </c>
      <c r="P20" s="315">
        <v>45639</v>
      </c>
      <c r="Q20" s="523" t="s">
        <v>652</v>
      </c>
    </row>
    <row r="21" spans="1:17" ht="16.5" thickTop="1" thickBot="1" x14ac:dyDescent="0.3">
      <c r="A21" s="320">
        <v>12</v>
      </c>
      <c r="B21" s="527" t="s">
        <v>662</v>
      </c>
      <c r="C21" s="247" t="s">
        <v>407</v>
      </c>
      <c r="D21" s="247" t="s">
        <v>393</v>
      </c>
      <c r="E21" s="310">
        <v>0.84</v>
      </c>
      <c r="F21" s="308">
        <v>0.87</v>
      </c>
      <c r="G21" s="308">
        <v>0.91</v>
      </c>
      <c r="H21" s="309">
        <f t="shared" si="0"/>
        <v>0.87333333333333341</v>
      </c>
      <c r="I21" s="309">
        <f t="shared" si="1"/>
        <v>0.84</v>
      </c>
      <c r="J21" s="309">
        <f t="shared" si="2"/>
        <v>0.91</v>
      </c>
      <c r="K21" s="309">
        <f t="shared" si="3"/>
        <v>0.87</v>
      </c>
      <c r="L21" s="253">
        <f t="shared" si="4"/>
        <v>8.3333333333333481E-2</v>
      </c>
      <c r="M21" s="525" t="s">
        <v>617</v>
      </c>
      <c r="N21" s="525" t="s">
        <v>616</v>
      </c>
      <c r="O21" s="296" t="s">
        <v>663</v>
      </c>
      <c r="P21" s="526">
        <v>45740</v>
      </c>
      <c r="Q21" s="523" t="s">
        <v>652</v>
      </c>
    </row>
    <row r="22" spans="1:17" ht="16.5" thickTop="1" thickBot="1" x14ac:dyDescent="0.3">
      <c r="A22" s="320">
        <v>13</v>
      </c>
      <c r="B22" s="524" t="s">
        <v>587</v>
      </c>
      <c r="C22" s="247">
        <v>481295</v>
      </c>
      <c r="D22" s="247" t="s">
        <v>409</v>
      </c>
      <c r="E22" s="310">
        <v>90.65</v>
      </c>
      <c r="F22" s="308">
        <v>93.86</v>
      </c>
      <c r="G22" s="308">
        <v>103.67</v>
      </c>
      <c r="H22" s="309">
        <f t="shared" si="0"/>
        <v>96.06</v>
      </c>
      <c r="I22" s="309">
        <f t="shared" si="1"/>
        <v>90.65</v>
      </c>
      <c r="J22" s="309">
        <f t="shared" si="2"/>
        <v>103.67</v>
      </c>
      <c r="K22" s="309">
        <f t="shared" si="3"/>
        <v>93.86</v>
      </c>
      <c r="L22" s="253">
        <f t="shared" si="4"/>
        <v>0.14362934362934365</v>
      </c>
      <c r="M22" s="311" t="s">
        <v>607</v>
      </c>
      <c r="N22" s="313" t="s">
        <v>619</v>
      </c>
      <c r="O22" s="296" t="s">
        <v>664</v>
      </c>
      <c r="P22" s="315">
        <v>45642</v>
      </c>
      <c r="Q22" s="523" t="s">
        <v>652</v>
      </c>
    </row>
    <row r="23" spans="1:17" ht="16.5" thickTop="1" thickBot="1" x14ac:dyDescent="0.3">
      <c r="A23" s="320">
        <v>14</v>
      </c>
      <c r="B23" s="247" t="s">
        <v>410</v>
      </c>
      <c r="C23" s="247">
        <v>201129</v>
      </c>
      <c r="D23" s="247" t="s">
        <v>393</v>
      </c>
      <c r="E23" s="310">
        <v>1.45</v>
      </c>
      <c r="F23" s="308">
        <v>1.47</v>
      </c>
      <c r="G23" s="308">
        <v>1.91</v>
      </c>
      <c r="H23" s="309">
        <f t="shared" si="0"/>
        <v>1.61</v>
      </c>
      <c r="I23" s="309">
        <f t="shared" si="1"/>
        <v>1.45</v>
      </c>
      <c r="J23" s="309">
        <f t="shared" si="2"/>
        <v>1.91</v>
      </c>
      <c r="K23" s="309">
        <f t="shared" si="3"/>
        <v>1.47</v>
      </c>
      <c r="L23" s="253">
        <f t="shared" si="4"/>
        <v>0.3172413793103448</v>
      </c>
      <c r="M23" s="311" t="s">
        <v>605</v>
      </c>
      <c r="N23" s="313" t="s">
        <v>613</v>
      </c>
      <c r="O23" s="313" t="s">
        <v>617</v>
      </c>
      <c r="P23" s="315">
        <v>45639</v>
      </c>
      <c r="Q23" s="523" t="s">
        <v>652</v>
      </c>
    </row>
    <row r="24" spans="1:17" ht="16.5" thickTop="1" thickBot="1" x14ac:dyDescent="0.3">
      <c r="A24" s="320">
        <v>15</v>
      </c>
      <c r="B24" s="247" t="s">
        <v>411</v>
      </c>
      <c r="C24" s="247" t="s">
        <v>588</v>
      </c>
      <c r="D24" s="247" t="s">
        <v>393</v>
      </c>
      <c r="E24" s="310">
        <v>1.2</v>
      </c>
      <c r="F24" s="308">
        <v>1.25</v>
      </c>
      <c r="G24" s="308">
        <v>1.27</v>
      </c>
      <c r="H24" s="309">
        <f t="shared" si="0"/>
        <v>1.24</v>
      </c>
      <c r="I24" s="309">
        <f t="shared" si="1"/>
        <v>1.2</v>
      </c>
      <c r="J24" s="309">
        <f t="shared" si="2"/>
        <v>1.27</v>
      </c>
      <c r="K24" s="309">
        <f t="shared" si="3"/>
        <v>1.25</v>
      </c>
      <c r="L24" s="253">
        <f t="shared" si="4"/>
        <v>5.8333333333333348E-2</v>
      </c>
      <c r="M24" s="311" t="s">
        <v>620</v>
      </c>
      <c r="N24" s="311" t="s">
        <v>621</v>
      </c>
      <c r="O24" s="313" t="s">
        <v>613</v>
      </c>
      <c r="P24" s="315">
        <v>45642</v>
      </c>
      <c r="Q24" s="523" t="s">
        <v>652</v>
      </c>
    </row>
    <row r="25" spans="1:17" ht="31.5" thickTop="1" thickBot="1" x14ac:dyDescent="0.3">
      <c r="A25" s="320">
        <v>16</v>
      </c>
      <c r="B25" s="524" t="s">
        <v>412</v>
      </c>
      <c r="C25" s="528" t="s">
        <v>665</v>
      </c>
      <c r="D25" s="247" t="s">
        <v>393</v>
      </c>
      <c r="E25" s="310">
        <v>0.13</v>
      </c>
      <c r="F25" s="308">
        <v>0.15</v>
      </c>
      <c r="G25" s="308">
        <v>0.26</v>
      </c>
      <c r="H25" s="309">
        <f t="shared" si="0"/>
        <v>0.18000000000000002</v>
      </c>
      <c r="I25" s="309">
        <f t="shared" si="1"/>
        <v>0.13</v>
      </c>
      <c r="J25" s="309">
        <f t="shared" si="2"/>
        <v>0.26</v>
      </c>
      <c r="K25" s="309">
        <f t="shared" si="3"/>
        <v>0.15</v>
      </c>
      <c r="L25" s="253">
        <f t="shared" si="4"/>
        <v>1</v>
      </c>
      <c r="M25" s="524" t="s">
        <v>618</v>
      </c>
      <c r="N25" s="529" t="s">
        <v>666</v>
      </c>
      <c r="O25" s="296" t="s">
        <v>667</v>
      </c>
      <c r="P25" s="526">
        <v>45740</v>
      </c>
      <c r="Q25" s="523" t="s">
        <v>652</v>
      </c>
    </row>
    <row r="26" spans="1:17" ht="16.5" thickTop="1" thickBot="1" x14ac:dyDescent="0.3">
      <c r="A26" s="320">
        <v>17</v>
      </c>
      <c r="B26" s="524" t="s">
        <v>668</v>
      </c>
      <c r="C26" s="247" t="s">
        <v>669</v>
      </c>
      <c r="D26" s="247" t="s">
        <v>414</v>
      </c>
      <c r="E26" s="310">
        <v>1.47</v>
      </c>
      <c r="F26" s="308">
        <v>1.5</v>
      </c>
      <c r="G26" s="308">
        <v>1.72</v>
      </c>
      <c r="H26" s="309">
        <f t="shared" si="0"/>
        <v>1.5633333333333332</v>
      </c>
      <c r="I26" s="309">
        <f t="shared" si="1"/>
        <v>1.47</v>
      </c>
      <c r="J26" s="309">
        <f t="shared" si="2"/>
        <v>1.72</v>
      </c>
      <c r="K26" s="309">
        <f t="shared" si="3"/>
        <v>1.5</v>
      </c>
      <c r="L26" s="253">
        <f t="shared" si="4"/>
        <v>0.17006802721088432</v>
      </c>
      <c r="M26" s="311" t="s">
        <v>613</v>
      </c>
      <c r="N26" s="313" t="s">
        <v>607</v>
      </c>
      <c r="O26" s="296" t="s">
        <v>670</v>
      </c>
      <c r="P26" s="315">
        <v>45758</v>
      </c>
      <c r="Q26" s="523" t="s">
        <v>652</v>
      </c>
    </row>
    <row r="27" spans="1:17" ht="16.5" thickTop="1" thickBot="1" x14ac:dyDescent="0.3">
      <c r="A27" s="320">
        <v>18</v>
      </c>
      <c r="B27" s="524" t="s">
        <v>415</v>
      </c>
      <c r="C27" s="247" t="s">
        <v>590</v>
      </c>
      <c r="D27" s="247" t="s">
        <v>393</v>
      </c>
      <c r="E27" s="310">
        <v>2.77</v>
      </c>
      <c r="F27" s="308">
        <v>3.37</v>
      </c>
      <c r="G27" s="308">
        <v>3.68</v>
      </c>
      <c r="H27" s="309">
        <f t="shared" si="0"/>
        <v>3.2733333333333334</v>
      </c>
      <c r="I27" s="309">
        <f t="shared" si="1"/>
        <v>2.77</v>
      </c>
      <c r="J27" s="309">
        <f t="shared" si="2"/>
        <v>3.68</v>
      </c>
      <c r="K27" s="309">
        <f t="shared" si="3"/>
        <v>3.37</v>
      </c>
      <c r="L27" s="253">
        <f t="shared" si="4"/>
        <v>0.32851985559566788</v>
      </c>
      <c r="M27" s="296" t="s">
        <v>671</v>
      </c>
      <c r="N27" s="524" t="s">
        <v>617</v>
      </c>
      <c r="O27" s="525" t="s">
        <v>608</v>
      </c>
      <c r="P27" s="526">
        <v>45740</v>
      </c>
      <c r="Q27" s="523" t="s">
        <v>652</v>
      </c>
    </row>
    <row r="28" spans="1:17" ht="31.5" thickTop="1" thickBot="1" x14ac:dyDescent="0.3">
      <c r="A28" s="320">
        <v>19</v>
      </c>
      <c r="B28" s="524" t="s">
        <v>416</v>
      </c>
      <c r="C28" s="247" t="s">
        <v>672</v>
      </c>
      <c r="D28" s="247" t="s">
        <v>393</v>
      </c>
      <c r="E28" s="310">
        <v>5.47</v>
      </c>
      <c r="F28" s="308">
        <v>5.95</v>
      </c>
      <c r="G28" s="308">
        <v>7.3</v>
      </c>
      <c r="H28" s="309">
        <f t="shared" si="0"/>
        <v>6.2399999999999993</v>
      </c>
      <c r="I28" s="309">
        <f t="shared" si="1"/>
        <v>5.47</v>
      </c>
      <c r="J28" s="309">
        <f t="shared" si="2"/>
        <v>7.3</v>
      </c>
      <c r="K28" s="309">
        <f t="shared" si="3"/>
        <v>5.95</v>
      </c>
      <c r="L28" s="253">
        <f t="shared" si="4"/>
        <v>0.3345521023765996</v>
      </c>
      <c r="M28" s="312" t="s">
        <v>673</v>
      </c>
      <c r="N28" s="312" t="s">
        <v>622</v>
      </c>
      <c r="O28" s="313" t="s">
        <v>612</v>
      </c>
      <c r="P28" s="315">
        <v>45758</v>
      </c>
      <c r="Q28" s="523" t="s">
        <v>652</v>
      </c>
    </row>
    <row r="29" spans="1:17" ht="31.5" thickTop="1" thickBot="1" x14ac:dyDescent="0.3">
      <c r="A29" s="320">
        <v>20</v>
      </c>
      <c r="B29" s="247" t="s">
        <v>417</v>
      </c>
      <c r="C29" s="247">
        <v>425226</v>
      </c>
      <c r="D29" s="247" t="s">
        <v>418</v>
      </c>
      <c r="E29" s="308">
        <v>2.84</v>
      </c>
      <c r="F29" s="308">
        <v>3.09</v>
      </c>
      <c r="G29" s="308">
        <v>3.16</v>
      </c>
      <c r="H29" s="309">
        <f t="shared" si="0"/>
        <v>3.03</v>
      </c>
      <c r="I29" s="309">
        <f t="shared" si="1"/>
        <v>2.84</v>
      </c>
      <c r="J29" s="309">
        <f t="shared" si="2"/>
        <v>3.16</v>
      </c>
      <c r="K29" s="309">
        <f t="shared" si="3"/>
        <v>3.09</v>
      </c>
      <c r="L29" s="253">
        <f t="shared" si="4"/>
        <v>0.11267605633802824</v>
      </c>
      <c r="M29" s="311" t="s">
        <v>623</v>
      </c>
      <c r="N29" s="314" t="s">
        <v>622</v>
      </c>
      <c r="O29" s="311" t="s">
        <v>605</v>
      </c>
      <c r="P29" s="315">
        <v>45639</v>
      </c>
      <c r="Q29" s="523" t="s">
        <v>652</v>
      </c>
    </row>
    <row r="30" spans="1:17" ht="16.5" thickTop="1" thickBot="1" x14ac:dyDescent="0.3">
      <c r="A30" s="320">
        <v>21</v>
      </c>
      <c r="B30" s="524" t="s">
        <v>419</v>
      </c>
      <c r="C30" s="247">
        <v>428204</v>
      </c>
      <c r="D30" s="247" t="s">
        <v>393</v>
      </c>
      <c r="E30" s="308">
        <v>0.19</v>
      </c>
      <c r="F30" s="308">
        <v>0.23</v>
      </c>
      <c r="G30" s="308">
        <v>0.28000000000000003</v>
      </c>
      <c r="H30" s="309">
        <f t="shared" si="0"/>
        <v>0.23333333333333336</v>
      </c>
      <c r="I30" s="309">
        <f t="shared" si="1"/>
        <v>0.19</v>
      </c>
      <c r="J30" s="309">
        <f t="shared" si="2"/>
        <v>0.28000000000000003</v>
      </c>
      <c r="K30" s="309">
        <f t="shared" si="3"/>
        <v>0.23</v>
      </c>
      <c r="L30" s="253">
        <f t="shared" si="4"/>
        <v>0.47368421052631593</v>
      </c>
      <c r="M30" s="311" t="s">
        <v>624</v>
      </c>
      <c r="N30" s="313" t="s">
        <v>610</v>
      </c>
      <c r="O30" s="296" t="s">
        <v>674</v>
      </c>
      <c r="P30" s="315">
        <v>45639</v>
      </c>
      <c r="Q30" s="523" t="s">
        <v>652</v>
      </c>
    </row>
    <row r="31" spans="1:17" ht="31.5" thickTop="1" thickBot="1" x14ac:dyDescent="0.3">
      <c r="A31" s="320">
        <v>22</v>
      </c>
      <c r="B31" s="524" t="s">
        <v>420</v>
      </c>
      <c r="C31" s="247">
        <v>461889</v>
      </c>
      <c r="D31" s="247" t="s">
        <v>421</v>
      </c>
      <c r="E31" s="308">
        <v>18.46</v>
      </c>
      <c r="F31" s="308">
        <v>19.010000000000002</v>
      </c>
      <c r="G31" s="308">
        <v>19.72</v>
      </c>
      <c r="H31" s="309">
        <f t="shared" si="0"/>
        <v>19.063333333333333</v>
      </c>
      <c r="I31" s="309">
        <f t="shared" si="1"/>
        <v>18.46</v>
      </c>
      <c r="J31" s="309">
        <f t="shared" si="2"/>
        <v>19.72</v>
      </c>
      <c r="K31" s="309">
        <f t="shared" si="3"/>
        <v>19.010000000000002</v>
      </c>
      <c r="L31" s="253">
        <f t="shared" si="4"/>
        <v>6.8255687973997725E-2</v>
      </c>
      <c r="M31" s="312" t="s">
        <v>625</v>
      </c>
      <c r="N31" s="313" t="s">
        <v>626</v>
      </c>
      <c r="O31" s="313" t="s">
        <v>675</v>
      </c>
      <c r="P31" s="315">
        <v>45639</v>
      </c>
      <c r="Q31" s="523" t="s">
        <v>652</v>
      </c>
    </row>
    <row r="32" spans="1:17" ht="16.5" thickTop="1" thickBot="1" x14ac:dyDescent="0.3">
      <c r="A32" s="320">
        <v>23</v>
      </c>
      <c r="B32" s="524" t="s">
        <v>422</v>
      </c>
      <c r="C32" s="247">
        <v>464326</v>
      </c>
      <c r="D32" s="247" t="s">
        <v>4</v>
      </c>
      <c r="E32" s="310">
        <v>1.44</v>
      </c>
      <c r="F32" s="308">
        <v>1.61</v>
      </c>
      <c r="G32" s="308">
        <v>2.91</v>
      </c>
      <c r="H32" s="309">
        <f t="shared" si="0"/>
        <v>1.9866666666666666</v>
      </c>
      <c r="I32" s="309">
        <f t="shared" si="1"/>
        <v>1.44</v>
      </c>
      <c r="J32" s="309">
        <f t="shared" si="2"/>
        <v>2.91</v>
      </c>
      <c r="K32" s="309">
        <f t="shared" si="3"/>
        <v>1.61</v>
      </c>
      <c r="L32" s="253">
        <f t="shared" si="4"/>
        <v>1.0208333333333335</v>
      </c>
      <c r="M32" s="311" t="s">
        <v>627</v>
      </c>
      <c r="N32" s="311" t="s">
        <v>628</v>
      </c>
      <c r="O32" s="296" t="s">
        <v>676</v>
      </c>
      <c r="P32" s="315">
        <v>45639</v>
      </c>
      <c r="Q32" s="523" t="s">
        <v>652</v>
      </c>
    </row>
    <row r="33" spans="1:17" ht="31.5" thickTop="1" thickBot="1" x14ac:dyDescent="0.3">
      <c r="A33" s="320">
        <v>24</v>
      </c>
      <c r="B33" s="524" t="s">
        <v>423</v>
      </c>
      <c r="C33" s="247" t="s">
        <v>591</v>
      </c>
      <c r="D33" s="247" t="s">
        <v>4</v>
      </c>
      <c r="E33" s="310">
        <v>9.2799999999999994</v>
      </c>
      <c r="F33" s="308">
        <v>9.43</v>
      </c>
      <c r="G33" s="308">
        <v>16.559999999999999</v>
      </c>
      <c r="H33" s="309">
        <f t="shared" si="0"/>
        <v>11.756666666666666</v>
      </c>
      <c r="I33" s="309">
        <f t="shared" si="1"/>
        <v>9.2799999999999994</v>
      </c>
      <c r="J33" s="309">
        <f t="shared" si="2"/>
        <v>16.559999999999999</v>
      </c>
      <c r="K33" s="309">
        <f t="shared" si="3"/>
        <v>9.43</v>
      </c>
      <c r="L33" s="253">
        <f t="shared" si="4"/>
        <v>0.78448275862068972</v>
      </c>
      <c r="M33" s="312" t="s">
        <v>622</v>
      </c>
      <c r="N33" s="313" t="s">
        <v>629</v>
      </c>
      <c r="O33" s="525" t="s">
        <v>609</v>
      </c>
      <c r="P33" s="315">
        <v>45639</v>
      </c>
      <c r="Q33" s="523" t="s">
        <v>652</v>
      </c>
    </row>
    <row r="34" spans="1:17" ht="31.5" thickTop="1" thickBot="1" x14ac:dyDescent="0.3">
      <c r="A34" s="247">
        <v>25</v>
      </c>
      <c r="B34" s="524" t="s">
        <v>424</v>
      </c>
      <c r="C34" s="247">
        <v>443004</v>
      </c>
      <c r="D34" s="247" t="s">
        <v>425</v>
      </c>
      <c r="E34" s="310">
        <v>58.94</v>
      </c>
      <c r="F34" s="308">
        <v>59.15</v>
      </c>
      <c r="G34" s="308">
        <v>61.63</v>
      </c>
      <c r="H34" s="309">
        <f t="shared" si="0"/>
        <v>59.906666666666666</v>
      </c>
      <c r="I34" s="309">
        <f t="shared" si="1"/>
        <v>58.94</v>
      </c>
      <c r="J34" s="309">
        <f t="shared" si="2"/>
        <v>61.63</v>
      </c>
      <c r="K34" s="309">
        <f t="shared" si="3"/>
        <v>59.15</v>
      </c>
      <c r="L34" s="253">
        <f t="shared" si="4"/>
        <v>4.5639633525619283E-2</v>
      </c>
      <c r="M34" s="529" t="s">
        <v>677</v>
      </c>
      <c r="N34" s="524" t="s">
        <v>678</v>
      </c>
      <c r="O34" s="525" t="s">
        <v>607</v>
      </c>
      <c r="P34" s="526">
        <v>45740</v>
      </c>
      <c r="Q34" s="523" t="s">
        <v>652</v>
      </c>
    </row>
    <row r="35" spans="1:17" ht="16.5" thickTop="1" thickBot="1" x14ac:dyDescent="0.3">
      <c r="A35" s="320">
        <v>26</v>
      </c>
      <c r="B35" s="524" t="s">
        <v>426</v>
      </c>
      <c r="C35" s="247" t="s">
        <v>427</v>
      </c>
      <c r="D35" s="247" t="s">
        <v>393</v>
      </c>
      <c r="E35" s="310">
        <v>21.58</v>
      </c>
      <c r="F35" s="308">
        <v>27.24</v>
      </c>
      <c r="G35" s="308">
        <v>33.409999999999997</v>
      </c>
      <c r="H35" s="309">
        <f t="shared" si="0"/>
        <v>27.409999999999997</v>
      </c>
      <c r="I35" s="309">
        <f t="shared" si="1"/>
        <v>21.58</v>
      </c>
      <c r="J35" s="309">
        <f t="shared" si="2"/>
        <v>33.409999999999997</v>
      </c>
      <c r="K35" s="309">
        <f t="shared" si="3"/>
        <v>27.24</v>
      </c>
      <c r="L35" s="253">
        <f t="shared" si="4"/>
        <v>0.54819277108433728</v>
      </c>
      <c r="M35" s="530" t="s">
        <v>679</v>
      </c>
      <c r="N35" s="531" t="s">
        <v>630</v>
      </c>
      <c r="O35" s="532" t="s">
        <v>676</v>
      </c>
      <c r="P35" s="526">
        <v>45740</v>
      </c>
      <c r="Q35" s="523" t="s">
        <v>652</v>
      </c>
    </row>
    <row r="36" spans="1:17" ht="16.5" thickTop="1" thickBot="1" x14ac:dyDescent="0.3">
      <c r="A36" s="320">
        <v>27</v>
      </c>
      <c r="B36" s="527" t="s">
        <v>680</v>
      </c>
      <c r="C36" s="528" t="s">
        <v>681</v>
      </c>
      <c r="D36" s="247" t="s">
        <v>393</v>
      </c>
      <c r="E36" s="310">
        <v>5.05</v>
      </c>
      <c r="F36" s="308">
        <v>5.0599999999999996</v>
      </c>
      <c r="G36" s="308">
        <v>10.48</v>
      </c>
      <c r="H36" s="309">
        <f t="shared" si="0"/>
        <v>6.8633333333333333</v>
      </c>
      <c r="I36" s="309">
        <f t="shared" si="1"/>
        <v>5.05</v>
      </c>
      <c r="J36" s="309">
        <f t="shared" si="2"/>
        <v>10.48</v>
      </c>
      <c r="K36" s="309">
        <f t="shared" si="3"/>
        <v>5.0599999999999996</v>
      </c>
      <c r="L36" s="253">
        <f t="shared" si="4"/>
        <v>1.0752475247524753</v>
      </c>
      <c r="M36" s="524" t="s">
        <v>631</v>
      </c>
      <c r="N36" s="524" t="s">
        <v>617</v>
      </c>
      <c r="O36" s="524" t="s">
        <v>663</v>
      </c>
      <c r="P36" s="526">
        <v>45741</v>
      </c>
      <c r="Q36" s="523" t="s">
        <v>652</v>
      </c>
    </row>
    <row r="37" spans="1:17" ht="16.5" thickTop="1" thickBot="1" x14ac:dyDescent="0.3">
      <c r="A37" s="320">
        <v>28</v>
      </c>
      <c r="B37" s="524" t="s">
        <v>429</v>
      </c>
      <c r="C37" s="528" t="s">
        <v>682</v>
      </c>
      <c r="D37" s="247" t="s">
        <v>430</v>
      </c>
      <c r="E37" s="310">
        <v>0.98</v>
      </c>
      <c r="F37" s="533">
        <v>3.06</v>
      </c>
      <c r="G37" s="308">
        <v>3.35</v>
      </c>
      <c r="H37" s="309">
        <f t="shared" si="0"/>
        <v>2.4633333333333334</v>
      </c>
      <c r="I37" s="309">
        <f t="shared" si="1"/>
        <v>0.98</v>
      </c>
      <c r="J37" s="309">
        <f t="shared" si="2"/>
        <v>3.35</v>
      </c>
      <c r="K37" s="309">
        <f t="shared" si="3"/>
        <v>3.06</v>
      </c>
      <c r="L37" s="253">
        <f t="shared" si="4"/>
        <v>2.4183673469387759</v>
      </c>
      <c r="M37" s="534" t="s">
        <v>683</v>
      </c>
      <c r="N37" s="525" t="s">
        <v>616</v>
      </c>
      <c r="O37" s="296" t="s">
        <v>615</v>
      </c>
      <c r="P37" s="526">
        <v>45393</v>
      </c>
      <c r="Q37" s="523" t="s">
        <v>652</v>
      </c>
    </row>
    <row r="38" spans="1:17" ht="16.5" thickTop="1" thickBot="1" x14ac:dyDescent="0.3">
      <c r="A38" s="320">
        <v>29</v>
      </c>
      <c r="B38" s="524" t="s">
        <v>431</v>
      </c>
      <c r="C38" s="247">
        <v>472873</v>
      </c>
      <c r="D38" s="247" t="s">
        <v>432</v>
      </c>
      <c r="E38" s="310">
        <v>6.17</v>
      </c>
      <c r="F38" s="308">
        <v>6.58</v>
      </c>
      <c r="G38" s="308">
        <v>10.28</v>
      </c>
      <c r="H38" s="309">
        <f t="shared" si="0"/>
        <v>7.6766666666666667</v>
      </c>
      <c r="I38" s="309">
        <f t="shared" si="1"/>
        <v>6.17</v>
      </c>
      <c r="J38" s="309">
        <f t="shared" si="2"/>
        <v>10.28</v>
      </c>
      <c r="K38" s="309">
        <f t="shared" si="3"/>
        <v>6.58</v>
      </c>
      <c r="L38" s="253">
        <f t="shared" si="4"/>
        <v>0.66612641815235007</v>
      </c>
      <c r="M38" s="311" t="s">
        <v>613</v>
      </c>
      <c r="N38" s="296" t="s">
        <v>684</v>
      </c>
      <c r="O38" s="525" t="s">
        <v>685</v>
      </c>
      <c r="P38" s="315">
        <v>45393</v>
      </c>
      <c r="Q38" s="523" t="s">
        <v>652</v>
      </c>
    </row>
    <row r="39" spans="1:17" ht="16.5" thickTop="1" thickBot="1" x14ac:dyDescent="0.3">
      <c r="A39" s="320">
        <v>30</v>
      </c>
      <c r="B39" s="247" t="s">
        <v>433</v>
      </c>
      <c r="C39" s="247" t="s">
        <v>592</v>
      </c>
      <c r="D39" s="247" t="s">
        <v>434</v>
      </c>
      <c r="E39" s="310">
        <v>14.09</v>
      </c>
      <c r="F39" s="308">
        <v>14.53</v>
      </c>
      <c r="G39" s="308">
        <v>15.68</v>
      </c>
      <c r="H39" s="309">
        <f t="shared" si="0"/>
        <v>14.766666666666666</v>
      </c>
      <c r="I39" s="309">
        <f t="shared" si="1"/>
        <v>14.09</v>
      </c>
      <c r="J39" s="309">
        <f t="shared" si="2"/>
        <v>15.68</v>
      </c>
      <c r="K39" s="309">
        <f t="shared" si="3"/>
        <v>14.53</v>
      </c>
      <c r="L39" s="253">
        <f t="shared" si="4"/>
        <v>0.11284599006387519</v>
      </c>
      <c r="M39" s="311" t="s">
        <v>618</v>
      </c>
      <c r="N39" s="311" t="s">
        <v>632</v>
      </c>
      <c r="O39" s="313" t="s">
        <v>612</v>
      </c>
      <c r="P39" s="315">
        <v>45639</v>
      </c>
      <c r="Q39" s="523" t="s">
        <v>652</v>
      </c>
    </row>
    <row r="40" spans="1:17" ht="16.5" thickTop="1" thickBot="1" x14ac:dyDescent="0.3">
      <c r="A40" s="320">
        <v>31</v>
      </c>
      <c r="B40" s="247" t="s">
        <v>435</v>
      </c>
      <c r="C40" s="247">
        <v>318939</v>
      </c>
      <c r="D40" s="247" t="s">
        <v>393</v>
      </c>
      <c r="E40" s="310">
        <v>7.88</v>
      </c>
      <c r="F40" s="308">
        <v>7.97</v>
      </c>
      <c r="G40" s="308">
        <v>9.86</v>
      </c>
      <c r="H40" s="309">
        <f t="shared" si="0"/>
        <v>8.57</v>
      </c>
      <c r="I40" s="309">
        <f t="shared" si="1"/>
        <v>7.88</v>
      </c>
      <c r="J40" s="309">
        <f t="shared" si="2"/>
        <v>9.86</v>
      </c>
      <c r="K40" s="309">
        <f t="shared" si="3"/>
        <v>7.97</v>
      </c>
      <c r="L40" s="253">
        <f t="shared" si="4"/>
        <v>0.25126903553299496</v>
      </c>
      <c r="M40" s="311" t="s">
        <v>633</v>
      </c>
      <c r="N40" s="311" t="s">
        <v>634</v>
      </c>
      <c r="O40" s="313" t="s">
        <v>607</v>
      </c>
      <c r="P40" s="315">
        <v>45639</v>
      </c>
      <c r="Q40" s="523" t="s">
        <v>652</v>
      </c>
    </row>
    <row r="41" spans="1:17" ht="16.5" thickTop="1" thickBot="1" x14ac:dyDescent="0.3">
      <c r="A41" s="320">
        <v>32</v>
      </c>
      <c r="B41" s="524" t="s">
        <v>436</v>
      </c>
      <c r="C41" s="247" t="s">
        <v>589</v>
      </c>
      <c r="D41" s="247" t="s">
        <v>393</v>
      </c>
      <c r="E41" s="310">
        <v>7.2</v>
      </c>
      <c r="F41" s="308">
        <v>18.78</v>
      </c>
      <c r="G41" s="308">
        <v>18.47</v>
      </c>
      <c r="H41" s="309">
        <f t="shared" si="0"/>
        <v>14.816666666666668</v>
      </c>
      <c r="I41" s="309">
        <f t="shared" si="1"/>
        <v>7.2</v>
      </c>
      <c r="J41" s="309">
        <f t="shared" si="2"/>
        <v>18.78</v>
      </c>
      <c r="K41" s="309">
        <f t="shared" si="3"/>
        <v>18.47</v>
      </c>
      <c r="L41" s="253">
        <f t="shared" si="4"/>
        <v>1.6083333333333334</v>
      </c>
      <c r="M41" s="524" t="s">
        <v>605</v>
      </c>
      <c r="N41" s="527" t="s">
        <v>686</v>
      </c>
      <c r="O41" s="191" t="s">
        <v>687</v>
      </c>
      <c r="P41" s="526">
        <v>45740</v>
      </c>
      <c r="Q41" s="523" t="s">
        <v>652</v>
      </c>
    </row>
    <row r="42" spans="1:17" ht="16.5" thickTop="1" thickBot="1" x14ac:dyDescent="0.3">
      <c r="A42" s="320">
        <v>33</v>
      </c>
      <c r="B42" s="247" t="s">
        <v>593</v>
      </c>
      <c r="C42" s="247" t="s">
        <v>437</v>
      </c>
      <c r="D42" s="247" t="s">
        <v>594</v>
      </c>
      <c r="E42" s="310">
        <v>3.36</v>
      </c>
      <c r="F42" s="308">
        <v>3.5</v>
      </c>
      <c r="G42" s="308">
        <v>3.71</v>
      </c>
      <c r="H42" s="309">
        <f t="shared" si="0"/>
        <v>3.5233333333333334</v>
      </c>
      <c r="I42" s="309">
        <f t="shared" si="1"/>
        <v>3.36</v>
      </c>
      <c r="J42" s="309">
        <f t="shared" si="2"/>
        <v>3.71</v>
      </c>
      <c r="K42" s="309">
        <f t="shared" si="3"/>
        <v>3.5</v>
      </c>
      <c r="L42" s="253">
        <f t="shared" si="4"/>
        <v>0.10416666666666674</v>
      </c>
      <c r="M42" s="311" t="s">
        <v>635</v>
      </c>
      <c r="N42" s="311" t="s">
        <v>636</v>
      </c>
      <c r="O42" s="313" t="s">
        <v>637</v>
      </c>
      <c r="P42" s="315">
        <v>45639</v>
      </c>
      <c r="Q42" s="523" t="s">
        <v>652</v>
      </c>
    </row>
    <row r="43" spans="1:17" ht="16.5" thickTop="1" thickBot="1" x14ac:dyDescent="0.3">
      <c r="A43" s="320">
        <v>34</v>
      </c>
      <c r="B43" s="247" t="s">
        <v>438</v>
      </c>
      <c r="C43" s="247" t="s">
        <v>439</v>
      </c>
      <c r="D43" s="247" t="s">
        <v>595</v>
      </c>
      <c r="E43" s="310">
        <v>0.99</v>
      </c>
      <c r="F43" s="308">
        <v>1.02</v>
      </c>
      <c r="G43" s="308">
        <v>1.25</v>
      </c>
      <c r="H43" s="309">
        <f t="shared" si="0"/>
        <v>1.0866666666666667</v>
      </c>
      <c r="I43" s="309">
        <f t="shared" si="1"/>
        <v>0.99</v>
      </c>
      <c r="J43" s="309">
        <f t="shared" si="2"/>
        <v>1.25</v>
      </c>
      <c r="K43" s="309">
        <f t="shared" si="3"/>
        <v>1.02</v>
      </c>
      <c r="L43" s="253">
        <f t="shared" si="4"/>
        <v>0.26262626262626254</v>
      </c>
      <c r="M43" s="311" t="s">
        <v>601</v>
      </c>
      <c r="N43" s="311" t="s">
        <v>638</v>
      </c>
      <c r="O43" s="313" t="s">
        <v>639</v>
      </c>
      <c r="P43" s="315">
        <v>45639</v>
      </c>
      <c r="Q43" s="523" t="s">
        <v>652</v>
      </c>
    </row>
    <row r="44" spans="1:17" ht="16.5" thickTop="1" thickBot="1" x14ac:dyDescent="0.3">
      <c r="A44" s="320">
        <v>35</v>
      </c>
      <c r="B44" s="247" t="s">
        <v>440</v>
      </c>
      <c r="C44" s="247" t="s">
        <v>441</v>
      </c>
      <c r="D44" s="247" t="s">
        <v>442</v>
      </c>
      <c r="E44" s="310">
        <v>1.1499999999999999</v>
      </c>
      <c r="F44" s="308">
        <v>1.32</v>
      </c>
      <c r="G44" s="308">
        <v>1.91</v>
      </c>
      <c r="H44" s="309">
        <f t="shared" si="0"/>
        <v>1.46</v>
      </c>
      <c r="I44" s="309">
        <f t="shared" si="1"/>
        <v>1.1499999999999999</v>
      </c>
      <c r="J44" s="309">
        <f t="shared" si="2"/>
        <v>1.91</v>
      </c>
      <c r="K44" s="309">
        <f t="shared" si="3"/>
        <v>1.32</v>
      </c>
      <c r="L44" s="253">
        <f t="shared" si="4"/>
        <v>0.66086956521739126</v>
      </c>
      <c r="M44" s="311" t="s">
        <v>640</v>
      </c>
      <c r="N44" s="311" t="s">
        <v>635</v>
      </c>
      <c r="O44" s="313" t="s">
        <v>621</v>
      </c>
      <c r="P44" s="315">
        <v>45642</v>
      </c>
      <c r="Q44" s="523" t="s">
        <v>652</v>
      </c>
    </row>
    <row r="45" spans="1:17" ht="15.75" thickTop="1" x14ac:dyDescent="0.25"/>
    <row r="47" spans="1:17" ht="15.75" thickBot="1" x14ac:dyDescent="0.3"/>
    <row r="48" spans="1:17" ht="16.5" thickTop="1" thickBot="1" x14ac:dyDescent="0.3">
      <c r="K48" s="307"/>
    </row>
    <row r="49" ht="15.75" thickTop="1" x14ac:dyDescent="0.25"/>
  </sheetData>
  <mergeCells count="15">
    <mergeCell ref="P8:P9"/>
    <mergeCell ref="Q8:Q9"/>
    <mergeCell ref="O8:O9"/>
    <mergeCell ref="L8:L9"/>
    <mergeCell ref="M8:M9"/>
    <mergeCell ref="N8:N9"/>
    <mergeCell ref="A8:A9"/>
    <mergeCell ref="B8:B9"/>
    <mergeCell ref="C8:C9"/>
    <mergeCell ref="D8:D9"/>
    <mergeCell ref="H8:H9"/>
    <mergeCell ref="I8:I9"/>
    <mergeCell ref="J8:J9"/>
    <mergeCell ref="K8:K9"/>
    <mergeCell ref="A6:K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00"/>
  <sheetViews>
    <sheetView topLeftCell="A4" workbookViewId="0">
      <selection activeCell="A17" sqref="A17:E17"/>
    </sheetView>
  </sheetViews>
  <sheetFormatPr defaultColWidth="14.42578125" defaultRowHeight="15" customHeight="1" x14ac:dyDescent="0.25"/>
  <cols>
    <col min="1" max="1" width="13.140625" customWidth="1"/>
    <col min="2" max="2" width="19.28515625" customWidth="1"/>
    <col min="3" max="3" width="24.5703125" customWidth="1"/>
    <col min="4" max="4" width="14.85546875" customWidth="1"/>
    <col min="5" max="5" width="12.140625" bestFit="1" customWidth="1"/>
    <col min="6" max="6" width="14.7109375" bestFit="1" customWidth="1"/>
    <col min="7" max="7" width="60.28515625" customWidth="1"/>
    <col min="8" max="8" width="42.85546875" customWidth="1"/>
    <col min="9" max="9" width="48" customWidth="1"/>
    <col min="10" max="25" width="8" customWidth="1"/>
  </cols>
  <sheetData>
    <row r="1" spans="1:6" ht="38.25" customHeight="1" x14ac:dyDescent="0.25"/>
    <row r="2" spans="1:6" ht="25.5" customHeight="1" x14ac:dyDescent="0.25"/>
    <row r="3" spans="1:6" ht="25.5" customHeight="1" x14ac:dyDescent="0.25">
      <c r="A3" s="352" t="s">
        <v>544</v>
      </c>
      <c r="B3" s="353"/>
      <c r="C3" s="353"/>
      <c r="D3" s="353"/>
      <c r="E3" s="353"/>
      <c r="F3" s="353"/>
    </row>
    <row r="4" spans="1:6" ht="25.5" x14ac:dyDescent="0.25">
      <c r="A4" s="19" t="s">
        <v>0</v>
      </c>
      <c r="B4" s="19" t="s">
        <v>2</v>
      </c>
      <c r="C4" s="19" t="s">
        <v>30</v>
      </c>
      <c r="D4" s="19" t="s">
        <v>31</v>
      </c>
      <c r="E4" s="19" t="s">
        <v>32</v>
      </c>
      <c r="F4" s="19" t="s">
        <v>33</v>
      </c>
    </row>
    <row r="5" spans="1:6" ht="51.75" customHeight="1" x14ac:dyDescent="0.25">
      <c r="A5" s="17" t="s">
        <v>10</v>
      </c>
      <c r="B5" s="3" t="s">
        <v>34</v>
      </c>
      <c r="C5" s="6" t="s">
        <v>14</v>
      </c>
      <c r="D5" s="17">
        <v>1</v>
      </c>
      <c r="E5" s="5">
        <f>'Quadro de Preços 1 (3) - Franco'!H15</f>
        <v>5</v>
      </c>
      <c r="F5" s="21">
        <f>D5*E5</f>
        <v>5</v>
      </c>
    </row>
    <row r="6" spans="1:6" ht="50.25" customHeight="1" x14ac:dyDescent="0.25">
      <c r="A6" s="17" t="s">
        <v>10</v>
      </c>
      <c r="B6" s="3" t="s">
        <v>34</v>
      </c>
      <c r="C6" s="8" t="s">
        <v>16</v>
      </c>
      <c r="D6" s="17">
        <v>100</v>
      </c>
      <c r="E6" s="5">
        <f>'Quadro de Preços 1 (3) - Franco'!H17</f>
        <v>0.4</v>
      </c>
      <c r="F6" s="21">
        <f>D6*E6</f>
        <v>40</v>
      </c>
    </row>
    <row r="7" spans="1:6" ht="15" customHeight="1" x14ac:dyDescent="0.25">
      <c r="A7" s="17" t="s">
        <v>10</v>
      </c>
      <c r="B7" s="3" t="s">
        <v>34</v>
      </c>
      <c r="C7" s="8" t="s">
        <v>455</v>
      </c>
      <c r="D7" s="18">
        <v>10</v>
      </c>
      <c r="E7" s="5">
        <f>'Quadro de Preços 1 (3) - Franco'!H18</f>
        <v>0.2</v>
      </c>
      <c r="F7" s="21">
        <f>D7*E7</f>
        <v>2</v>
      </c>
    </row>
    <row r="8" spans="1:6" ht="15" customHeight="1" x14ac:dyDescent="0.25">
      <c r="A8" s="351" t="s">
        <v>35</v>
      </c>
      <c r="B8" s="349"/>
      <c r="C8" s="349"/>
      <c r="D8" s="349"/>
      <c r="E8" s="350"/>
      <c r="F8" s="282">
        <f>SUM(F5:F6)</f>
        <v>45</v>
      </c>
    </row>
    <row r="9" spans="1:6" ht="15" customHeight="1" x14ac:dyDescent="0.25">
      <c r="F9" s="194">
        <f>F7</f>
        <v>2</v>
      </c>
    </row>
    <row r="12" spans="1:6" ht="15" customHeight="1" x14ac:dyDescent="0.25">
      <c r="A12" s="352" t="s">
        <v>545</v>
      </c>
      <c r="B12" s="353"/>
      <c r="C12" s="353"/>
      <c r="D12" s="353"/>
      <c r="E12" s="353"/>
      <c r="F12" s="353"/>
    </row>
    <row r="13" spans="1:6" ht="15" customHeight="1" x14ac:dyDescent="0.25">
      <c r="A13" s="19" t="s">
        <v>0</v>
      </c>
      <c r="B13" s="19" t="s">
        <v>2</v>
      </c>
      <c r="C13" s="19" t="s">
        <v>30</v>
      </c>
      <c r="D13" s="19" t="s">
        <v>31</v>
      </c>
      <c r="E13" s="19" t="s">
        <v>32</v>
      </c>
      <c r="F13" s="19" t="s">
        <v>33</v>
      </c>
    </row>
    <row r="14" spans="1:6" ht="15" customHeight="1" x14ac:dyDescent="0.25">
      <c r="A14" s="17" t="s">
        <v>10</v>
      </c>
      <c r="B14" s="3" t="s">
        <v>34</v>
      </c>
      <c r="C14" s="6" t="s">
        <v>14</v>
      </c>
      <c r="D14" s="17">
        <v>1</v>
      </c>
      <c r="E14" s="5">
        <f>'Quadro de Preços 1 (4) - Skol'!H15</f>
        <v>5</v>
      </c>
      <c r="F14" s="21">
        <f>D14*E14</f>
        <v>5</v>
      </c>
    </row>
    <row r="15" spans="1:6" ht="15" customHeight="1" x14ac:dyDescent="0.25">
      <c r="A15" s="17" t="s">
        <v>10</v>
      </c>
      <c r="B15" s="3" t="s">
        <v>34</v>
      </c>
      <c r="C15" s="8" t="s">
        <v>16</v>
      </c>
      <c r="D15" s="17">
        <v>100</v>
      </c>
      <c r="E15" s="5">
        <f>'Quadro de Preços 1 (4) - Skol'!H17</f>
        <v>0.4</v>
      </c>
      <c r="F15" s="21">
        <f>D15*E15</f>
        <v>40</v>
      </c>
    </row>
    <row r="16" spans="1:6" ht="15" customHeight="1" x14ac:dyDescent="0.25">
      <c r="A16" s="17" t="s">
        <v>10</v>
      </c>
      <c r="B16" s="3" t="s">
        <v>34</v>
      </c>
      <c r="C16" s="8" t="s">
        <v>455</v>
      </c>
      <c r="D16" s="18">
        <v>10</v>
      </c>
      <c r="E16" s="5">
        <f>'Quadro de Preços 1 (4) - Skol'!H18</f>
        <v>0.2</v>
      </c>
      <c r="F16" s="21">
        <f>D16*E16</f>
        <v>2</v>
      </c>
    </row>
    <row r="17" spans="1:6" ht="15" customHeight="1" x14ac:dyDescent="0.25">
      <c r="A17" s="351" t="s">
        <v>35</v>
      </c>
      <c r="B17" s="349"/>
      <c r="C17" s="349"/>
      <c r="D17" s="349"/>
      <c r="E17" s="350"/>
      <c r="F17" s="282">
        <f>SUM(F14:F15)</f>
        <v>45</v>
      </c>
    </row>
    <row r="18" spans="1:6" ht="15" customHeight="1" x14ac:dyDescent="0.25">
      <c r="A18" s="12"/>
      <c r="B18" s="12"/>
      <c r="C18" s="12"/>
      <c r="F18" s="194">
        <f>F16</f>
        <v>2</v>
      </c>
    </row>
    <row r="19" spans="1:6" ht="15" customHeight="1" x14ac:dyDescent="0.25">
      <c r="A19" s="12"/>
      <c r="B19" s="12"/>
      <c r="C19" s="12"/>
    </row>
    <row r="20" spans="1:6" ht="15" customHeight="1" x14ac:dyDescent="0.25">
      <c r="A20" s="12"/>
      <c r="B20" s="12"/>
      <c r="C20" s="12"/>
    </row>
    <row r="21" spans="1:6" ht="15.75" customHeight="1" x14ac:dyDescent="0.25">
      <c r="A21" s="352" t="s">
        <v>582</v>
      </c>
      <c r="B21" s="353"/>
      <c r="C21" s="353"/>
      <c r="D21" s="353"/>
      <c r="E21" s="353"/>
      <c r="F21" s="353"/>
    </row>
    <row r="22" spans="1:6" ht="15.75" customHeight="1" x14ac:dyDescent="0.25">
      <c r="A22" s="19" t="s">
        <v>0</v>
      </c>
      <c r="B22" s="19" t="s">
        <v>2</v>
      </c>
      <c r="C22" s="19" t="s">
        <v>30</v>
      </c>
      <c r="D22" s="19" t="s">
        <v>31</v>
      </c>
      <c r="E22" s="19" t="s">
        <v>32</v>
      </c>
      <c r="F22" s="19" t="s">
        <v>33</v>
      </c>
    </row>
    <row r="23" spans="1:6" ht="15.75" customHeight="1" x14ac:dyDescent="0.25">
      <c r="A23" s="17" t="s">
        <v>10</v>
      </c>
      <c r="B23" s="3" t="s">
        <v>34</v>
      </c>
      <c r="C23" s="6" t="s">
        <v>14</v>
      </c>
      <c r="D23" s="17">
        <v>1</v>
      </c>
      <c r="E23" s="5">
        <f>'Quadro de Preços 1 (5) - Pré'!H13</f>
        <v>5</v>
      </c>
      <c r="F23" s="21">
        <f>D23*E23</f>
        <v>5</v>
      </c>
    </row>
    <row r="24" spans="1:6" ht="15.75" customHeight="1" x14ac:dyDescent="0.25">
      <c r="A24" s="17" t="s">
        <v>10</v>
      </c>
      <c r="B24" s="3" t="s">
        <v>34</v>
      </c>
      <c r="C24" s="8" t="s">
        <v>16</v>
      </c>
      <c r="D24" s="17">
        <v>100</v>
      </c>
      <c r="E24" s="5">
        <f>'Quadro de Preços 1 (5) - Pré'!H15</f>
        <v>0.4</v>
      </c>
      <c r="F24" s="21">
        <f>D24*E24</f>
        <v>40</v>
      </c>
    </row>
    <row r="25" spans="1:6" ht="15.75" customHeight="1" x14ac:dyDescent="0.25">
      <c r="A25" s="17" t="s">
        <v>10</v>
      </c>
      <c r="B25" s="3" t="s">
        <v>34</v>
      </c>
      <c r="C25" s="8" t="s">
        <v>455</v>
      </c>
      <c r="D25" s="18">
        <v>10</v>
      </c>
      <c r="E25" s="5">
        <f>'Quadro de Preços 1 (5) - Pré'!H16</f>
        <v>0.2</v>
      </c>
      <c r="F25" s="21">
        <f>D25*E25</f>
        <v>2</v>
      </c>
    </row>
    <row r="26" spans="1:6" ht="15.75" customHeight="1" x14ac:dyDescent="0.25">
      <c r="A26" s="351" t="s">
        <v>35</v>
      </c>
      <c r="B26" s="349"/>
      <c r="C26" s="349"/>
      <c r="D26" s="349"/>
      <c r="E26" s="350"/>
      <c r="F26" s="282">
        <f>SUM(F23:F24)</f>
        <v>45</v>
      </c>
    </row>
    <row r="27" spans="1:6" ht="15.75" customHeight="1" x14ac:dyDescent="0.25">
      <c r="A27" s="12"/>
      <c r="B27" s="12"/>
      <c r="C27" s="12"/>
      <c r="F27" s="194">
        <f>F25</f>
        <v>2</v>
      </c>
    </row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">
    <mergeCell ref="A26:E26"/>
    <mergeCell ref="A8:E8"/>
    <mergeCell ref="A3:F3"/>
    <mergeCell ref="A12:F12"/>
    <mergeCell ref="A17:E17"/>
    <mergeCell ref="A21:F21"/>
  </mergeCells>
  <pageMargins left="0.7" right="0.7" top="0.75" bottom="0.75" header="0" footer="0"/>
  <pageSetup paperSize="9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081C-E9E5-4F63-BAE1-DA88D300B884}">
  <sheetPr>
    <pageSetUpPr fitToPage="1"/>
  </sheetPr>
  <dimension ref="A1:F1000"/>
  <sheetViews>
    <sheetView workbookViewId="0">
      <selection activeCell="A8" sqref="A8:E8"/>
    </sheetView>
  </sheetViews>
  <sheetFormatPr defaultColWidth="14.42578125" defaultRowHeight="15" customHeight="1" x14ac:dyDescent="0.25"/>
  <cols>
    <col min="1" max="1" width="13.140625" customWidth="1"/>
    <col min="2" max="2" width="19.28515625" customWidth="1"/>
    <col min="3" max="3" width="24.5703125" customWidth="1"/>
    <col min="4" max="4" width="14.85546875" customWidth="1"/>
    <col min="5" max="5" width="12.140625" bestFit="1" customWidth="1"/>
    <col min="6" max="6" width="14.7109375" bestFit="1" customWidth="1"/>
    <col min="7" max="7" width="60.28515625" customWidth="1"/>
    <col min="8" max="8" width="42.85546875" customWidth="1"/>
    <col min="9" max="9" width="48" customWidth="1"/>
    <col min="10" max="25" width="8" customWidth="1"/>
  </cols>
  <sheetData>
    <row r="1" spans="1:6" ht="38.25" customHeight="1" x14ac:dyDescent="0.25"/>
    <row r="2" spans="1:6" ht="25.5" customHeight="1" x14ac:dyDescent="0.25"/>
    <row r="3" spans="1:6" ht="25.5" customHeight="1" x14ac:dyDescent="0.25">
      <c r="A3" s="352" t="s">
        <v>536</v>
      </c>
      <c r="B3" s="353"/>
      <c r="C3" s="353"/>
      <c r="D3" s="353"/>
      <c r="E3" s="353"/>
      <c r="F3" s="353"/>
    </row>
    <row r="4" spans="1:6" ht="25.5" x14ac:dyDescent="0.25">
      <c r="A4" s="19" t="s">
        <v>0</v>
      </c>
      <c r="B4" s="19" t="s">
        <v>2</v>
      </c>
      <c r="C4" s="19" t="s">
        <v>30</v>
      </c>
      <c r="D4" s="19" t="s">
        <v>31</v>
      </c>
      <c r="E4" s="19" t="s">
        <v>32</v>
      </c>
      <c r="F4" s="19" t="s">
        <v>33</v>
      </c>
    </row>
    <row r="5" spans="1:6" ht="51.75" customHeight="1" x14ac:dyDescent="0.25">
      <c r="A5" s="17" t="s">
        <v>10</v>
      </c>
      <c r="B5" s="3" t="s">
        <v>34</v>
      </c>
      <c r="C5" s="6" t="s">
        <v>14</v>
      </c>
      <c r="D5" s="17">
        <v>1</v>
      </c>
      <c r="E5" s="5">
        <f>'Quadro de Preços 1 (3) - Franco'!H15</f>
        <v>5</v>
      </c>
      <c r="F5" s="21">
        <f>D5*E5</f>
        <v>5</v>
      </c>
    </row>
    <row r="6" spans="1:6" ht="50.25" customHeight="1" x14ac:dyDescent="0.25">
      <c r="A6" s="17" t="s">
        <v>10</v>
      </c>
      <c r="B6" s="3" t="s">
        <v>34</v>
      </c>
      <c r="C6" s="8" t="s">
        <v>16</v>
      </c>
      <c r="D6" s="17">
        <v>100</v>
      </c>
      <c r="E6" s="5">
        <f>'Quadro de Preços 1 (3) - Franco'!H17</f>
        <v>0.4</v>
      </c>
      <c r="F6" s="21">
        <f>D6*E6</f>
        <v>40</v>
      </c>
    </row>
    <row r="7" spans="1:6" ht="15" customHeight="1" x14ac:dyDescent="0.25">
      <c r="A7" s="17" t="s">
        <v>10</v>
      </c>
      <c r="B7" s="3" t="s">
        <v>34</v>
      </c>
      <c r="C7" s="8" t="s">
        <v>455</v>
      </c>
      <c r="D7" s="18">
        <v>10</v>
      </c>
      <c r="E7" s="5">
        <f>'Quadro de Preços 1 (3) - Franco'!H18</f>
        <v>0.2</v>
      </c>
      <c r="F7" s="21">
        <f>D7*E7</f>
        <v>2</v>
      </c>
    </row>
    <row r="8" spans="1:6" ht="15" customHeight="1" x14ac:dyDescent="0.25">
      <c r="A8" s="351" t="s">
        <v>35</v>
      </c>
      <c r="B8" s="349"/>
      <c r="C8" s="349"/>
      <c r="D8" s="349"/>
      <c r="E8" s="350"/>
      <c r="F8" s="282">
        <f>SUM(F5:F6)</f>
        <v>45</v>
      </c>
    </row>
    <row r="9" spans="1:6" ht="15" customHeight="1" x14ac:dyDescent="0.25">
      <c r="F9" s="194">
        <f>F7</f>
        <v>2</v>
      </c>
    </row>
    <row r="12" spans="1:6" ht="15" customHeight="1" x14ac:dyDescent="0.25">
      <c r="A12" s="352" t="s">
        <v>536</v>
      </c>
      <c r="B12" s="353"/>
      <c r="C12" s="353"/>
      <c r="D12" s="353"/>
      <c r="E12" s="353"/>
      <c r="F12" s="353"/>
    </row>
    <row r="13" spans="1:6" ht="15" customHeight="1" x14ac:dyDescent="0.25">
      <c r="A13" s="19" t="s">
        <v>0</v>
      </c>
      <c r="B13" s="19" t="s">
        <v>2</v>
      </c>
      <c r="C13" s="19" t="s">
        <v>30</v>
      </c>
      <c r="D13" s="19" t="s">
        <v>31</v>
      </c>
      <c r="E13" s="19" t="s">
        <v>32</v>
      </c>
      <c r="F13" s="19" t="s">
        <v>33</v>
      </c>
    </row>
    <row r="14" spans="1:6" ht="15" customHeight="1" x14ac:dyDescent="0.25">
      <c r="A14" s="17" t="s">
        <v>10</v>
      </c>
      <c r="B14" s="3" t="s">
        <v>34</v>
      </c>
      <c r="C14" s="6" t="s">
        <v>14</v>
      </c>
      <c r="D14" s="17">
        <v>1</v>
      </c>
      <c r="E14" s="5">
        <f>'Quadro de Preços 1 (4) - Skol'!H15</f>
        <v>5</v>
      </c>
      <c r="F14" s="21">
        <f>D14*E14</f>
        <v>5</v>
      </c>
    </row>
    <row r="15" spans="1:6" ht="15" customHeight="1" x14ac:dyDescent="0.25">
      <c r="A15" s="17" t="s">
        <v>10</v>
      </c>
      <c r="B15" s="3" t="s">
        <v>34</v>
      </c>
      <c r="C15" s="8" t="s">
        <v>16</v>
      </c>
      <c r="D15" s="17">
        <v>100</v>
      </c>
      <c r="E15" s="5">
        <f>'Quadro de Preços 1 (4) - Skol'!H17</f>
        <v>0.4</v>
      </c>
      <c r="F15" s="21">
        <f>D15*E15</f>
        <v>40</v>
      </c>
    </row>
    <row r="16" spans="1:6" ht="15" customHeight="1" x14ac:dyDescent="0.25">
      <c r="A16" s="17" t="s">
        <v>10</v>
      </c>
      <c r="B16" s="3" t="s">
        <v>34</v>
      </c>
      <c r="C16" s="8" t="s">
        <v>455</v>
      </c>
      <c r="D16" s="18">
        <v>10</v>
      </c>
      <c r="E16" s="5">
        <f>'Quadro de Preços 1 (4) - Skol'!H18</f>
        <v>0.2</v>
      </c>
      <c r="F16" s="21">
        <f>D16*E16</f>
        <v>2</v>
      </c>
    </row>
    <row r="17" spans="1:6" ht="15" customHeight="1" x14ac:dyDescent="0.25">
      <c r="A17" s="351" t="s">
        <v>35</v>
      </c>
      <c r="B17" s="349"/>
      <c r="C17" s="349"/>
      <c r="D17" s="349"/>
      <c r="E17" s="350"/>
      <c r="F17" s="282">
        <f>SUM(F14:F15)</f>
        <v>45</v>
      </c>
    </row>
    <row r="18" spans="1:6" ht="15" customHeight="1" x14ac:dyDescent="0.25">
      <c r="A18" s="12"/>
      <c r="B18" s="12"/>
      <c r="C18" s="12"/>
      <c r="F18" s="194">
        <f>F16</f>
        <v>2</v>
      </c>
    </row>
    <row r="19" spans="1:6" ht="15" customHeight="1" x14ac:dyDescent="0.25">
      <c r="A19" s="12"/>
      <c r="B19" s="12"/>
      <c r="C19" s="12"/>
    </row>
    <row r="20" spans="1:6" ht="15" customHeight="1" x14ac:dyDescent="0.25">
      <c r="A20" s="12"/>
      <c r="B20" s="12"/>
      <c r="C20" s="12"/>
    </row>
    <row r="21" spans="1:6" ht="15.75" customHeight="1" x14ac:dyDescent="0.25">
      <c r="A21" s="13"/>
      <c r="B21" s="12"/>
      <c r="C21" s="12"/>
    </row>
    <row r="22" spans="1:6" ht="15.75" customHeight="1" x14ac:dyDescent="0.25">
      <c r="A22" s="343"/>
      <c r="B22" s="344"/>
      <c r="C22" s="344"/>
    </row>
    <row r="23" spans="1:6" ht="15.75" customHeight="1" x14ac:dyDescent="0.25">
      <c r="A23" s="343"/>
      <c r="B23" s="344"/>
      <c r="C23" s="344"/>
    </row>
    <row r="24" spans="1:6" ht="15.75" customHeight="1" x14ac:dyDescent="0.25">
      <c r="A24" s="343"/>
      <c r="B24" s="344"/>
      <c r="C24" s="344"/>
    </row>
    <row r="25" spans="1:6" ht="15.75" customHeight="1" x14ac:dyDescent="0.25"/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3:F3"/>
    <mergeCell ref="A8:E8"/>
    <mergeCell ref="A22:C22"/>
    <mergeCell ref="A23:C23"/>
    <mergeCell ref="A24:C24"/>
    <mergeCell ref="A12:F12"/>
    <mergeCell ref="A17:E17"/>
  </mergeCells>
  <pageMargins left="0.7" right="0.7" top="0.75" bottom="0.75" header="0" footer="0"/>
  <pageSetup paperSize="9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46E94-BDEB-4610-A315-1962411249AF}">
  <sheetPr>
    <pageSetUpPr fitToPage="1"/>
  </sheetPr>
  <dimension ref="A1:H1000"/>
  <sheetViews>
    <sheetView workbookViewId="0">
      <selection activeCell="E5" sqref="E5"/>
    </sheetView>
  </sheetViews>
  <sheetFormatPr defaultColWidth="14.42578125" defaultRowHeight="15" customHeight="1" x14ac:dyDescent="0.25"/>
  <cols>
    <col min="1" max="1" width="13.140625" customWidth="1"/>
    <col min="2" max="2" width="10.7109375" bestFit="1" customWidth="1"/>
    <col min="3" max="3" width="44" bestFit="1" customWidth="1"/>
    <col min="4" max="4" width="6.140625" customWidth="1"/>
    <col min="5" max="5" width="44" customWidth="1"/>
    <col min="6" max="6" width="14.85546875" customWidth="1"/>
    <col min="7" max="7" width="19.7109375" customWidth="1"/>
    <col min="8" max="8" width="12.85546875" customWidth="1"/>
    <col min="9" max="9" width="29.28515625" customWidth="1"/>
    <col min="10" max="10" width="35.85546875" customWidth="1"/>
    <col min="11" max="11" width="60.5703125" customWidth="1"/>
    <col min="12" max="26" width="8" customWidth="1"/>
  </cols>
  <sheetData>
    <row r="1" spans="1:8" ht="25.5" customHeight="1" x14ac:dyDescent="0.25"/>
    <row r="2" spans="1:8" ht="38.25" customHeight="1" x14ac:dyDescent="0.25"/>
    <row r="3" spans="1:8" ht="25.5" customHeight="1" x14ac:dyDescent="0.25">
      <c r="A3" s="357" t="s">
        <v>562</v>
      </c>
      <c r="B3" s="358"/>
      <c r="C3" s="358"/>
      <c r="D3" s="358"/>
      <c r="E3" s="358"/>
      <c r="F3" s="358"/>
    </row>
    <row r="4" spans="1:8" ht="25.5" customHeight="1" x14ac:dyDescent="0.25">
      <c r="A4" s="19" t="s">
        <v>0</v>
      </c>
      <c r="B4" s="19" t="s">
        <v>2</v>
      </c>
      <c r="C4" s="19" t="s">
        <v>30</v>
      </c>
      <c r="D4" s="19" t="s">
        <v>36</v>
      </c>
      <c r="E4" s="19" t="s">
        <v>32</v>
      </c>
      <c r="F4" s="19" t="s">
        <v>33</v>
      </c>
    </row>
    <row r="5" spans="1:8" ht="63.75" customHeight="1" x14ac:dyDescent="0.25">
      <c r="A5" s="3" t="s">
        <v>10</v>
      </c>
      <c r="B5" s="3" t="s">
        <v>507</v>
      </c>
      <c r="C5" s="6" t="s">
        <v>11</v>
      </c>
      <c r="D5" s="17">
        <v>1</v>
      </c>
      <c r="E5" s="5">
        <f>'Quadro de Preços 1 (3) - Franco'!H12</f>
        <v>3.5</v>
      </c>
      <c r="F5" s="21">
        <f t="shared" ref="F5:F12" si="0">E5*D5</f>
        <v>3.5</v>
      </c>
    </row>
    <row r="6" spans="1:8" ht="51" customHeight="1" x14ac:dyDescent="0.25">
      <c r="A6" s="17" t="s">
        <v>10</v>
      </c>
      <c r="B6" s="3" t="s">
        <v>507</v>
      </c>
      <c r="C6" s="8" t="s">
        <v>19</v>
      </c>
      <c r="D6" s="17">
        <v>2</v>
      </c>
      <c r="E6" s="5">
        <f>'Quadro de Preços 1 (3) - Franco'!H20</f>
        <v>0.35</v>
      </c>
      <c r="F6" s="21">
        <f t="shared" si="0"/>
        <v>0.7</v>
      </c>
    </row>
    <row r="7" spans="1:8" ht="89.25" customHeight="1" x14ac:dyDescent="0.25">
      <c r="A7" s="22" t="s">
        <v>10</v>
      </c>
      <c r="B7" s="3" t="s">
        <v>507</v>
      </c>
      <c r="C7" s="7" t="s">
        <v>20</v>
      </c>
      <c r="D7" s="22">
        <v>8</v>
      </c>
      <c r="E7" s="5">
        <f>'Quadro de Preços 1 (3) - Franco'!H21</f>
        <v>0.17</v>
      </c>
      <c r="F7" s="21">
        <f t="shared" si="0"/>
        <v>1.36</v>
      </c>
    </row>
    <row r="8" spans="1:8" ht="38.25" customHeight="1" x14ac:dyDescent="0.25">
      <c r="A8" s="7" t="s">
        <v>10</v>
      </c>
      <c r="B8" s="3" t="s">
        <v>507</v>
      </c>
      <c r="C8" s="7" t="s">
        <v>399</v>
      </c>
      <c r="D8" s="22">
        <v>1</v>
      </c>
      <c r="E8" s="5">
        <f>'Quadro de Preços 1'!I15</f>
        <v>0.19</v>
      </c>
      <c r="F8" s="21">
        <f t="shared" si="0"/>
        <v>0.19</v>
      </c>
    </row>
    <row r="9" spans="1:8" ht="76.5" customHeight="1" x14ac:dyDescent="0.25">
      <c r="A9" s="7" t="s">
        <v>10</v>
      </c>
      <c r="B9" s="3" t="s">
        <v>507</v>
      </c>
      <c r="C9" s="7" t="s">
        <v>401</v>
      </c>
      <c r="D9" s="22">
        <v>1</v>
      </c>
      <c r="E9" s="5">
        <f>'Quadro de Preços 1'!I16</f>
        <v>0.82</v>
      </c>
      <c r="F9" s="21">
        <f t="shared" si="0"/>
        <v>0.82</v>
      </c>
    </row>
    <row r="10" spans="1:8" ht="155.25" customHeight="1" x14ac:dyDescent="0.25">
      <c r="A10" s="7" t="s">
        <v>10</v>
      </c>
      <c r="B10" s="3" t="s">
        <v>507</v>
      </c>
      <c r="C10" s="7" t="s">
        <v>404</v>
      </c>
      <c r="D10" s="22">
        <v>1</v>
      </c>
      <c r="E10" s="5">
        <f>'Quadro de Preços 1'!I19</f>
        <v>0.39</v>
      </c>
      <c r="F10" s="21">
        <f t="shared" si="0"/>
        <v>0.39</v>
      </c>
    </row>
    <row r="11" spans="1:8" ht="60" customHeight="1" x14ac:dyDescent="0.25">
      <c r="A11" s="7" t="s">
        <v>10</v>
      </c>
      <c r="B11" s="3" t="s">
        <v>507</v>
      </c>
      <c r="C11" s="7" t="s">
        <v>419</v>
      </c>
      <c r="D11" s="22">
        <v>1</v>
      </c>
      <c r="E11" s="5">
        <f>'Quadro de Preços 1'!I30</f>
        <v>0.19</v>
      </c>
      <c r="F11" s="21">
        <f t="shared" si="0"/>
        <v>0.19</v>
      </c>
    </row>
    <row r="12" spans="1:8" ht="75.75" customHeight="1" x14ac:dyDescent="0.25">
      <c r="A12" s="7" t="s">
        <v>10</v>
      </c>
      <c r="B12" s="3" t="s">
        <v>507</v>
      </c>
      <c r="C12" s="7" t="s">
        <v>532</v>
      </c>
      <c r="D12" s="22">
        <v>1</v>
      </c>
      <c r="E12" s="5">
        <f>'Quadro de Preços 1'!I32</f>
        <v>1.44</v>
      </c>
      <c r="F12" s="21">
        <f t="shared" si="0"/>
        <v>1.44</v>
      </c>
    </row>
    <row r="13" spans="1:8" ht="15" customHeight="1" x14ac:dyDescent="0.25">
      <c r="A13" s="354" t="s">
        <v>35</v>
      </c>
      <c r="B13" s="355"/>
      <c r="C13" s="355"/>
      <c r="D13" s="355"/>
      <c r="E13" s="355"/>
      <c r="F13" s="355"/>
      <c r="G13" s="356"/>
      <c r="H13" s="23">
        <f>SUM(F5:F12)</f>
        <v>8.5900000000000016</v>
      </c>
    </row>
    <row r="17" spans="2:5" ht="15" customHeight="1" x14ac:dyDescent="0.25">
      <c r="B17" s="12"/>
    </row>
    <row r="19" spans="2:5" ht="15" customHeight="1" x14ac:dyDescent="0.25">
      <c r="B19" s="12"/>
    </row>
    <row r="20" spans="2:5" ht="15" customHeight="1" x14ac:dyDescent="0.25">
      <c r="B20" s="12"/>
    </row>
    <row r="21" spans="2:5" ht="15.75" customHeight="1" x14ac:dyDescent="0.25">
      <c r="B21" s="12"/>
    </row>
    <row r="22" spans="2:5" ht="15.75" customHeight="1" x14ac:dyDescent="0.25">
      <c r="B22" s="13"/>
      <c r="C22" s="12"/>
      <c r="D22" s="12"/>
      <c r="E22" s="12"/>
    </row>
    <row r="23" spans="2:5" ht="15.75" customHeight="1" x14ac:dyDescent="0.25">
      <c r="B23" s="343"/>
      <c r="C23" s="344"/>
      <c r="D23" s="344"/>
      <c r="E23" s="344"/>
    </row>
    <row r="24" spans="2:5" ht="15.75" customHeight="1" x14ac:dyDescent="0.25">
      <c r="B24" s="343"/>
      <c r="C24" s="344"/>
      <c r="D24" s="344"/>
      <c r="E24" s="344"/>
    </row>
    <row r="25" spans="2:5" ht="15.75" customHeight="1" x14ac:dyDescent="0.25">
      <c r="B25" s="343"/>
      <c r="C25" s="344"/>
      <c r="D25" s="344"/>
      <c r="E25" s="344"/>
    </row>
    <row r="26" spans="2:5" ht="15.75" customHeight="1" x14ac:dyDescent="0.25"/>
    <row r="27" spans="2:5" ht="15.75" customHeight="1" x14ac:dyDescent="0.25"/>
    <row r="28" spans="2:5" ht="15.75" customHeight="1" x14ac:dyDescent="0.25"/>
    <row r="29" spans="2:5" ht="15.75" customHeight="1" x14ac:dyDescent="0.25"/>
    <row r="30" spans="2:5" ht="15.75" customHeight="1" x14ac:dyDescent="0.25"/>
    <row r="31" spans="2:5" ht="15.75" customHeight="1" x14ac:dyDescent="0.25"/>
    <row r="32" spans="2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3:G13"/>
    <mergeCell ref="B23:E23"/>
    <mergeCell ref="B24:E24"/>
    <mergeCell ref="B25:E25"/>
    <mergeCell ref="A3:F3"/>
  </mergeCells>
  <conditionalFormatting sqref="C8:C12">
    <cfRule type="cellIs" dxfId="27" priority="1" operator="equal">
      <formula>MIN($C$18:$X$18)</formula>
    </cfRule>
    <cfRule type="cellIs" dxfId="26" priority="2" operator="equal">
      <formula>MIN($C$17:$X$17)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09E7D-060C-4037-9F5A-60E77F969569}">
  <sheetPr>
    <pageSetUpPr fitToPage="1"/>
  </sheetPr>
  <dimension ref="A1:H1000"/>
  <sheetViews>
    <sheetView topLeftCell="A10" workbookViewId="0">
      <selection activeCell="E5" sqref="E5"/>
    </sheetView>
  </sheetViews>
  <sheetFormatPr defaultColWidth="14.42578125" defaultRowHeight="15" customHeight="1" x14ac:dyDescent="0.25"/>
  <cols>
    <col min="1" max="1" width="13.140625" customWidth="1"/>
    <col min="2" max="2" width="10.7109375" bestFit="1" customWidth="1"/>
    <col min="3" max="3" width="44" bestFit="1" customWidth="1"/>
    <col min="4" max="4" width="6.140625" customWidth="1"/>
    <col min="5" max="5" width="44" customWidth="1"/>
    <col min="6" max="6" width="14.85546875" customWidth="1"/>
    <col min="7" max="7" width="19.7109375" customWidth="1"/>
    <col min="8" max="8" width="12.85546875" customWidth="1"/>
    <col min="9" max="9" width="29.28515625" customWidth="1"/>
    <col min="10" max="10" width="35.85546875" customWidth="1"/>
    <col min="11" max="11" width="60.5703125" customWidth="1"/>
    <col min="12" max="26" width="8" customWidth="1"/>
  </cols>
  <sheetData>
    <row r="1" spans="1:8" ht="25.5" customHeight="1" x14ac:dyDescent="0.25"/>
    <row r="2" spans="1:8" ht="38.25" customHeight="1" x14ac:dyDescent="0.25"/>
    <row r="3" spans="1:8" ht="25.5" customHeight="1" x14ac:dyDescent="0.25">
      <c r="A3" s="357" t="s">
        <v>563</v>
      </c>
      <c r="B3" s="358"/>
      <c r="C3" s="358"/>
      <c r="D3" s="358"/>
      <c r="E3" s="358"/>
      <c r="F3" s="358"/>
    </row>
    <row r="4" spans="1:8" ht="25.5" customHeight="1" x14ac:dyDescent="0.25">
      <c r="A4" s="19" t="s">
        <v>0</v>
      </c>
      <c r="B4" s="19" t="s">
        <v>2</v>
      </c>
      <c r="C4" s="19" t="s">
        <v>30</v>
      </c>
      <c r="D4" s="19" t="s">
        <v>36</v>
      </c>
      <c r="E4" s="19" t="s">
        <v>32</v>
      </c>
      <c r="F4" s="19" t="s">
        <v>33</v>
      </c>
    </row>
    <row r="5" spans="1:8" ht="63.75" customHeight="1" x14ac:dyDescent="0.25">
      <c r="A5" s="3" t="s">
        <v>10</v>
      </c>
      <c r="B5" s="3" t="s">
        <v>507</v>
      </c>
      <c r="C5" s="6" t="s">
        <v>11</v>
      </c>
      <c r="D5" s="17">
        <v>1</v>
      </c>
      <c r="E5" s="5">
        <f>'Quadro de Preços 1 (4) - Skol'!H12</f>
        <v>3.2</v>
      </c>
      <c r="F5" s="21">
        <f t="shared" ref="F5:F12" si="0">E5*D5</f>
        <v>3.2</v>
      </c>
    </row>
    <row r="6" spans="1:8" ht="51" customHeight="1" x14ac:dyDescent="0.25">
      <c r="A6" s="17" t="s">
        <v>10</v>
      </c>
      <c r="B6" s="3" t="s">
        <v>507</v>
      </c>
      <c r="C6" s="8" t="s">
        <v>19</v>
      </c>
      <c r="D6" s="17">
        <v>2</v>
      </c>
      <c r="E6" s="5">
        <f>'Quadro de Preços 1 (4) - Skol'!H20</f>
        <v>0.35</v>
      </c>
      <c r="F6" s="21">
        <f t="shared" si="0"/>
        <v>0.7</v>
      </c>
    </row>
    <row r="7" spans="1:8" ht="89.25" customHeight="1" x14ac:dyDescent="0.25">
      <c r="A7" s="22" t="s">
        <v>10</v>
      </c>
      <c r="B7" s="3" t="s">
        <v>507</v>
      </c>
      <c r="C7" s="7" t="s">
        <v>20</v>
      </c>
      <c r="D7" s="22">
        <v>8</v>
      </c>
      <c r="E7" s="5">
        <f>'Quadro de Preços 1 (4) - Skol'!H21</f>
        <v>0.17</v>
      </c>
      <c r="F7" s="21">
        <f t="shared" si="0"/>
        <v>1.36</v>
      </c>
    </row>
    <row r="8" spans="1:8" ht="38.25" customHeight="1" x14ac:dyDescent="0.25">
      <c r="A8" s="7" t="s">
        <v>10</v>
      </c>
      <c r="B8" s="3" t="s">
        <v>507</v>
      </c>
      <c r="C8" s="7" t="s">
        <v>399</v>
      </c>
      <c r="D8" s="22">
        <v>1</v>
      </c>
      <c r="E8" s="5">
        <f>'Quadro de Preços 1'!I15</f>
        <v>0.19</v>
      </c>
      <c r="F8" s="21">
        <f t="shared" si="0"/>
        <v>0.19</v>
      </c>
    </row>
    <row r="9" spans="1:8" ht="76.5" customHeight="1" x14ac:dyDescent="0.25">
      <c r="A9" s="7" t="s">
        <v>10</v>
      </c>
      <c r="B9" s="3" t="s">
        <v>507</v>
      </c>
      <c r="C9" s="7" t="s">
        <v>401</v>
      </c>
      <c r="D9" s="22">
        <v>1</v>
      </c>
      <c r="E9" s="5">
        <f>'Quadro de Preços 1'!I16</f>
        <v>0.82</v>
      </c>
      <c r="F9" s="21">
        <f t="shared" si="0"/>
        <v>0.82</v>
      </c>
    </row>
    <row r="10" spans="1:8" ht="155.25" customHeight="1" x14ac:dyDescent="0.25">
      <c r="A10" s="7" t="s">
        <v>10</v>
      </c>
      <c r="B10" s="3" t="s">
        <v>507</v>
      </c>
      <c r="C10" s="7" t="s">
        <v>404</v>
      </c>
      <c r="D10" s="22">
        <v>1</v>
      </c>
      <c r="E10" s="5">
        <f>'Quadro de Preços 1'!I19</f>
        <v>0.39</v>
      </c>
      <c r="F10" s="21">
        <f t="shared" si="0"/>
        <v>0.39</v>
      </c>
    </row>
    <row r="11" spans="1:8" ht="60" customHeight="1" x14ac:dyDescent="0.25">
      <c r="A11" s="7" t="s">
        <v>10</v>
      </c>
      <c r="B11" s="3" t="s">
        <v>507</v>
      </c>
      <c r="C11" s="7" t="s">
        <v>419</v>
      </c>
      <c r="D11" s="22">
        <v>1</v>
      </c>
      <c r="E11" s="5">
        <f>'Quadro de Preços 1'!I30</f>
        <v>0.19</v>
      </c>
      <c r="F11" s="21">
        <f t="shared" si="0"/>
        <v>0.19</v>
      </c>
    </row>
    <row r="12" spans="1:8" ht="75.75" customHeight="1" x14ac:dyDescent="0.25">
      <c r="A12" s="7" t="s">
        <v>10</v>
      </c>
      <c r="B12" s="3" t="s">
        <v>507</v>
      </c>
      <c r="C12" s="7" t="s">
        <v>532</v>
      </c>
      <c r="D12" s="22">
        <v>1</v>
      </c>
      <c r="E12" s="5">
        <f>'Quadro de Preços 1'!I32</f>
        <v>1.44</v>
      </c>
      <c r="F12" s="21">
        <f t="shared" si="0"/>
        <v>1.44</v>
      </c>
    </row>
    <row r="13" spans="1:8" ht="15" customHeight="1" x14ac:dyDescent="0.25">
      <c r="A13" s="359" t="s">
        <v>35</v>
      </c>
      <c r="B13" s="360"/>
      <c r="C13" s="360"/>
      <c r="D13" s="360"/>
      <c r="E13" s="360"/>
      <c r="F13" s="360"/>
      <c r="G13" s="361"/>
      <c r="H13" s="23">
        <f>SUM(F5:F12)</f>
        <v>8.2900000000000009</v>
      </c>
    </row>
    <row r="17" spans="2:5" ht="15" customHeight="1" x14ac:dyDescent="0.25">
      <c r="B17" s="12"/>
    </row>
    <row r="19" spans="2:5" ht="15" customHeight="1" x14ac:dyDescent="0.25">
      <c r="B19" s="12"/>
    </row>
    <row r="20" spans="2:5" ht="15" customHeight="1" x14ac:dyDescent="0.25">
      <c r="B20" s="12"/>
    </row>
    <row r="21" spans="2:5" ht="15.75" customHeight="1" x14ac:dyDescent="0.25">
      <c r="B21" s="12"/>
    </row>
    <row r="22" spans="2:5" ht="15.75" customHeight="1" x14ac:dyDescent="0.25">
      <c r="B22" s="13"/>
      <c r="C22" s="12"/>
      <c r="D22" s="12"/>
      <c r="E22" s="12"/>
    </row>
    <row r="23" spans="2:5" ht="15.75" customHeight="1" x14ac:dyDescent="0.25">
      <c r="B23" s="343"/>
      <c r="C23" s="344"/>
      <c r="D23" s="344"/>
      <c r="E23" s="344"/>
    </row>
    <row r="24" spans="2:5" ht="15.75" customHeight="1" x14ac:dyDescent="0.25">
      <c r="B24" s="343"/>
      <c r="C24" s="344"/>
      <c r="D24" s="344"/>
      <c r="E24" s="344"/>
    </row>
    <row r="25" spans="2:5" ht="15.75" customHeight="1" x14ac:dyDescent="0.25">
      <c r="B25" s="343"/>
      <c r="C25" s="344"/>
      <c r="D25" s="344"/>
      <c r="E25" s="344"/>
    </row>
    <row r="26" spans="2:5" ht="15.75" customHeight="1" x14ac:dyDescent="0.25"/>
    <row r="27" spans="2:5" ht="15.75" customHeight="1" x14ac:dyDescent="0.25"/>
    <row r="28" spans="2:5" ht="15.75" customHeight="1" x14ac:dyDescent="0.25"/>
    <row r="29" spans="2:5" ht="15.75" customHeight="1" x14ac:dyDescent="0.25"/>
    <row r="30" spans="2:5" ht="15.75" customHeight="1" x14ac:dyDescent="0.25"/>
    <row r="31" spans="2:5" ht="15.75" customHeight="1" x14ac:dyDescent="0.25"/>
    <row r="32" spans="2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3:F3"/>
    <mergeCell ref="A13:G13"/>
    <mergeCell ref="B23:E23"/>
    <mergeCell ref="B24:E24"/>
    <mergeCell ref="B25:E25"/>
  </mergeCells>
  <conditionalFormatting sqref="C8:C12">
    <cfRule type="cellIs" dxfId="25" priority="1" operator="equal">
      <formula>MIN($C$18:$X$18)</formula>
    </cfRule>
    <cfRule type="cellIs" dxfId="24" priority="2" operator="equal">
      <formula>MIN($C$17:$X$17)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0:E1000"/>
  <sheetViews>
    <sheetView workbookViewId="0">
      <selection activeCell="A15" sqref="A15:C15"/>
    </sheetView>
  </sheetViews>
  <sheetFormatPr defaultColWidth="14.42578125" defaultRowHeight="15" customHeight="1" x14ac:dyDescent="0.25"/>
  <cols>
    <col min="1" max="1" width="62.42578125" bestFit="1" customWidth="1"/>
    <col min="2" max="4" width="8.7109375" customWidth="1"/>
    <col min="5" max="5" width="19" customWidth="1"/>
    <col min="6" max="6" width="24.85546875" customWidth="1"/>
    <col min="7" max="7" width="20.42578125" customWidth="1"/>
    <col min="8" max="25" width="8.7109375" customWidth="1"/>
  </cols>
  <sheetData>
    <row r="10" spans="1:4" ht="15" customHeight="1" x14ac:dyDescent="0.25">
      <c r="A10" s="364"/>
      <c r="B10" s="364"/>
      <c r="C10" s="364"/>
      <c r="D10" s="364"/>
    </row>
    <row r="11" spans="1:4" ht="51" x14ac:dyDescent="0.25">
      <c r="A11" s="19" t="s">
        <v>37</v>
      </c>
      <c r="B11" s="19" t="s">
        <v>36</v>
      </c>
      <c r="C11" s="19" t="s">
        <v>32</v>
      </c>
      <c r="D11" s="19" t="s">
        <v>33</v>
      </c>
    </row>
    <row r="12" spans="1:4" x14ac:dyDescent="0.25">
      <c r="A12" s="275" t="s">
        <v>533</v>
      </c>
      <c r="B12" s="276">
        <v>1</v>
      </c>
      <c r="C12" s="20">
        <f>'Quadro de Preços 1'!I42</f>
        <v>3.36</v>
      </c>
      <c r="D12" s="21">
        <f t="shared" ref="D12:D14" si="0">C12*B12</f>
        <v>3.36</v>
      </c>
    </row>
    <row r="13" spans="1:4" x14ac:dyDescent="0.25">
      <c r="A13" s="277" t="s">
        <v>438</v>
      </c>
      <c r="B13" s="276">
        <v>1</v>
      </c>
      <c r="C13" s="20">
        <f>'Quadro de Preços 1'!I43</f>
        <v>0.99</v>
      </c>
      <c r="D13" s="21">
        <f t="shared" si="0"/>
        <v>0.99</v>
      </c>
    </row>
    <row r="14" spans="1:4" x14ac:dyDescent="0.25">
      <c r="A14" s="277" t="s">
        <v>440</v>
      </c>
      <c r="B14" s="276">
        <v>1</v>
      </c>
      <c r="C14" s="20">
        <f>'Quadro de Preços 1'!I44</f>
        <v>1.1499999999999999</v>
      </c>
      <c r="D14" s="21">
        <f t="shared" si="0"/>
        <v>1.1499999999999999</v>
      </c>
    </row>
    <row r="15" spans="1:4" x14ac:dyDescent="0.25">
      <c r="A15" s="362"/>
      <c r="B15" s="362"/>
      <c r="C15" s="363"/>
      <c r="D15" s="24">
        <f>SUM(D7:D14)</f>
        <v>5.5</v>
      </c>
    </row>
    <row r="21" spans="1:5" ht="15.75" customHeight="1" x14ac:dyDescent="0.25"/>
    <row r="22" spans="1:5" ht="15.75" customHeight="1" x14ac:dyDescent="0.25"/>
    <row r="23" spans="1:5" ht="15.75" customHeight="1" x14ac:dyDescent="0.25"/>
    <row r="24" spans="1:5" ht="15.75" customHeight="1" x14ac:dyDescent="0.25"/>
    <row r="25" spans="1:5" ht="15.75" customHeight="1" x14ac:dyDescent="0.25"/>
    <row r="26" spans="1:5" ht="15.75" customHeight="1" x14ac:dyDescent="0.25">
      <c r="A26" s="12"/>
      <c r="B26" s="12"/>
      <c r="C26" s="12"/>
    </row>
    <row r="27" spans="1:5" ht="15.75" customHeight="1" x14ac:dyDescent="0.25">
      <c r="A27" s="344"/>
      <c r="B27" s="344"/>
      <c r="C27" s="344"/>
      <c r="D27" s="344"/>
      <c r="E27" s="344"/>
    </row>
    <row r="28" spans="1:5" ht="15.75" customHeight="1" x14ac:dyDescent="0.25">
      <c r="A28" s="344"/>
      <c r="B28" s="344"/>
      <c r="C28" s="344"/>
      <c r="D28" s="344"/>
      <c r="E28" s="344"/>
    </row>
    <row r="29" spans="1:5" ht="15.75" customHeight="1" x14ac:dyDescent="0.25">
      <c r="A29" s="344"/>
      <c r="B29" s="344"/>
      <c r="C29" s="344"/>
      <c r="D29" s="344"/>
      <c r="E29" s="344"/>
    </row>
    <row r="30" spans="1:5" ht="15.75" customHeight="1" x14ac:dyDescent="0.25"/>
    <row r="31" spans="1:5" ht="15.75" customHeight="1" x14ac:dyDescent="0.25"/>
    <row r="32" spans="1:5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5:C15"/>
    <mergeCell ref="A27:E27"/>
    <mergeCell ref="A28:E28"/>
    <mergeCell ref="A29:E29"/>
    <mergeCell ref="A10:D10"/>
  </mergeCells>
  <pageMargins left="0.511811024" right="0.511811024" top="0.78740157499999996" bottom="0.78740157499999996" header="0" footer="0"/>
  <pageSetup paperSize="9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A5F3-2E0F-4C75-83D0-694C83A8A22B}">
  <dimension ref="A5:G27"/>
  <sheetViews>
    <sheetView workbookViewId="0">
      <selection activeCell="C23" sqref="C23:C24"/>
    </sheetView>
  </sheetViews>
  <sheetFormatPr defaultRowHeight="15" x14ac:dyDescent="0.25"/>
  <cols>
    <col min="1" max="1" width="139.7109375" bestFit="1" customWidth="1"/>
    <col min="2" max="2" width="18.28515625" bestFit="1" customWidth="1"/>
    <col min="3" max="3" width="16.42578125" bestFit="1" customWidth="1"/>
    <col min="4" max="4" width="10" bestFit="1" customWidth="1"/>
  </cols>
  <sheetData>
    <row r="5" spans="1:7" x14ac:dyDescent="0.25">
      <c r="A5" s="341" t="s">
        <v>548</v>
      </c>
      <c r="B5" s="341"/>
      <c r="C5" s="341"/>
      <c r="D5" s="341"/>
      <c r="E5" s="295"/>
      <c r="F5" s="295"/>
      <c r="G5" s="295"/>
    </row>
    <row r="6" spans="1:7" x14ac:dyDescent="0.25">
      <c r="A6" s="294" t="s">
        <v>549</v>
      </c>
      <c r="B6" s="294" t="s">
        <v>550</v>
      </c>
      <c r="C6" s="294" t="s">
        <v>497</v>
      </c>
      <c r="D6" s="294" t="s">
        <v>3</v>
      </c>
      <c r="E6" s="252"/>
      <c r="F6" s="252"/>
      <c r="G6" s="252"/>
    </row>
    <row r="7" spans="1:7" x14ac:dyDescent="0.25">
      <c r="A7" s="294" t="s">
        <v>505</v>
      </c>
      <c r="B7" s="252" t="s">
        <v>551</v>
      </c>
      <c r="C7" s="252">
        <v>2308</v>
      </c>
      <c r="D7" s="294" t="s">
        <v>502</v>
      </c>
      <c r="E7" s="252"/>
      <c r="F7" s="252"/>
      <c r="G7" s="252"/>
    </row>
    <row r="8" spans="1:7" x14ac:dyDescent="0.25">
      <c r="A8" s="294" t="s">
        <v>505</v>
      </c>
      <c r="B8" s="252" t="s">
        <v>552</v>
      </c>
      <c r="C8" s="252">
        <v>4408</v>
      </c>
      <c r="D8" s="294" t="s">
        <v>502</v>
      </c>
    </row>
    <row r="9" spans="1:7" x14ac:dyDescent="0.25">
      <c r="A9" s="294" t="s">
        <v>505</v>
      </c>
      <c r="B9" s="252" t="s">
        <v>575</v>
      </c>
      <c r="C9" s="252">
        <v>600</v>
      </c>
      <c r="D9" s="294" t="s">
        <v>502</v>
      </c>
    </row>
    <row r="10" spans="1:7" x14ac:dyDescent="0.25">
      <c r="A10" s="294" t="s">
        <v>505</v>
      </c>
      <c r="B10" s="252" t="s">
        <v>576</v>
      </c>
      <c r="C10" s="252">
        <v>4408</v>
      </c>
      <c r="D10" s="294" t="s">
        <v>502</v>
      </c>
    </row>
    <row r="11" spans="1:7" x14ac:dyDescent="0.25">
      <c r="A11" s="294" t="s">
        <v>505</v>
      </c>
      <c r="B11" s="252" t="s">
        <v>553</v>
      </c>
      <c r="C11" s="252">
        <v>3708</v>
      </c>
      <c r="D11" s="294" t="s">
        <v>502</v>
      </c>
    </row>
    <row r="12" spans="1:7" x14ac:dyDescent="0.25">
      <c r="A12" s="294" t="s">
        <v>505</v>
      </c>
      <c r="B12" s="252" t="s">
        <v>554</v>
      </c>
      <c r="C12" s="252">
        <v>25</v>
      </c>
      <c r="D12" s="294" t="s">
        <v>502</v>
      </c>
    </row>
    <row r="14" spans="1:7" x14ac:dyDescent="0.25">
      <c r="B14" s="294" t="s">
        <v>550</v>
      </c>
      <c r="C14" s="294" t="s">
        <v>497</v>
      </c>
      <c r="D14" s="294" t="s">
        <v>3</v>
      </c>
    </row>
    <row r="15" spans="1:7" x14ac:dyDescent="0.25">
      <c r="A15" s="294" t="s">
        <v>506</v>
      </c>
      <c r="B15" s="252" t="s">
        <v>551</v>
      </c>
      <c r="C15" s="252">
        <v>4120</v>
      </c>
      <c r="D15" s="294" t="s">
        <v>502</v>
      </c>
    </row>
    <row r="16" spans="1:7" x14ac:dyDescent="0.25">
      <c r="A16" s="294" t="s">
        <v>506</v>
      </c>
      <c r="B16" s="252" t="s">
        <v>552</v>
      </c>
      <c r="C16" s="252">
        <v>7960</v>
      </c>
      <c r="D16" s="294" t="s">
        <v>502</v>
      </c>
    </row>
    <row r="17" spans="1:4" x14ac:dyDescent="0.25">
      <c r="A17" s="294" t="s">
        <v>506</v>
      </c>
      <c r="B17" s="252" t="s">
        <v>575</v>
      </c>
      <c r="C17" s="252">
        <v>1240</v>
      </c>
      <c r="D17" s="294" t="s">
        <v>502</v>
      </c>
    </row>
    <row r="18" spans="1:4" x14ac:dyDescent="0.25">
      <c r="A18" s="294" t="s">
        <v>506</v>
      </c>
      <c r="B18" s="252" t="s">
        <v>576</v>
      </c>
      <c r="C18" s="252">
        <v>7960</v>
      </c>
      <c r="D18" s="294" t="s">
        <v>502</v>
      </c>
    </row>
    <row r="19" spans="1:4" x14ac:dyDescent="0.25">
      <c r="A19" s="294" t="s">
        <v>506</v>
      </c>
      <c r="B19" s="252" t="s">
        <v>553</v>
      </c>
      <c r="C19" s="252">
        <v>6680</v>
      </c>
      <c r="D19" s="294" t="s">
        <v>502</v>
      </c>
    </row>
    <row r="20" spans="1:4" x14ac:dyDescent="0.25">
      <c r="A20" s="294" t="s">
        <v>506</v>
      </c>
      <c r="B20" s="252" t="s">
        <v>554</v>
      </c>
      <c r="C20" s="252">
        <v>25</v>
      </c>
      <c r="D20" s="294" t="s">
        <v>502</v>
      </c>
    </row>
    <row r="22" spans="1:4" x14ac:dyDescent="0.25">
      <c r="A22" s="300" t="s">
        <v>569</v>
      </c>
      <c r="B22" s="252" t="s">
        <v>552</v>
      </c>
      <c r="C22" s="252">
        <v>1500</v>
      </c>
      <c r="D22" s="294" t="s">
        <v>502</v>
      </c>
    </row>
    <row r="23" spans="1:4" x14ac:dyDescent="0.25">
      <c r="A23" s="300" t="s">
        <v>569</v>
      </c>
      <c r="B23" s="252" t="s">
        <v>575</v>
      </c>
      <c r="C23" s="252">
        <v>180</v>
      </c>
      <c r="D23" s="294" t="s">
        <v>502</v>
      </c>
    </row>
    <row r="24" spans="1:4" x14ac:dyDescent="0.25">
      <c r="A24" s="300" t="s">
        <v>569</v>
      </c>
      <c r="B24" s="252" t="s">
        <v>576</v>
      </c>
      <c r="C24" s="252">
        <v>1500</v>
      </c>
      <c r="D24" s="294" t="s">
        <v>502</v>
      </c>
    </row>
    <row r="25" spans="1:4" x14ac:dyDescent="0.25">
      <c r="A25" s="300" t="s">
        <v>569</v>
      </c>
      <c r="B25" s="252" t="s">
        <v>553</v>
      </c>
      <c r="C25" s="252">
        <v>1560</v>
      </c>
      <c r="D25" s="294" t="s">
        <v>502</v>
      </c>
    </row>
    <row r="26" spans="1:4" x14ac:dyDescent="0.25">
      <c r="A26" s="300" t="s">
        <v>569</v>
      </c>
      <c r="B26" s="252" t="s">
        <v>554</v>
      </c>
      <c r="C26" s="252">
        <v>12</v>
      </c>
      <c r="D26" s="294" t="s">
        <v>502</v>
      </c>
    </row>
    <row r="27" spans="1:4" x14ac:dyDescent="0.25">
      <c r="D27" s="294"/>
    </row>
  </sheetData>
  <mergeCells count="1">
    <mergeCell ref="A5:D5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59521-B231-4CB8-AAE9-1476D6FEFAD4}">
  <sheetPr>
    <pageSetUpPr fitToPage="1"/>
  </sheetPr>
  <dimension ref="A4:D1000"/>
  <sheetViews>
    <sheetView topLeftCell="A15" workbookViewId="0">
      <selection activeCell="C33" sqref="C33"/>
    </sheetView>
  </sheetViews>
  <sheetFormatPr defaultColWidth="14.42578125" defaultRowHeight="15" customHeight="1" x14ac:dyDescent="0.25"/>
  <cols>
    <col min="1" max="1" width="79" bestFit="1" customWidth="1"/>
    <col min="2" max="2" width="10.28515625" bestFit="1" customWidth="1"/>
    <col min="3" max="3" width="31.14062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25"/>
      <c r="B9" s="25"/>
      <c r="C9" s="25"/>
    </row>
    <row r="10" spans="1:4" x14ac:dyDescent="0.25">
      <c r="A10" s="365"/>
      <c r="B10" s="344"/>
      <c r="C10" s="344"/>
    </row>
    <row r="11" spans="1:4" x14ac:dyDescent="0.25">
      <c r="A11" s="366"/>
      <c r="B11" s="344"/>
      <c r="C11" s="344"/>
    </row>
    <row r="12" spans="1:4" x14ac:dyDescent="0.25">
      <c r="A12" s="366"/>
      <c r="B12" s="344"/>
      <c r="C12" s="344"/>
    </row>
    <row r="13" spans="1:4" ht="27" customHeight="1" x14ac:dyDescent="0.25">
      <c r="A13" s="367" t="s">
        <v>362</v>
      </c>
      <c r="B13" s="360"/>
      <c r="C13" s="361"/>
    </row>
    <row r="14" spans="1:4" x14ac:dyDescent="0.25">
      <c r="A14" s="26" t="s">
        <v>38</v>
      </c>
      <c r="B14" s="367" t="s">
        <v>39</v>
      </c>
      <c r="C14" s="361"/>
    </row>
    <row r="15" spans="1:4" ht="36" customHeight="1" x14ac:dyDescent="0.25">
      <c r="A15" s="27" t="s">
        <v>334</v>
      </c>
      <c r="B15" s="27" t="s">
        <v>41</v>
      </c>
      <c r="C15" s="27" t="s">
        <v>359</v>
      </c>
      <c r="D15" s="191"/>
    </row>
    <row r="16" spans="1:4" x14ac:dyDescent="0.25">
      <c r="A16" s="29" t="s">
        <v>43</v>
      </c>
      <c r="B16" s="29">
        <v>960</v>
      </c>
      <c r="C16" s="29">
        <v>960</v>
      </c>
    </row>
    <row r="17" spans="1:4" x14ac:dyDescent="0.25">
      <c r="A17" s="29" t="s">
        <v>44</v>
      </c>
      <c r="B17" s="29">
        <v>960</v>
      </c>
      <c r="C17" s="29">
        <v>960</v>
      </c>
    </row>
    <row r="18" spans="1:4" ht="24.75" customHeight="1" x14ac:dyDescent="0.25">
      <c r="A18" s="27" t="s">
        <v>337</v>
      </c>
      <c r="B18" s="27" t="s">
        <v>41</v>
      </c>
      <c r="C18" s="27" t="s">
        <v>47</v>
      </c>
      <c r="D18" s="191"/>
    </row>
    <row r="19" spans="1:4" x14ac:dyDescent="0.25">
      <c r="A19" s="29" t="s">
        <v>50</v>
      </c>
      <c r="B19" s="29">
        <v>56</v>
      </c>
      <c r="C19" s="29">
        <f>B19*1</f>
        <v>56</v>
      </c>
    </row>
    <row r="20" spans="1:4" x14ac:dyDescent="0.25">
      <c r="A20" s="29" t="s">
        <v>43</v>
      </c>
      <c r="B20" s="29">
        <v>184</v>
      </c>
      <c r="C20" s="29">
        <f>B20*1</f>
        <v>184</v>
      </c>
    </row>
    <row r="21" spans="1:4" ht="15" customHeight="1" x14ac:dyDescent="0.25">
      <c r="A21" s="29" t="s">
        <v>44</v>
      </c>
      <c r="B21" s="29">
        <f>SUM(B19:B20)</f>
        <v>240</v>
      </c>
      <c r="C21" s="29">
        <f>SUM(C19:C20)</f>
        <v>240</v>
      </c>
      <c r="D21" s="191"/>
    </row>
    <row r="22" spans="1:4" ht="33.75" customHeight="1" x14ac:dyDescent="0.25">
      <c r="A22" s="27" t="s">
        <v>338</v>
      </c>
      <c r="B22" s="27" t="s">
        <v>41</v>
      </c>
      <c r="C22" s="27" t="s">
        <v>359</v>
      </c>
    </row>
    <row r="23" spans="1:4" ht="15.75" customHeight="1" x14ac:dyDescent="0.25">
      <c r="A23" s="29" t="s">
        <v>43</v>
      </c>
      <c r="B23" s="30">
        <v>20</v>
      </c>
      <c r="C23" s="30">
        <f>B23*6</f>
        <v>120</v>
      </c>
    </row>
    <row r="24" spans="1:4" ht="18.75" customHeight="1" x14ac:dyDescent="0.25">
      <c r="A24" s="29" t="s">
        <v>44</v>
      </c>
      <c r="B24" s="29">
        <v>20</v>
      </c>
      <c r="C24" s="29">
        <f>B24*6</f>
        <v>120</v>
      </c>
      <c r="D24" s="191"/>
    </row>
    <row r="25" spans="1:4" ht="30.75" customHeight="1" x14ac:dyDescent="0.25">
      <c r="A25" s="27" t="s">
        <v>339</v>
      </c>
      <c r="B25" s="27" t="s">
        <v>41</v>
      </c>
      <c r="C25" s="27" t="s">
        <v>360</v>
      </c>
    </row>
    <row r="26" spans="1:4" ht="15.75" customHeight="1" x14ac:dyDescent="0.25">
      <c r="A26" s="29" t="s">
        <v>50</v>
      </c>
      <c r="B26" s="29">
        <v>12</v>
      </c>
      <c r="C26" s="29">
        <f>B26*6</f>
        <v>72</v>
      </c>
    </row>
    <row r="27" spans="1:4" ht="15.75" customHeight="1" x14ac:dyDescent="0.25">
      <c r="A27" s="29" t="s">
        <v>43</v>
      </c>
      <c r="B27" s="29">
        <v>5</v>
      </c>
      <c r="C27" s="29">
        <f t="shared" ref="C27:C28" si="0">B27*6</f>
        <v>30</v>
      </c>
    </row>
    <row r="28" spans="1:4" ht="20.25" customHeight="1" x14ac:dyDescent="0.25">
      <c r="A28" s="29" t="s">
        <v>44</v>
      </c>
      <c r="B28" s="29">
        <v>17</v>
      </c>
      <c r="C28" s="29">
        <f t="shared" si="0"/>
        <v>102</v>
      </c>
      <c r="D28" s="191"/>
    </row>
    <row r="29" spans="1:4" ht="30.75" customHeight="1" x14ac:dyDescent="0.25">
      <c r="A29" s="27" t="s">
        <v>340</v>
      </c>
      <c r="B29" s="27" t="s">
        <v>41</v>
      </c>
      <c r="C29" s="27" t="s">
        <v>360</v>
      </c>
    </row>
    <row r="30" spans="1:4" ht="15.75" customHeight="1" x14ac:dyDescent="0.25">
      <c r="A30" s="29" t="s">
        <v>50</v>
      </c>
      <c r="B30" s="29">
        <v>12</v>
      </c>
      <c r="C30" s="29">
        <f>B30*6</f>
        <v>72</v>
      </c>
    </row>
    <row r="31" spans="1:4" ht="15.75" customHeight="1" x14ac:dyDescent="0.25">
      <c r="A31" s="29" t="s">
        <v>43</v>
      </c>
      <c r="B31" s="29">
        <v>5</v>
      </c>
      <c r="C31" s="29">
        <f>B31*6</f>
        <v>30</v>
      </c>
    </row>
    <row r="32" spans="1:4" ht="22.5" customHeight="1" x14ac:dyDescent="0.25">
      <c r="A32" s="29" t="s">
        <v>44</v>
      </c>
      <c r="B32" s="29">
        <f t="shared" ref="B32:C32" si="1">SUM(B30:B31)</f>
        <v>17</v>
      </c>
      <c r="C32" s="29">
        <f t="shared" si="1"/>
        <v>102</v>
      </c>
      <c r="D32" s="191"/>
    </row>
    <row r="33" spans="1:3" ht="15.75" customHeight="1" x14ac:dyDescent="0.25">
      <c r="A33" s="28"/>
      <c r="B33" s="28"/>
      <c r="C33" s="28">
        <f>SUM(C17,C21,C24,C28,C32)</f>
        <v>1524</v>
      </c>
    </row>
    <row r="34" spans="1:3" ht="15.75" customHeight="1" x14ac:dyDescent="0.25">
      <c r="A34" s="28"/>
      <c r="B34" s="28"/>
      <c r="C34" s="28"/>
    </row>
    <row r="35" spans="1:3" ht="15.75" customHeight="1" x14ac:dyDescent="0.25">
      <c r="A35" s="12"/>
      <c r="C35" s="11"/>
    </row>
    <row r="36" spans="1:3" ht="63.75" customHeight="1" x14ac:dyDescent="0.25"/>
    <row r="37" spans="1:3" ht="15.75" customHeight="1" x14ac:dyDescent="0.25">
      <c r="A37" s="12"/>
    </row>
    <row r="38" spans="1:3" ht="15.75" customHeight="1" x14ac:dyDescent="0.25">
      <c r="A38" s="12"/>
      <c r="C38" s="11"/>
    </row>
    <row r="39" spans="1:3" ht="15.75" customHeight="1" x14ac:dyDescent="0.25">
      <c r="A39" s="12"/>
      <c r="C39" s="11"/>
    </row>
    <row r="40" spans="1:3" ht="63.75" customHeight="1" x14ac:dyDescent="0.25">
      <c r="A40" s="13"/>
      <c r="C40" s="11"/>
    </row>
    <row r="41" spans="1:3" ht="15.75" customHeight="1" x14ac:dyDescent="0.25">
      <c r="A41" s="14"/>
      <c r="C41" s="11"/>
    </row>
    <row r="42" spans="1:3" ht="15.75" customHeight="1" x14ac:dyDescent="0.25">
      <c r="A42" s="14"/>
      <c r="C42" s="11"/>
    </row>
    <row r="43" spans="1:3" ht="15.75" customHeight="1" x14ac:dyDescent="0.25">
      <c r="A43" s="14"/>
      <c r="C43" s="11"/>
    </row>
    <row r="44" spans="1:3" ht="51" customHeight="1" x14ac:dyDescent="0.25"/>
    <row r="45" spans="1:3" ht="15.75" customHeight="1" x14ac:dyDescent="0.25"/>
    <row r="46" spans="1:3" ht="63.75" customHeight="1" x14ac:dyDescent="0.25"/>
    <row r="47" spans="1:3" ht="15.75" customHeight="1" x14ac:dyDescent="0.25"/>
    <row r="48" spans="1:3" ht="15.75" customHeight="1" x14ac:dyDescent="0.25"/>
    <row r="49" ht="15.75" customHeight="1" x14ac:dyDescent="0.25"/>
    <row r="50" ht="63.75" customHeight="1" x14ac:dyDescent="0.25"/>
    <row r="51" ht="15.75" customHeight="1" x14ac:dyDescent="0.25"/>
    <row r="52" ht="15.75" customHeight="1" x14ac:dyDescent="0.25"/>
    <row r="53" ht="15.75" customHeight="1" x14ac:dyDescent="0.25"/>
    <row r="54" ht="51" customHeight="1" x14ac:dyDescent="0.25"/>
    <row r="55" ht="15.75" customHeight="1" x14ac:dyDescent="0.25"/>
    <row r="56" ht="15.75" customHeight="1" x14ac:dyDescent="0.25"/>
    <row r="57" ht="15.75" customHeight="1" x14ac:dyDescent="0.25"/>
    <row r="58" ht="51" customHeight="1" x14ac:dyDescent="0.25"/>
    <row r="59" ht="15.75" customHeight="1" x14ac:dyDescent="0.25"/>
    <row r="60" ht="15.75" customHeight="1" x14ac:dyDescent="0.25"/>
    <row r="61" ht="15.75" customHeight="1" x14ac:dyDescent="0.25"/>
    <row r="62" ht="51" customHeight="1" x14ac:dyDescent="0.25"/>
    <row r="63" ht="15.75" customHeight="1" x14ac:dyDescent="0.25"/>
    <row r="64" ht="15.75" customHeight="1" x14ac:dyDescent="0.25"/>
    <row r="65" ht="15.75" customHeight="1" x14ac:dyDescent="0.25"/>
    <row r="66" ht="51" customHeight="1" x14ac:dyDescent="0.25"/>
    <row r="67" ht="15.75" customHeight="1" x14ac:dyDescent="0.25"/>
    <row r="68" ht="15.75" customHeight="1" x14ac:dyDescent="0.25"/>
    <row r="69" ht="15.75" customHeight="1" x14ac:dyDescent="0.25"/>
    <row r="70" ht="51" customHeight="1" x14ac:dyDescent="0.25"/>
    <row r="71" ht="15.75" customHeight="1" x14ac:dyDescent="0.25"/>
    <row r="72" ht="15.75" customHeight="1" x14ac:dyDescent="0.25"/>
    <row r="73" ht="15.75" customHeight="1" x14ac:dyDescent="0.25"/>
    <row r="74" ht="51" customHeight="1" x14ac:dyDescent="0.25"/>
    <row r="75" ht="15.75" customHeight="1" x14ac:dyDescent="0.25"/>
    <row r="76" ht="15.75" customHeight="1" x14ac:dyDescent="0.25"/>
    <row r="77" ht="15.75" customHeight="1" x14ac:dyDescent="0.25"/>
    <row r="78" ht="51" customHeight="1" x14ac:dyDescent="0.25"/>
    <row r="79" ht="15.75" customHeight="1" x14ac:dyDescent="0.25"/>
    <row r="80" ht="15.75" customHeight="1" x14ac:dyDescent="0.25"/>
    <row r="81" ht="15.75" customHeight="1" x14ac:dyDescent="0.25"/>
    <row r="82" ht="51" customHeight="1" x14ac:dyDescent="0.25"/>
    <row r="83" ht="15.75" customHeight="1" x14ac:dyDescent="0.25"/>
    <row r="84" ht="15.75" customHeight="1" x14ac:dyDescent="0.25"/>
    <row r="85" ht="15.75" customHeight="1" x14ac:dyDescent="0.25"/>
    <row r="86" ht="51" customHeight="1" x14ac:dyDescent="0.25"/>
    <row r="87" ht="15.75" customHeight="1" x14ac:dyDescent="0.25"/>
    <row r="88" ht="15.75" customHeight="1" x14ac:dyDescent="0.25"/>
    <row r="89" ht="15.75" customHeight="1" x14ac:dyDescent="0.25"/>
    <row r="90" ht="38.2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0:C10"/>
    <mergeCell ref="A11:C11"/>
    <mergeCell ref="A12:C12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343BD-4B50-4565-81AD-128248468453}">
  <sheetPr>
    <pageSetUpPr fitToPage="1"/>
  </sheetPr>
  <dimension ref="A4:D1000"/>
  <sheetViews>
    <sheetView topLeftCell="A7" workbookViewId="0">
      <selection activeCell="C35" sqref="C35"/>
    </sheetView>
  </sheetViews>
  <sheetFormatPr defaultColWidth="14.42578125" defaultRowHeight="15" customHeight="1" x14ac:dyDescent="0.25"/>
  <cols>
    <col min="1" max="1" width="79" bestFit="1" customWidth="1"/>
    <col min="2" max="2" width="10.28515625" bestFit="1" customWidth="1"/>
    <col min="3" max="3" width="31.14062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368"/>
      <c r="B9" s="344"/>
      <c r="C9" s="344"/>
    </row>
    <row r="10" spans="1:4" x14ac:dyDescent="0.25">
      <c r="A10" s="369"/>
      <c r="B10" s="344"/>
      <c r="C10" s="344"/>
    </row>
    <row r="11" spans="1:4" x14ac:dyDescent="0.25">
      <c r="A11" s="370"/>
      <c r="B11" s="344"/>
      <c r="C11" s="344"/>
    </row>
    <row r="12" spans="1:4" x14ac:dyDescent="0.25">
      <c r="A12" s="25"/>
      <c r="B12" s="25"/>
      <c r="C12" s="25"/>
    </row>
    <row r="13" spans="1:4" ht="36.75" customHeight="1" x14ac:dyDescent="0.25">
      <c r="A13" s="371" t="s">
        <v>361</v>
      </c>
      <c r="B13" s="372"/>
      <c r="C13" s="373"/>
    </row>
    <row r="14" spans="1:4" x14ac:dyDescent="0.25">
      <c r="A14" s="26" t="s">
        <v>38</v>
      </c>
      <c r="B14" s="367" t="s">
        <v>65</v>
      </c>
      <c r="C14" s="361"/>
    </row>
    <row r="15" spans="1:4" x14ac:dyDescent="0.25">
      <c r="A15" s="27" t="s">
        <v>40</v>
      </c>
      <c r="B15" s="27" t="s">
        <v>41</v>
      </c>
      <c r="C15" s="27" t="s">
        <v>357</v>
      </c>
      <c r="D15" s="191" t="s">
        <v>568</v>
      </c>
    </row>
    <row r="16" spans="1:4" x14ac:dyDescent="0.25">
      <c r="A16" s="29" t="s">
        <v>43</v>
      </c>
      <c r="B16" s="29">
        <v>960</v>
      </c>
      <c r="C16" s="29">
        <v>960</v>
      </c>
    </row>
    <row r="17" spans="1:4" x14ac:dyDescent="0.25">
      <c r="A17" s="29" t="s">
        <v>44</v>
      </c>
      <c r="B17" s="29">
        <f>SUM(B15:B16)</f>
        <v>960</v>
      </c>
      <c r="C17" s="29">
        <f>SUM(C15:C16)</f>
        <v>960</v>
      </c>
    </row>
    <row r="18" spans="1:4" x14ac:dyDescent="0.25">
      <c r="A18" s="27" t="s">
        <v>337</v>
      </c>
      <c r="B18" s="27" t="s">
        <v>41</v>
      </c>
      <c r="C18" s="27" t="s">
        <v>47</v>
      </c>
      <c r="D18" s="191"/>
    </row>
    <row r="19" spans="1:4" x14ac:dyDescent="0.25">
      <c r="A19" s="224" t="s">
        <v>66</v>
      </c>
      <c r="B19" s="224">
        <v>56</v>
      </c>
      <c r="C19" s="224">
        <v>56</v>
      </c>
    </row>
    <row r="20" spans="1:4" x14ac:dyDescent="0.25">
      <c r="A20" s="224" t="s">
        <v>356</v>
      </c>
      <c r="B20" s="224">
        <v>72</v>
      </c>
      <c r="C20" s="224">
        <v>72</v>
      </c>
    </row>
    <row r="21" spans="1:4" x14ac:dyDescent="0.25">
      <c r="A21" s="29" t="s">
        <v>68</v>
      </c>
      <c r="B21" s="29">
        <v>56</v>
      </c>
      <c r="C21" s="29">
        <f>B21*1</f>
        <v>56</v>
      </c>
      <c r="D21" s="191"/>
    </row>
    <row r="22" spans="1:4" x14ac:dyDescent="0.25">
      <c r="A22" s="29" t="s">
        <v>44</v>
      </c>
      <c r="B22" s="29">
        <f>SUM(B19:B21)</f>
        <v>184</v>
      </c>
      <c r="C22" s="29">
        <f>SUM(C19:C21)</f>
        <v>184</v>
      </c>
    </row>
    <row r="23" spans="1:4" x14ac:dyDescent="0.25">
      <c r="A23" s="27" t="s">
        <v>338</v>
      </c>
      <c r="B23" s="27" t="s">
        <v>41</v>
      </c>
      <c r="C23" s="27" t="s">
        <v>359</v>
      </c>
    </row>
    <row r="24" spans="1:4" x14ac:dyDescent="0.25">
      <c r="A24" s="29" t="s">
        <v>43</v>
      </c>
      <c r="B24" s="29">
        <v>20</v>
      </c>
      <c r="C24" s="29">
        <f>B24*6</f>
        <v>120</v>
      </c>
    </row>
    <row r="25" spans="1:4" x14ac:dyDescent="0.25">
      <c r="A25" s="29" t="s">
        <v>44</v>
      </c>
      <c r="B25" s="29">
        <f>SUM(B24)</f>
        <v>20</v>
      </c>
      <c r="C25" s="29">
        <f>SUM(C24)</f>
        <v>120</v>
      </c>
      <c r="D25" s="191"/>
    </row>
    <row r="26" spans="1:4" ht="25.5" x14ac:dyDescent="0.25">
      <c r="A26" s="27" t="s">
        <v>339</v>
      </c>
      <c r="B26" s="27" t="s">
        <v>41</v>
      </c>
      <c r="C26" s="27" t="s">
        <v>360</v>
      </c>
    </row>
    <row r="27" spans="1:4" x14ac:dyDescent="0.25">
      <c r="A27" s="29" t="s">
        <v>66</v>
      </c>
      <c r="B27" s="29">
        <v>20</v>
      </c>
      <c r="C27" s="29">
        <f>B27*6</f>
        <v>120</v>
      </c>
    </row>
    <row r="28" spans="1:4" x14ac:dyDescent="0.25">
      <c r="A28" s="29" t="s">
        <v>68</v>
      </c>
      <c r="B28" s="29">
        <v>10</v>
      </c>
      <c r="C28" s="29">
        <f>B28*6</f>
        <v>60</v>
      </c>
    </row>
    <row r="29" spans="1:4" x14ac:dyDescent="0.25">
      <c r="A29" s="29" t="s">
        <v>44</v>
      </c>
      <c r="B29" s="29">
        <f>SUM(B27:B28)</f>
        <v>30</v>
      </c>
      <c r="C29" s="29">
        <f>SUM(C27:C28)</f>
        <v>180</v>
      </c>
    </row>
    <row r="30" spans="1:4" ht="25.5" x14ac:dyDescent="0.25">
      <c r="A30" s="27" t="s">
        <v>340</v>
      </c>
      <c r="B30" s="27" t="s">
        <v>41</v>
      </c>
      <c r="C30" s="27" t="s">
        <v>360</v>
      </c>
    </row>
    <row r="31" spans="1:4" x14ac:dyDescent="0.25">
      <c r="A31" s="29" t="s">
        <v>66</v>
      </c>
      <c r="B31" s="29">
        <v>20</v>
      </c>
      <c r="C31" s="29">
        <f>B31*6</f>
        <v>120</v>
      </c>
      <c r="D31" s="191"/>
    </row>
    <row r="32" spans="1:4" x14ac:dyDescent="0.25">
      <c r="A32" s="29" t="s">
        <v>68</v>
      </c>
      <c r="B32" s="29">
        <v>10</v>
      </c>
      <c r="C32" s="29">
        <f>B32*6</f>
        <v>60</v>
      </c>
    </row>
    <row r="33" spans="1:4" x14ac:dyDescent="0.25">
      <c r="A33" s="29" t="s">
        <v>44</v>
      </c>
      <c r="B33" s="29">
        <f>SUM(B31:B32)</f>
        <v>30</v>
      </c>
      <c r="C33" s="29">
        <f>SUM(C31:C32)</f>
        <v>180</v>
      </c>
    </row>
    <row r="34" spans="1:4" ht="15.75" customHeight="1" x14ac:dyDescent="0.25">
      <c r="A34" s="28"/>
      <c r="B34" s="28"/>
      <c r="C34" s="28">
        <f>SUM(C17,C22,C25,C29,C33)</f>
        <v>1624</v>
      </c>
    </row>
    <row r="35" spans="1:4" ht="15.75" customHeight="1" x14ac:dyDescent="0.25">
      <c r="A35" s="12"/>
      <c r="B35" s="12"/>
      <c r="C35" s="28"/>
    </row>
    <row r="36" spans="1:4" ht="15.75" customHeight="1" x14ac:dyDescent="0.25">
      <c r="A36" s="12"/>
      <c r="B36" s="12"/>
      <c r="C36" s="11"/>
    </row>
    <row r="37" spans="1:4" ht="63.75" customHeight="1" x14ac:dyDescent="0.25">
      <c r="A37" s="12"/>
      <c r="B37" s="12"/>
      <c r="C37" s="11"/>
      <c r="D37" s="225"/>
    </row>
    <row r="38" spans="1:4" ht="15.75" customHeight="1" x14ac:dyDescent="0.25">
      <c r="A38" s="12"/>
      <c r="B38" s="12"/>
      <c r="C38" s="11"/>
    </row>
    <row r="39" spans="1:4" ht="36.75" customHeight="1" x14ac:dyDescent="0.25">
      <c r="A39" s="12"/>
      <c r="B39" s="12"/>
      <c r="C39" s="11"/>
    </row>
    <row r="40" spans="1:4" ht="15.75" customHeight="1" x14ac:dyDescent="0.25">
      <c r="A40" s="12"/>
      <c r="B40" s="12"/>
      <c r="C40" s="11"/>
    </row>
    <row r="41" spans="1:4" ht="15.75" customHeight="1" x14ac:dyDescent="0.25">
      <c r="A41" s="14"/>
      <c r="B41" s="12"/>
      <c r="C41" s="11"/>
    </row>
    <row r="42" spans="1:4" ht="15.75" customHeight="1" x14ac:dyDescent="0.25">
      <c r="A42" s="14"/>
      <c r="B42" s="12"/>
      <c r="C42" s="11"/>
    </row>
    <row r="43" spans="1:4" ht="63.75" customHeight="1" x14ac:dyDescent="0.25">
      <c r="A43" s="14"/>
      <c r="B43" s="12"/>
      <c r="C43" s="11"/>
    </row>
    <row r="44" spans="1:4" ht="15.75" customHeight="1" x14ac:dyDescent="0.25"/>
    <row r="45" spans="1:4" ht="15.75" customHeight="1" x14ac:dyDescent="0.25"/>
    <row r="46" spans="1:4" ht="15.75" customHeight="1" x14ac:dyDescent="0.25"/>
    <row r="47" spans="1:4" ht="15.75" customHeight="1" x14ac:dyDescent="0.25"/>
    <row r="48" spans="1:4" ht="15.75" customHeight="1" x14ac:dyDescent="0.25"/>
    <row r="49" ht="63.75" customHeight="1" x14ac:dyDescent="0.25"/>
    <row r="50" ht="15.75" customHeight="1" x14ac:dyDescent="0.25"/>
    <row r="51" ht="15.75" customHeight="1" x14ac:dyDescent="0.25"/>
    <row r="52" ht="15.75" customHeight="1" x14ac:dyDescent="0.25"/>
    <row r="53" ht="51" customHeight="1" x14ac:dyDescent="0.25"/>
    <row r="54" ht="15.75" customHeight="1" x14ac:dyDescent="0.25"/>
    <row r="55" ht="15.75" customHeight="1" x14ac:dyDescent="0.25"/>
    <row r="56" ht="63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63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51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51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51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51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51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51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76.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76.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51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9:C9"/>
    <mergeCell ref="A10:C10"/>
    <mergeCell ref="A11:C11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4:D1000"/>
  <sheetViews>
    <sheetView topLeftCell="A61" workbookViewId="0">
      <selection activeCell="A13" sqref="A13:C13"/>
    </sheetView>
  </sheetViews>
  <sheetFormatPr defaultColWidth="14.42578125" defaultRowHeight="15" customHeight="1" x14ac:dyDescent="0.25"/>
  <cols>
    <col min="1" max="1" width="79.42578125" bestFit="1" customWidth="1"/>
    <col min="2" max="2" width="10.28515625" bestFit="1" customWidth="1"/>
    <col min="3" max="3" width="32.8554687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25"/>
      <c r="B9" s="25"/>
      <c r="C9" s="25"/>
    </row>
    <row r="10" spans="1:4" x14ac:dyDescent="0.25">
      <c r="A10" s="365"/>
      <c r="B10" s="344"/>
      <c r="C10" s="344"/>
    </row>
    <row r="11" spans="1:4" x14ac:dyDescent="0.25">
      <c r="A11" s="366"/>
      <c r="B11" s="344"/>
      <c r="C11" s="344"/>
    </row>
    <row r="12" spans="1:4" x14ac:dyDescent="0.25">
      <c r="A12" s="366"/>
      <c r="B12" s="344"/>
      <c r="C12" s="344"/>
    </row>
    <row r="13" spans="1:4" ht="33.75" customHeight="1" x14ac:dyDescent="0.25">
      <c r="A13" s="367" t="s">
        <v>581</v>
      </c>
      <c r="B13" s="374"/>
      <c r="C13" s="375"/>
    </row>
    <row r="14" spans="1:4" x14ac:dyDescent="0.25">
      <c r="A14" s="26" t="s">
        <v>38</v>
      </c>
      <c r="B14" s="367" t="s">
        <v>39</v>
      </c>
      <c r="C14" s="375"/>
    </row>
    <row r="15" spans="1:4" x14ac:dyDescent="0.25">
      <c r="A15" s="27" t="s">
        <v>40</v>
      </c>
      <c r="B15" s="27" t="s">
        <v>41</v>
      </c>
      <c r="C15" s="27" t="s">
        <v>42</v>
      </c>
      <c r="D15" s="225"/>
    </row>
    <row r="16" spans="1:4" x14ac:dyDescent="0.25">
      <c r="A16" s="30" t="s">
        <v>43</v>
      </c>
      <c r="B16" s="29">
        <v>96</v>
      </c>
      <c r="C16" s="29">
        <f>B16*12</f>
        <v>1152</v>
      </c>
    </row>
    <row r="17" spans="1:4" x14ac:dyDescent="0.25">
      <c r="A17" s="29" t="s">
        <v>44</v>
      </c>
      <c r="B17" s="29">
        <v>96</v>
      </c>
      <c r="C17" s="29">
        <f>B17*12</f>
        <v>1152</v>
      </c>
    </row>
    <row r="18" spans="1:4" x14ac:dyDescent="0.25">
      <c r="A18" s="27" t="s">
        <v>45</v>
      </c>
      <c r="B18" s="27" t="s">
        <v>41</v>
      </c>
      <c r="C18" s="27" t="s">
        <v>42</v>
      </c>
      <c r="D18" s="225"/>
    </row>
    <row r="19" spans="1:4" x14ac:dyDescent="0.25">
      <c r="A19" s="29" t="s">
        <v>43</v>
      </c>
      <c r="B19" s="29">
        <v>20</v>
      </c>
      <c r="C19" s="29">
        <f>B19*12</f>
        <v>240</v>
      </c>
    </row>
    <row r="20" spans="1:4" x14ac:dyDescent="0.25">
      <c r="A20" s="29" t="s">
        <v>44</v>
      </c>
      <c r="B20" s="29">
        <v>20</v>
      </c>
      <c r="C20" s="29">
        <f t="shared" ref="C20" si="0">SUM(C19)</f>
        <v>240</v>
      </c>
    </row>
    <row r="21" spans="1:4" x14ac:dyDescent="0.25">
      <c r="A21" s="27" t="s">
        <v>46</v>
      </c>
      <c r="B21" s="27" t="s">
        <v>41</v>
      </c>
      <c r="C21" s="27" t="s">
        <v>47</v>
      </c>
      <c r="D21" s="225"/>
    </row>
    <row r="22" spans="1:4" x14ac:dyDescent="0.25">
      <c r="A22" s="224" t="s">
        <v>50</v>
      </c>
      <c r="B22" s="224">
        <v>20</v>
      </c>
      <c r="C22" s="224">
        <v>20</v>
      </c>
    </row>
    <row r="23" spans="1:4" x14ac:dyDescent="0.25">
      <c r="A23" s="29" t="s">
        <v>43</v>
      </c>
      <c r="B23" s="29">
        <v>10</v>
      </c>
      <c r="C23" s="29">
        <v>10</v>
      </c>
    </row>
    <row r="24" spans="1:4" x14ac:dyDescent="0.25">
      <c r="A24" s="29" t="s">
        <v>44</v>
      </c>
      <c r="B24" s="29">
        <f t="shared" ref="B24:C24" si="1">SUM(B22:B23)</f>
        <v>30</v>
      </c>
      <c r="C24" s="29">
        <f t="shared" si="1"/>
        <v>30</v>
      </c>
      <c r="D24" s="225"/>
    </row>
    <row r="25" spans="1:4" x14ac:dyDescent="0.25">
      <c r="A25" s="27" t="s">
        <v>48</v>
      </c>
      <c r="B25" s="27" t="s">
        <v>41</v>
      </c>
      <c r="C25" s="27" t="s">
        <v>49</v>
      </c>
    </row>
    <row r="26" spans="1:4" x14ac:dyDescent="0.25">
      <c r="A26" s="30" t="s">
        <v>50</v>
      </c>
      <c r="B26" s="30">
        <v>12</v>
      </c>
      <c r="C26" s="30">
        <f t="shared" ref="C26:C27" si="2">B26*1</f>
        <v>12</v>
      </c>
    </row>
    <row r="27" spans="1:4" x14ac:dyDescent="0.25">
      <c r="A27" s="30" t="s">
        <v>43</v>
      </c>
      <c r="B27" s="30">
        <v>5</v>
      </c>
      <c r="C27" s="30">
        <f t="shared" si="2"/>
        <v>5</v>
      </c>
    </row>
    <row r="28" spans="1:4" x14ac:dyDescent="0.25">
      <c r="A28" s="29" t="s">
        <v>44</v>
      </c>
      <c r="B28" s="29">
        <f t="shared" ref="B28:C28" si="3">SUM(B26:B27)</f>
        <v>17</v>
      </c>
      <c r="C28" s="29">
        <f t="shared" si="3"/>
        <v>17</v>
      </c>
      <c r="D28" s="225"/>
    </row>
    <row r="29" spans="1:4" ht="25.5" x14ac:dyDescent="0.25">
      <c r="A29" s="27" t="s">
        <v>339</v>
      </c>
      <c r="B29" s="27" t="s">
        <v>41</v>
      </c>
      <c r="C29" s="27" t="s">
        <v>364</v>
      </c>
    </row>
    <row r="30" spans="1:4" x14ac:dyDescent="0.25">
      <c r="A30" s="30" t="s">
        <v>50</v>
      </c>
      <c r="B30" s="30">
        <v>12</v>
      </c>
      <c r="C30" s="30">
        <f>B30*12</f>
        <v>144</v>
      </c>
    </row>
    <row r="31" spans="1:4" x14ac:dyDescent="0.25">
      <c r="A31" s="30" t="s">
        <v>43</v>
      </c>
      <c r="B31" s="30">
        <v>5</v>
      </c>
      <c r="C31" s="30">
        <f>B31*12</f>
        <v>60</v>
      </c>
    </row>
    <row r="32" spans="1:4" x14ac:dyDescent="0.25">
      <c r="A32" s="29" t="s">
        <v>44</v>
      </c>
      <c r="B32" s="29">
        <v>17</v>
      </c>
      <c r="C32" s="29">
        <f>SUM(C30:C31)</f>
        <v>204</v>
      </c>
      <c r="D32" s="225"/>
    </row>
    <row r="33" spans="1:4" x14ac:dyDescent="0.25">
      <c r="A33" s="27" t="s">
        <v>51</v>
      </c>
      <c r="B33" s="27" t="s">
        <v>41</v>
      </c>
      <c r="C33" s="27" t="s">
        <v>360</v>
      </c>
    </row>
    <row r="34" spans="1:4" x14ac:dyDescent="0.25">
      <c r="A34" s="30" t="s">
        <v>50</v>
      </c>
      <c r="B34" s="30">
        <v>16</v>
      </c>
      <c r="C34" s="30">
        <f>B34*6</f>
        <v>96</v>
      </c>
    </row>
    <row r="35" spans="1:4" x14ac:dyDescent="0.25">
      <c r="A35" s="30" t="s">
        <v>43</v>
      </c>
      <c r="B35" s="30">
        <v>7</v>
      </c>
      <c r="C35" s="30">
        <f>B35*6</f>
        <v>42</v>
      </c>
    </row>
    <row r="36" spans="1:4" x14ac:dyDescent="0.25">
      <c r="A36" s="29" t="s">
        <v>44</v>
      </c>
      <c r="B36" s="29">
        <f t="shared" ref="B36:C36" si="4">SUM(B34:B35)</f>
        <v>23</v>
      </c>
      <c r="C36" s="29">
        <f t="shared" si="4"/>
        <v>138</v>
      </c>
      <c r="D36" s="225"/>
    </row>
    <row r="37" spans="1:4" x14ac:dyDescent="0.25">
      <c r="A37" s="27" t="s">
        <v>52</v>
      </c>
      <c r="B37" s="27" t="s">
        <v>41</v>
      </c>
      <c r="C37" s="27" t="s">
        <v>365</v>
      </c>
    </row>
    <row r="38" spans="1:4" x14ac:dyDescent="0.25">
      <c r="A38" s="30" t="s">
        <v>50</v>
      </c>
      <c r="B38" s="30">
        <v>12</v>
      </c>
      <c r="C38" s="30">
        <f>B38*12</f>
        <v>144</v>
      </c>
    </row>
    <row r="39" spans="1:4" x14ac:dyDescent="0.25">
      <c r="A39" s="30" t="s">
        <v>43</v>
      </c>
      <c r="B39" s="30">
        <v>5</v>
      </c>
      <c r="C39" s="30">
        <f>B39*12</f>
        <v>60</v>
      </c>
    </row>
    <row r="40" spans="1:4" x14ac:dyDescent="0.25">
      <c r="A40" s="29" t="s">
        <v>44</v>
      </c>
      <c r="B40" s="29">
        <f t="shared" ref="B40:C40" si="5">SUM(B38:B39)</f>
        <v>17</v>
      </c>
      <c r="C40" s="29">
        <f t="shared" si="5"/>
        <v>204</v>
      </c>
      <c r="D40" s="225"/>
    </row>
    <row r="41" spans="1:4" x14ac:dyDescent="0.25">
      <c r="A41" s="27" t="s">
        <v>363</v>
      </c>
      <c r="B41" s="27" t="s">
        <v>41</v>
      </c>
      <c r="C41" s="27" t="s">
        <v>42</v>
      </c>
    </row>
    <row r="42" spans="1:4" x14ac:dyDescent="0.25">
      <c r="A42" s="29" t="s">
        <v>43</v>
      </c>
      <c r="B42" s="29">
        <v>20</v>
      </c>
      <c r="C42" s="29">
        <f>B42*12</f>
        <v>240</v>
      </c>
    </row>
    <row r="43" spans="1:4" x14ac:dyDescent="0.25">
      <c r="A43" s="27" t="s">
        <v>54</v>
      </c>
      <c r="B43" s="27" t="s">
        <v>41</v>
      </c>
      <c r="C43" s="27" t="s">
        <v>360</v>
      </c>
    </row>
    <row r="44" spans="1:4" x14ac:dyDescent="0.25">
      <c r="A44" s="30" t="s">
        <v>50</v>
      </c>
      <c r="B44" s="30">
        <v>12</v>
      </c>
      <c r="C44" s="30">
        <f>B44*6</f>
        <v>72</v>
      </c>
      <c r="D44" s="225"/>
    </row>
    <row r="45" spans="1:4" x14ac:dyDescent="0.25">
      <c r="A45" s="30" t="s">
        <v>43</v>
      </c>
      <c r="B45" s="30">
        <v>5</v>
      </c>
      <c r="C45" s="30">
        <f>B45*6</f>
        <v>30</v>
      </c>
    </row>
    <row r="46" spans="1:4" x14ac:dyDescent="0.25">
      <c r="A46" s="29" t="s">
        <v>44</v>
      </c>
      <c r="B46" s="29">
        <f t="shared" ref="B46:C46" si="6">SUM(B44:B45)</f>
        <v>17</v>
      </c>
      <c r="C46" s="29">
        <f t="shared" si="6"/>
        <v>102</v>
      </c>
      <c r="D46" s="225"/>
    </row>
    <row r="47" spans="1:4" ht="25.5" x14ac:dyDescent="0.25">
      <c r="A47" s="27" t="s">
        <v>55</v>
      </c>
      <c r="B47" s="27" t="s">
        <v>41</v>
      </c>
      <c r="C47" s="27" t="s">
        <v>366</v>
      </c>
    </row>
    <row r="48" spans="1:4" x14ac:dyDescent="0.25">
      <c r="A48" s="30" t="s">
        <v>50</v>
      </c>
      <c r="B48" s="30">
        <v>12</v>
      </c>
      <c r="C48" s="30">
        <f>B48*6</f>
        <v>72</v>
      </c>
    </row>
    <row r="49" spans="1:4" x14ac:dyDescent="0.25">
      <c r="A49" s="30" t="s">
        <v>43</v>
      </c>
      <c r="B49" s="30">
        <v>5</v>
      </c>
      <c r="C49" s="30">
        <f>B49*6</f>
        <v>30</v>
      </c>
    </row>
    <row r="50" spans="1:4" x14ac:dyDescent="0.25">
      <c r="A50" s="29" t="s">
        <v>44</v>
      </c>
      <c r="B50" s="29">
        <f t="shared" ref="B50:C50" si="7">SUM(B48:B49)</f>
        <v>17</v>
      </c>
      <c r="C50" s="29">
        <f t="shared" si="7"/>
        <v>102</v>
      </c>
      <c r="D50" s="225"/>
    </row>
    <row r="51" spans="1:4" x14ac:dyDescent="0.25">
      <c r="A51" s="226" t="s">
        <v>369</v>
      </c>
      <c r="B51" s="27" t="s">
        <v>41</v>
      </c>
      <c r="C51" s="27" t="s">
        <v>370</v>
      </c>
    </row>
    <row r="52" spans="1:4" x14ac:dyDescent="0.25">
      <c r="A52" s="30" t="s">
        <v>50</v>
      </c>
      <c r="B52" s="30">
        <v>6</v>
      </c>
      <c r="C52" s="30">
        <f>B52*4</f>
        <v>24</v>
      </c>
    </row>
    <row r="53" spans="1:4" x14ac:dyDescent="0.25">
      <c r="A53" s="30" t="s">
        <v>43</v>
      </c>
      <c r="B53" s="30">
        <v>6</v>
      </c>
      <c r="C53" s="30">
        <f>B53*4</f>
        <v>24</v>
      </c>
    </row>
    <row r="54" spans="1:4" x14ac:dyDescent="0.25">
      <c r="A54" s="29" t="s">
        <v>44</v>
      </c>
      <c r="B54" s="29">
        <f t="shared" ref="B54:C54" si="8">SUM(B52:B53)</f>
        <v>12</v>
      </c>
      <c r="C54" s="29">
        <f t="shared" si="8"/>
        <v>48</v>
      </c>
      <c r="D54" s="225"/>
    </row>
    <row r="55" spans="1:4" x14ac:dyDescent="0.25">
      <c r="A55" s="27" t="s">
        <v>56</v>
      </c>
      <c r="B55" s="27" t="s">
        <v>41</v>
      </c>
      <c r="C55" s="27" t="s">
        <v>371</v>
      </c>
    </row>
    <row r="56" spans="1:4" x14ac:dyDescent="0.25">
      <c r="A56" s="30" t="s">
        <v>50</v>
      </c>
      <c r="B56" s="30">
        <v>6</v>
      </c>
      <c r="C56" s="30">
        <f>B56*4</f>
        <v>24</v>
      </c>
    </row>
    <row r="57" spans="1:4" x14ac:dyDescent="0.25">
      <c r="A57" s="30" t="s">
        <v>43</v>
      </c>
      <c r="B57" s="30">
        <v>6</v>
      </c>
      <c r="C57" s="30">
        <f>B57*4</f>
        <v>24</v>
      </c>
    </row>
    <row r="58" spans="1:4" x14ac:dyDescent="0.25">
      <c r="A58" s="29" t="s">
        <v>44</v>
      </c>
      <c r="B58" s="29">
        <f t="shared" ref="B58:C58" si="9">SUM(B56:B57)</f>
        <v>12</v>
      </c>
      <c r="C58" s="29">
        <f t="shared" si="9"/>
        <v>48</v>
      </c>
      <c r="D58" s="225"/>
    </row>
    <row r="59" spans="1:4" x14ac:dyDescent="0.25">
      <c r="A59" s="27" t="s">
        <v>372</v>
      </c>
      <c r="B59" s="27" t="s">
        <v>41</v>
      </c>
      <c r="C59" s="27" t="s">
        <v>371</v>
      </c>
    </row>
    <row r="60" spans="1:4" x14ac:dyDescent="0.25">
      <c r="A60" s="30" t="s">
        <v>50</v>
      </c>
      <c r="B60" s="30">
        <v>20</v>
      </c>
      <c r="C60" s="30">
        <f>B60*4</f>
        <v>80</v>
      </c>
    </row>
    <row r="61" spans="1:4" x14ac:dyDescent="0.25">
      <c r="A61" s="30" t="s">
        <v>43</v>
      </c>
      <c r="B61" s="30">
        <v>10</v>
      </c>
      <c r="C61" s="30">
        <f>B61*4</f>
        <v>40</v>
      </c>
    </row>
    <row r="62" spans="1:4" x14ac:dyDescent="0.25">
      <c r="A62" s="29" t="s">
        <v>44</v>
      </c>
      <c r="B62" s="29">
        <f t="shared" ref="B62:C62" si="10">SUM(B60:B61)</f>
        <v>30</v>
      </c>
      <c r="C62" s="29">
        <f t="shared" si="10"/>
        <v>120</v>
      </c>
      <c r="D62" s="225"/>
    </row>
    <row r="63" spans="1:4" x14ac:dyDescent="0.25">
      <c r="A63" s="27" t="s">
        <v>373</v>
      </c>
      <c r="B63" s="27" t="s">
        <v>41</v>
      </c>
      <c r="C63" s="27" t="s">
        <v>371</v>
      </c>
    </row>
    <row r="64" spans="1:4" x14ac:dyDescent="0.25">
      <c r="A64" s="30" t="s">
        <v>50</v>
      </c>
      <c r="B64" s="30">
        <v>20</v>
      </c>
      <c r="C64" s="30">
        <f>B64*4</f>
        <v>80</v>
      </c>
    </row>
    <row r="65" spans="1:4" x14ac:dyDescent="0.25">
      <c r="A65" s="30" t="s">
        <v>43</v>
      </c>
      <c r="B65" s="30">
        <v>10</v>
      </c>
      <c r="C65" s="30">
        <f>B65*4</f>
        <v>40</v>
      </c>
    </row>
    <row r="66" spans="1:4" x14ac:dyDescent="0.25">
      <c r="A66" s="29" t="s">
        <v>44</v>
      </c>
      <c r="B66" s="29">
        <f t="shared" ref="B66:C66" si="11">SUM(B64:B65)</f>
        <v>30</v>
      </c>
      <c r="C66" s="29">
        <f t="shared" si="11"/>
        <v>120</v>
      </c>
      <c r="D66" s="225"/>
    </row>
    <row r="67" spans="1:4" x14ac:dyDescent="0.25">
      <c r="A67" s="27" t="s">
        <v>57</v>
      </c>
      <c r="B67" s="27" t="s">
        <v>41</v>
      </c>
      <c r="C67" s="27" t="s">
        <v>371</v>
      </c>
    </row>
    <row r="68" spans="1:4" x14ac:dyDescent="0.25">
      <c r="A68" s="30" t="s">
        <v>50</v>
      </c>
      <c r="B68" s="30">
        <v>20</v>
      </c>
      <c r="C68" s="30">
        <f>B68*4</f>
        <v>80</v>
      </c>
    </row>
    <row r="69" spans="1:4" x14ac:dyDescent="0.25">
      <c r="A69" s="30" t="s">
        <v>43</v>
      </c>
      <c r="B69" s="30">
        <v>10</v>
      </c>
      <c r="C69" s="30">
        <f>B69*4</f>
        <v>40</v>
      </c>
    </row>
    <row r="70" spans="1:4" x14ac:dyDescent="0.25">
      <c r="A70" s="29" t="s">
        <v>44</v>
      </c>
      <c r="B70" s="29">
        <f t="shared" ref="B70:C70" si="12">SUM(B68:B69)</f>
        <v>30</v>
      </c>
      <c r="C70" s="29">
        <f t="shared" si="12"/>
        <v>120</v>
      </c>
      <c r="D70" s="225"/>
    </row>
    <row r="71" spans="1:4" x14ac:dyDescent="0.25">
      <c r="A71" s="27" t="s">
        <v>58</v>
      </c>
      <c r="B71" s="27" t="s">
        <v>41</v>
      </c>
      <c r="C71" s="27" t="s">
        <v>69</v>
      </c>
    </row>
    <row r="72" spans="1:4" x14ac:dyDescent="0.25">
      <c r="A72" s="30" t="s">
        <v>50</v>
      </c>
      <c r="B72" s="30">
        <v>20</v>
      </c>
      <c r="C72" s="30">
        <f>B72*4</f>
        <v>80</v>
      </c>
    </row>
    <row r="73" spans="1:4" x14ac:dyDescent="0.25">
      <c r="A73" s="30" t="s">
        <v>43</v>
      </c>
      <c r="B73" s="30">
        <v>10</v>
      </c>
      <c r="C73" s="30">
        <f>B73*4</f>
        <v>40</v>
      </c>
    </row>
    <row r="74" spans="1:4" x14ac:dyDescent="0.25">
      <c r="A74" s="29" t="s">
        <v>44</v>
      </c>
      <c r="B74" s="29">
        <f t="shared" ref="B74:C74" si="13">SUM(B72:B73)</f>
        <v>30</v>
      </c>
      <c r="C74" s="29">
        <f t="shared" si="13"/>
        <v>120</v>
      </c>
      <c r="D74" s="225"/>
    </row>
    <row r="75" spans="1:4" x14ac:dyDescent="0.25">
      <c r="A75" s="27" t="s">
        <v>59</v>
      </c>
      <c r="B75" s="27" t="s">
        <v>41</v>
      </c>
      <c r="C75" s="27" t="s">
        <v>577</v>
      </c>
    </row>
    <row r="76" spans="1:4" x14ac:dyDescent="0.25">
      <c r="A76" s="30" t="s">
        <v>50</v>
      </c>
      <c r="B76" s="30">
        <v>8</v>
      </c>
      <c r="C76" s="30">
        <f>B76*2</f>
        <v>16</v>
      </c>
    </row>
    <row r="77" spans="1:4" x14ac:dyDescent="0.25">
      <c r="A77" s="30" t="s">
        <v>43</v>
      </c>
      <c r="B77" s="30">
        <v>7</v>
      </c>
      <c r="C77" s="30">
        <f>B77*2</f>
        <v>14</v>
      </c>
    </row>
    <row r="78" spans="1:4" x14ac:dyDescent="0.25">
      <c r="A78" s="29" t="s">
        <v>44</v>
      </c>
      <c r="B78" s="29">
        <f t="shared" ref="B78:C78" si="14">SUM(B76:B77)</f>
        <v>15</v>
      </c>
      <c r="C78" s="29">
        <f t="shared" si="14"/>
        <v>30</v>
      </c>
      <c r="D78" s="225"/>
    </row>
    <row r="79" spans="1:4" x14ac:dyDescent="0.25">
      <c r="A79" s="27" t="s">
        <v>60</v>
      </c>
      <c r="B79" s="27" t="s">
        <v>41</v>
      </c>
      <c r="C79" s="27" t="s">
        <v>371</v>
      </c>
    </row>
    <row r="80" spans="1:4" x14ac:dyDescent="0.25">
      <c r="A80" s="30" t="s">
        <v>50</v>
      </c>
      <c r="B80" s="30">
        <v>30</v>
      </c>
      <c r="C80" s="30">
        <f>B80*4</f>
        <v>120</v>
      </c>
    </row>
    <row r="81" spans="1:4" x14ac:dyDescent="0.25">
      <c r="A81" s="30" t="s">
        <v>43</v>
      </c>
      <c r="B81" s="30">
        <v>30</v>
      </c>
      <c r="C81" s="30">
        <f>B81*4</f>
        <v>120</v>
      </c>
    </row>
    <row r="82" spans="1:4" x14ac:dyDescent="0.25">
      <c r="A82" s="29" t="s">
        <v>44</v>
      </c>
      <c r="B82" s="29">
        <f t="shared" ref="B82:C82" si="15">SUM(B80:B81)</f>
        <v>60</v>
      </c>
      <c r="C82" s="29">
        <f t="shared" si="15"/>
        <v>240</v>
      </c>
      <c r="D82" s="225"/>
    </row>
    <row r="83" spans="1:4" x14ac:dyDescent="0.25">
      <c r="A83" s="27" t="s">
        <v>61</v>
      </c>
      <c r="B83" s="27" t="s">
        <v>41</v>
      </c>
      <c r="C83" s="27" t="s">
        <v>62</v>
      </c>
    </row>
    <row r="84" spans="1:4" x14ac:dyDescent="0.25">
      <c r="A84" s="30" t="s">
        <v>50</v>
      </c>
      <c r="B84" s="30">
        <v>20</v>
      </c>
      <c r="C84" s="30">
        <f t="shared" ref="C84:C85" si="16">B84*4</f>
        <v>80</v>
      </c>
    </row>
    <row r="85" spans="1:4" x14ac:dyDescent="0.25">
      <c r="A85" s="30" t="s">
        <v>43</v>
      </c>
      <c r="B85" s="30">
        <v>6</v>
      </c>
      <c r="C85" s="30">
        <f t="shared" si="16"/>
        <v>24</v>
      </c>
    </row>
    <row r="86" spans="1:4" x14ac:dyDescent="0.25">
      <c r="A86" s="29" t="s">
        <v>44</v>
      </c>
      <c r="B86" s="29">
        <f t="shared" ref="B86:C86" si="17">SUM(B84:B85)</f>
        <v>26</v>
      </c>
      <c r="C86" s="29">
        <f t="shared" si="17"/>
        <v>104</v>
      </c>
    </row>
    <row r="87" spans="1:4" x14ac:dyDescent="0.25">
      <c r="A87" s="27" t="s">
        <v>63</v>
      </c>
      <c r="B87" s="27" t="s">
        <v>41</v>
      </c>
      <c r="C87" s="27" t="s">
        <v>64</v>
      </c>
    </row>
    <row r="88" spans="1:4" x14ac:dyDescent="0.25">
      <c r="A88" s="30" t="s">
        <v>50</v>
      </c>
      <c r="B88" s="30">
        <v>10</v>
      </c>
      <c r="C88" s="30">
        <f>B88*1</f>
        <v>10</v>
      </c>
    </row>
    <row r="89" spans="1:4" x14ac:dyDescent="0.25">
      <c r="A89" s="30" t="s">
        <v>43</v>
      </c>
      <c r="B89" s="30">
        <v>20</v>
      </c>
      <c r="C89" s="30">
        <f>B89*1</f>
        <v>20</v>
      </c>
    </row>
    <row r="90" spans="1:4" x14ac:dyDescent="0.25">
      <c r="A90" s="29" t="s">
        <v>44</v>
      </c>
      <c r="B90" s="29">
        <f t="shared" ref="B90:C90" si="18">SUM(B88:B89)</f>
        <v>30</v>
      </c>
      <c r="C90" s="29">
        <f t="shared" si="18"/>
        <v>30</v>
      </c>
    </row>
    <row r="91" spans="1:4" ht="15.75" customHeight="1" x14ac:dyDescent="0.25">
      <c r="A91" s="12"/>
      <c r="C91" s="11">
        <f>SUM(C17,C20,C24,C28,C32,C36,C40,C42,C46,C50,C54,C58,C62,C66,C74,C78,C82,C86,C70,C90)</f>
        <v>3409</v>
      </c>
    </row>
    <row r="92" spans="1:4" ht="15.75" customHeight="1" x14ac:dyDescent="0.25"/>
    <row r="93" spans="1:4" ht="15.75" customHeight="1" x14ac:dyDescent="0.25">
      <c r="A93" s="12"/>
    </row>
    <row r="94" spans="1:4" ht="15.75" customHeight="1" x14ac:dyDescent="0.25">
      <c r="A94" s="12"/>
      <c r="C94" s="11"/>
    </row>
    <row r="95" spans="1:4" ht="15.75" customHeight="1" x14ac:dyDescent="0.25">
      <c r="A95" s="12"/>
      <c r="C95" s="11"/>
    </row>
    <row r="96" spans="1:4" ht="15.75" customHeight="1" x14ac:dyDescent="0.25">
      <c r="A96" s="13"/>
      <c r="C96" s="11"/>
    </row>
    <row r="97" spans="1:3" ht="15.75" customHeight="1" x14ac:dyDescent="0.25">
      <c r="A97" s="14"/>
      <c r="C97" s="11"/>
    </row>
    <row r="98" spans="1:3" ht="15.75" customHeight="1" x14ac:dyDescent="0.25">
      <c r="A98" s="14"/>
      <c r="C98" s="11"/>
    </row>
    <row r="99" spans="1:3" ht="15.75" customHeight="1" x14ac:dyDescent="0.25">
      <c r="A99" s="14"/>
      <c r="C99" s="11"/>
    </row>
    <row r="100" spans="1:3" ht="15.75" customHeight="1" x14ac:dyDescent="0.25"/>
    <row r="101" spans="1:3" ht="15.75" customHeight="1" x14ac:dyDescent="0.25"/>
    <row r="102" spans="1:3" ht="15.75" customHeight="1" x14ac:dyDescent="0.25"/>
    <row r="103" spans="1:3" ht="15.75" customHeight="1" x14ac:dyDescent="0.25"/>
    <row r="104" spans="1:3" ht="15.75" customHeight="1" x14ac:dyDescent="0.25"/>
    <row r="105" spans="1:3" ht="15.75" customHeight="1" x14ac:dyDescent="0.25"/>
    <row r="106" spans="1:3" ht="15.75" customHeight="1" x14ac:dyDescent="0.25"/>
    <row r="107" spans="1:3" ht="15.75" customHeight="1" x14ac:dyDescent="0.25"/>
    <row r="108" spans="1:3" ht="15.75" customHeight="1" x14ac:dyDescent="0.25"/>
    <row r="109" spans="1:3" ht="15.75" customHeight="1" x14ac:dyDescent="0.25"/>
    <row r="110" spans="1:3" ht="15.75" customHeight="1" x14ac:dyDescent="0.25"/>
    <row r="111" spans="1:3" ht="15.75" customHeight="1" x14ac:dyDescent="0.25"/>
    <row r="112" spans="1:3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0:C10"/>
    <mergeCell ref="A11:C11"/>
    <mergeCell ref="A12:C12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D1000"/>
  <sheetViews>
    <sheetView topLeftCell="A79" workbookViewId="0">
      <selection activeCell="C43" sqref="C43"/>
    </sheetView>
  </sheetViews>
  <sheetFormatPr defaultColWidth="14.42578125" defaultRowHeight="15" customHeight="1" x14ac:dyDescent="0.25"/>
  <cols>
    <col min="1" max="1" width="79.42578125" bestFit="1" customWidth="1"/>
    <col min="2" max="2" width="10.28515625" bestFit="1" customWidth="1"/>
    <col min="3" max="3" width="32.85546875" bestFit="1" customWidth="1"/>
    <col min="4" max="26" width="8" customWidth="1"/>
  </cols>
  <sheetData>
    <row r="4" spans="1:4" x14ac:dyDescent="0.25">
      <c r="A4" s="25"/>
      <c r="B4" s="25"/>
      <c r="C4" s="25"/>
    </row>
    <row r="5" spans="1:4" x14ac:dyDescent="0.25">
      <c r="A5" s="25"/>
      <c r="B5" s="25"/>
      <c r="C5" s="25"/>
    </row>
    <row r="6" spans="1:4" x14ac:dyDescent="0.25">
      <c r="A6" s="25"/>
      <c r="B6" s="25"/>
      <c r="C6" s="25"/>
    </row>
    <row r="7" spans="1:4" x14ac:dyDescent="0.25">
      <c r="A7" s="25"/>
      <c r="B7" s="25"/>
      <c r="C7" s="25"/>
    </row>
    <row r="8" spans="1:4" x14ac:dyDescent="0.25">
      <c r="A8" s="25"/>
      <c r="B8" s="25"/>
      <c r="C8" s="25"/>
    </row>
    <row r="9" spans="1:4" x14ac:dyDescent="0.25">
      <c r="A9" s="368"/>
      <c r="B9" s="344"/>
      <c r="C9" s="344"/>
    </row>
    <row r="10" spans="1:4" x14ac:dyDescent="0.25">
      <c r="A10" s="369"/>
      <c r="B10" s="344"/>
      <c r="C10" s="344"/>
    </row>
    <row r="11" spans="1:4" x14ac:dyDescent="0.25">
      <c r="A11" s="370"/>
      <c r="B11" s="344"/>
      <c r="C11" s="344"/>
    </row>
    <row r="12" spans="1:4" x14ac:dyDescent="0.25">
      <c r="A12" s="25"/>
      <c r="B12" s="25"/>
      <c r="C12" s="25"/>
    </row>
    <row r="13" spans="1:4" ht="40.5" customHeight="1" x14ac:dyDescent="0.25">
      <c r="A13" s="367" t="s">
        <v>581</v>
      </c>
      <c r="B13" s="374"/>
      <c r="C13" s="375"/>
    </row>
    <row r="14" spans="1:4" x14ac:dyDescent="0.25">
      <c r="A14" s="26" t="s">
        <v>38</v>
      </c>
      <c r="B14" s="367" t="s">
        <v>65</v>
      </c>
      <c r="C14" s="375"/>
    </row>
    <row r="15" spans="1:4" x14ac:dyDescent="0.25">
      <c r="A15" s="27" t="s">
        <v>40</v>
      </c>
      <c r="B15" s="27" t="s">
        <v>41</v>
      </c>
      <c r="C15" s="27" t="s">
        <v>42</v>
      </c>
      <c r="D15" s="225"/>
    </row>
    <row r="16" spans="1:4" x14ac:dyDescent="0.25">
      <c r="A16" s="29" t="s">
        <v>43</v>
      </c>
      <c r="B16" s="29">
        <v>96</v>
      </c>
      <c r="C16" s="29">
        <f>B16*12</f>
        <v>1152</v>
      </c>
    </row>
    <row r="17" spans="1:4" x14ac:dyDescent="0.25">
      <c r="A17" s="29" t="s">
        <v>44</v>
      </c>
      <c r="B17" s="29">
        <v>96</v>
      </c>
      <c r="C17" s="304">
        <f>B17*12</f>
        <v>1152</v>
      </c>
    </row>
    <row r="18" spans="1:4" x14ac:dyDescent="0.25">
      <c r="A18" s="27" t="s">
        <v>45</v>
      </c>
      <c r="B18" s="27" t="s">
        <v>41</v>
      </c>
      <c r="C18" s="27" t="s">
        <v>42</v>
      </c>
      <c r="D18" s="225"/>
    </row>
    <row r="19" spans="1:4" x14ac:dyDescent="0.25">
      <c r="A19" s="29" t="s">
        <v>43</v>
      </c>
      <c r="B19" s="29">
        <v>20</v>
      </c>
      <c r="C19" s="29">
        <f t="shared" ref="C19:C20" si="0">B19*12</f>
        <v>240</v>
      </c>
    </row>
    <row r="20" spans="1:4" x14ac:dyDescent="0.25">
      <c r="A20" s="29" t="s">
        <v>44</v>
      </c>
      <c r="B20" s="29">
        <v>20</v>
      </c>
      <c r="C20" s="304">
        <f t="shared" si="0"/>
        <v>240</v>
      </c>
    </row>
    <row r="21" spans="1:4" x14ac:dyDescent="0.25">
      <c r="A21" s="27" t="s">
        <v>46</v>
      </c>
      <c r="B21" s="27" t="s">
        <v>41</v>
      </c>
      <c r="C21" s="27" t="s">
        <v>47</v>
      </c>
      <c r="D21" s="225"/>
    </row>
    <row r="22" spans="1:4" x14ac:dyDescent="0.25">
      <c r="A22" s="29" t="s">
        <v>66</v>
      </c>
      <c r="B22" s="29">
        <v>20</v>
      </c>
      <c r="C22" s="29">
        <v>20</v>
      </c>
    </row>
    <row r="23" spans="1:4" x14ac:dyDescent="0.25">
      <c r="A23" s="29" t="s">
        <v>43</v>
      </c>
      <c r="B23" s="29">
        <v>20</v>
      </c>
      <c r="C23" s="29">
        <v>20</v>
      </c>
    </row>
    <row r="24" spans="1:4" x14ac:dyDescent="0.25">
      <c r="A24" s="29" t="s">
        <v>44</v>
      </c>
      <c r="B24" s="29">
        <v>40</v>
      </c>
      <c r="C24" s="304">
        <v>40</v>
      </c>
    </row>
    <row r="25" spans="1:4" x14ac:dyDescent="0.25">
      <c r="A25" s="27" t="s">
        <v>48</v>
      </c>
      <c r="B25" s="27" t="s">
        <v>41</v>
      </c>
      <c r="C25" s="27" t="s">
        <v>67</v>
      </c>
      <c r="D25" s="225"/>
    </row>
    <row r="26" spans="1:4" x14ac:dyDescent="0.25">
      <c r="A26" s="30" t="s">
        <v>66</v>
      </c>
      <c r="B26" s="30">
        <v>15</v>
      </c>
      <c r="C26" s="30">
        <f t="shared" ref="C26:C28" si="1">B26*1</f>
        <v>15</v>
      </c>
    </row>
    <row r="27" spans="1:4" x14ac:dyDescent="0.25">
      <c r="A27" s="30" t="s">
        <v>43</v>
      </c>
      <c r="B27" s="30">
        <v>5</v>
      </c>
      <c r="C27" s="30">
        <f t="shared" si="1"/>
        <v>5</v>
      </c>
    </row>
    <row r="28" spans="1:4" x14ac:dyDescent="0.25">
      <c r="A28" s="30" t="s">
        <v>68</v>
      </c>
      <c r="B28" s="30">
        <v>10</v>
      </c>
      <c r="C28" s="30">
        <f t="shared" si="1"/>
        <v>10</v>
      </c>
    </row>
    <row r="29" spans="1:4" x14ac:dyDescent="0.25">
      <c r="A29" s="29" t="s">
        <v>44</v>
      </c>
      <c r="B29" s="29">
        <f>SUM(B26:B28)</f>
        <v>30</v>
      </c>
      <c r="C29" s="304">
        <f>SUM(C26:C28)</f>
        <v>30</v>
      </c>
    </row>
    <row r="30" spans="1:4" ht="25.5" x14ac:dyDescent="0.25">
      <c r="A30" s="27" t="s">
        <v>339</v>
      </c>
      <c r="B30" s="27" t="s">
        <v>41</v>
      </c>
      <c r="C30" s="27" t="s">
        <v>364</v>
      </c>
    </row>
    <row r="31" spans="1:4" x14ac:dyDescent="0.25">
      <c r="A31" s="30" t="s">
        <v>66</v>
      </c>
      <c r="B31" s="30">
        <v>20</v>
      </c>
      <c r="C31" s="30">
        <f>B31*12</f>
        <v>240</v>
      </c>
      <c r="D31" s="225"/>
    </row>
    <row r="32" spans="1:4" x14ac:dyDescent="0.25">
      <c r="A32" s="30" t="s">
        <v>68</v>
      </c>
      <c r="B32" s="30">
        <v>10</v>
      </c>
      <c r="C32" s="30">
        <f>B32*12</f>
        <v>120</v>
      </c>
    </row>
    <row r="33" spans="1:4" x14ac:dyDescent="0.25">
      <c r="A33" s="29" t="s">
        <v>44</v>
      </c>
      <c r="B33" s="29">
        <f>SUM(B31:B32)</f>
        <v>30</v>
      </c>
      <c r="C33" s="304">
        <f>SUM(C31:C32)</f>
        <v>360</v>
      </c>
    </row>
    <row r="34" spans="1:4" x14ac:dyDescent="0.25">
      <c r="A34" s="27" t="s">
        <v>51</v>
      </c>
      <c r="B34" s="27" t="s">
        <v>41</v>
      </c>
      <c r="C34" s="27" t="s">
        <v>360</v>
      </c>
    </row>
    <row r="35" spans="1:4" x14ac:dyDescent="0.25">
      <c r="A35" s="30" t="s">
        <v>66</v>
      </c>
      <c r="B35" s="30">
        <v>20</v>
      </c>
      <c r="C35" s="30">
        <f>B35*6</f>
        <v>120</v>
      </c>
    </row>
    <row r="36" spans="1:4" x14ac:dyDescent="0.25">
      <c r="A36" s="30" t="s">
        <v>43</v>
      </c>
      <c r="B36" s="30">
        <v>7</v>
      </c>
      <c r="C36" s="30">
        <f t="shared" ref="C36:C37" si="2">B36*6</f>
        <v>42</v>
      </c>
    </row>
    <row r="37" spans="1:4" x14ac:dyDescent="0.25">
      <c r="A37" s="30" t="s">
        <v>68</v>
      </c>
      <c r="B37" s="30">
        <v>13</v>
      </c>
      <c r="C37" s="30">
        <f t="shared" si="2"/>
        <v>78</v>
      </c>
      <c r="D37" s="225"/>
    </row>
    <row r="38" spans="1:4" x14ac:dyDescent="0.25">
      <c r="A38" s="29" t="s">
        <v>44</v>
      </c>
      <c r="B38" s="29">
        <f>SUM(B35:B37)</f>
        <v>40</v>
      </c>
      <c r="C38" s="304">
        <f>SUM(C35:C37)</f>
        <v>240</v>
      </c>
    </row>
    <row r="39" spans="1:4" x14ac:dyDescent="0.25">
      <c r="A39" s="27" t="s">
        <v>52</v>
      </c>
      <c r="B39" s="27" t="s">
        <v>41</v>
      </c>
      <c r="C39" s="27" t="s">
        <v>365</v>
      </c>
    </row>
    <row r="40" spans="1:4" x14ac:dyDescent="0.25">
      <c r="A40" s="30" t="s">
        <v>66</v>
      </c>
      <c r="B40" s="30">
        <v>15</v>
      </c>
      <c r="C40" s="30">
        <f>B40*12</f>
        <v>180</v>
      </c>
    </row>
    <row r="41" spans="1:4" x14ac:dyDescent="0.25">
      <c r="A41" s="30" t="s">
        <v>43</v>
      </c>
      <c r="B41" s="30">
        <v>5</v>
      </c>
      <c r="C41" s="30">
        <f t="shared" ref="C41:C42" si="3">B41*12</f>
        <v>60</v>
      </c>
    </row>
    <row r="42" spans="1:4" x14ac:dyDescent="0.25">
      <c r="A42" s="30" t="s">
        <v>68</v>
      </c>
      <c r="B42" s="30">
        <v>10</v>
      </c>
      <c r="C42" s="30">
        <f t="shared" si="3"/>
        <v>120</v>
      </c>
    </row>
    <row r="43" spans="1:4" x14ac:dyDescent="0.25">
      <c r="A43" s="29" t="s">
        <v>44</v>
      </c>
      <c r="B43" s="29">
        <f>SUM(B40:B42)</f>
        <v>30</v>
      </c>
      <c r="C43" s="304">
        <f>SUM(C40:C42)</f>
        <v>360</v>
      </c>
      <c r="D43" s="225"/>
    </row>
    <row r="44" spans="1:4" x14ac:dyDescent="0.25">
      <c r="A44" s="27" t="s">
        <v>363</v>
      </c>
      <c r="B44" s="27" t="s">
        <v>41</v>
      </c>
      <c r="C44" s="27" t="s">
        <v>42</v>
      </c>
    </row>
    <row r="45" spans="1:4" x14ac:dyDescent="0.25">
      <c r="A45" s="29" t="s">
        <v>43</v>
      </c>
      <c r="B45" s="29">
        <v>20</v>
      </c>
      <c r="C45" s="29">
        <f t="shared" ref="C45:C46" si="4">B45*12</f>
        <v>240</v>
      </c>
    </row>
    <row r="46" spans="1:4" x14ac:dyDescent="0.25">
      <c r="A46" s="29" t="s">
        <v>44</v>
      </c>
      <c r="B46" s="29">
        <v>20</v>
      </c>
      <c r="C46" s="29">
        <f t="shared" si="4"/>
        <v>240</v>
      </c>
    </row>
    <row r="47" spans="1:4" x14ac:dyDescent="0.25">
      <c r="A47" s="27" t="s">
        <v>54</v>
      </c>
      <c r="B47" s="27" t="s">
        <v>41</v>
      </c>
      <c r="C47" s="27" t="s">
        <v>360</v>
      </c>
    </row>
    <row r="48" spans="1:4" x14ac:dyDescent="0.25">
      <c r="A48" s="30" t="s">
        <v>66</v>
      </c>
      <c r="B48" s="30">
        <v>15</v>
      </c>
      <c r="C48" s="30">
        <f>B48*6</f>
        <v>90</v>
      </c>
    </row>
    <row r="49" spans="1:4" x14ac:dyDescent="0.25">
      <c r="A49" s="30" t="s">
        <v>43</v>
      </c>
      <c r="B49" s="30">
        <v>5</v>
      </c>
      <c r="C49" s="30">
        <f t="shared" ref="C49:C50" si="5">B49*6</f>
        <v>30</v>
      </c>
      <c r="D49" s="225"/>
    </row>
    <row r="50" spans="1:4" x14ac:dyDescent="0.25">
      <c r="A50" s="30" t="s">
        <v>68</v>
      </c>
      <c r="B50" s="30">
        <v>10</v>
      </c>
      <c r="C50" s="30">
        <f t="shared" si="5"/>
        <v>60</v>
      </c>
    </row>
    <row r="51" spans="1:4" x14ac:dyDescent="0.25">
      <c r="A51" s="29" t="s">
        <v>44</v>
      </c>
      <c r="B51" s="29">
        <f>SUM(B48:B50)</f>
        <v>30</v>
      </c>
      <c r="C51" s="29">
        <f>SUM(C48:C50)</f>
        <v>180</v>
      </c>
      <c r="D51" s="225"/>
    </row>
    <row r="52" spans="1:4" ht="25.5" x14ac:dyDescent="0.25">
      <c r="A52" s="27" t="s">
        <v>55</v>
      </c>
      <c r="B52" s="27" t="s">
        <v>41</v>
      </c>
      <c r="C52" s="27" t="s">
        <v>366</v>
      </c>
    </row>
    <row r="53" spans="1:4" x14ac:dyDescent="0.25">
      <c r="A53" s="30" t="s">
        <v>66</v>
      </c>
      <c r="B53" s="30">
        <v>15</v>
      </c>
      <c r="C53" s="30">
        <f>B53*6</f>
        <v>90</v>
      </c>
      <c r="D53" s="225"/>
    </row>
    <row r="54" spans="1:4" x14ac:dyDescent="0.25">
      <c r="A54" s="30" t="s">
        <v>43</v>
      </c>
      <c r="B54" s="30">
        <v>5</v>
      </c>
      <c r="C54" s="30">
        <f t="shared" ref="C54:C55" si="6">B54*6</f>
        <v>30</v>
      </c>
    </row>
    <row r="55" spans="1:4" x14ac:dyDescent="0.25">
      <c r="A55" s="30" t="s">
        <v>68</v>
      </c>
      <c r="B55" s="30">
        <v>10</v>
      </c>
      <c r="C55" s="30">
        <f t="shared" si="6"/>
        <v>60</v>
      </c>
    </row>
    <row r="56" spans="1:4" x14ac:dyDescent="0.25">
      <c r="A56" s="29" t="s">
        <v>44</v>
      </c>
      <c r="B56" s="29">
        <f>SUM(B53:B55)</f>
        <v>30</v>
      </c>
      <c r="C56" s="29">
        <f>SUM(C53:C55)</f>
        <v>180</v>
      </c>
      <c r="D56" s="225"/>
    </row>
    <row r="57" spans="1:4" x14ac:dyDescent="0.25">
      <c r="A57" s="27" t="s">
        <v>367</v>
      </c>
      <c r="B57" s="27" t="s">
        <v>41</v>
      </c>
      <c r="C57" s="27" t="s">
        <v>368</v>
      </c>
    </row>
    <row r="58" spans="1:4" x14ac:dyDescent="0.25">
      <c r="A58" s="30" t="s">
        <v>66</v>
      </c>
      <c r="B58" s="30">
        <v>10</v>
      </c>
      <c r="C58" s="30">
        <f>B58*4</f>
        <v>40</v>
      </c>
    </row>
    <row r="59" spans="1:4" x14ac:dyDescent="0.25">
      <c r="A59" s="30" t="s">
        <v>43</v>
      </c>
      <c r="B59" s="30">
        <v>6</v>
      </c>
      <c r="C59" s="30">
        <f t="shared" ref="C59:C60" si="7">B59*4</f>
        <v>24</v>
      </c>
    </row>
    <row r="60" spans="1:4" x14ac:dyDescent="0.25">
      <c r="A60" s="30" t="s">
        <v>68</v>
      </c>
      <c r="B60" s="30">
        <v>8</v>
      </c>
      <c r="C60" s="30">
        <f t="shared" si="7"/>
        <v>32</v>
      </c>
    </row>
    <row r="61" spans="1:4" x14ac:dyDescent="0.25">
      <c r="A61" s="29" t="s">
        <v>44</v>
      </c>
      <c r="B61" s="29">
        <f>SUM(B58:B60)</f>
        <v>24</v>
      </c>
      <c r="C61" s="29">
        <f>SUM(C58:C60)</f>
        <v>96</v>
      </c>
    </row>
    <row r="62" spans="1:4" x14ac:dyDescent="0.25">
      <c r="A62" s="27" t="s">
        <v>56</v>
      </c>
      <c r="B62" s="27" t="s">
        <v>41</v>
      </c>
      <c r="C62" s="27" t="s">
        <v>371</v>
      </c>
      <c r="D62" s="225"/>
    </row>
    <row r="63" spans="1:4" x14ac:dyDescent="0.25">
      <c r="A63" s="30" t="s">
        <v>66</v>
      </c>
      <c r="B63" s="30">
        <v>8</v>
      </c>
      <c r="C63" s="30">
        <f>B63*4</f>
        <v>32</v>
      </c>
    </row>
    <row r="64" spans="1:4" x14ac:dyDescent="0.25">
      <c r="A64" s="30" t="s">
        <v>43</v>
      </c>
      <c r="B64" s="30">
        <v>6</v>
      </c>
      <c r="C64" s="30">
        <f t="shared" ref="C64:C65" si="8">B64*4</f>
        <v>24</v>
      </c>
    </row>
    <row r="65" spans="1:4" x14ac:dyDescent="0.25">
      <c r="A65" s="30" t="s">
        <v>68</v>
      </c>
      <c r="B65" s="30">
        <v>10</v>
      </c>
      <c r="C65" s="30">
        <f t="shared" si="8"/>
        <v>40</v>
      </c>
    </row>
    <row r="66" spans="1:4" x14ac:dyDescent="0.25">
      <c r="A66" s="29" t="s">
        <v>44</v>
      </c>
      <c r="B66" s="29">
        <f>SUM(B63:B65)</f>
        <v>24</v>
      </c>
      <c r="C66" s="29">
        <f>SUM(C63:C65)</f>
        <v>96</v>
      </c>
    </row>
    <row r="67" spans="1:4" x14ac:dyDescent="0.25">
      <c r="A67" s="27" t="s">
        <v>372</v>
      </c>
      <c r="B67" s="27" t="s">
        <v>41</v>
      </c>
      <c r="C67" s="27" t="s">
        <v>371</v>
      </c>
    </row>
    <row r="68" spans="1:4" x14ac:dyDescent="0.25">
      <c r="A68" s="30" t="s">
        <v>66</v>
      </c>
      <c r="B68" s="30">
        <v>20</v>
      </c>
      <c r="C68" s="30">
        <f>B68*4</f>
        <v>80</v>
      </c>
      <c r="D68" s="225"/>
    </row>
    <row r="69" spans="1:4" x14ac:dyDescent="0.25">
      <c r="A69" s="30" t="s">
        <v>43</v>
      </c>
      <c r="B69" s="30">
        <v>6</v>
      </c>
      <c r="C69" s="30">
        <f t="shared" ref="C69:C70" si="9">B69*4</f>
        <v>24</v>
      </c>
    </row>
    <row r="70" spans="1:4" x14ac:dyDescent="0.25">
      <c r="A70" s="30" t="s">
        <v>68</v>
      </c>
      <c r="B70" s="30">
        <v>10</v>
      </c>
      <c r="C70" s="30">
        <f t="shared" si="9"/>
        <v>40</v>
      </c>
    </row>
    <row r="71" spans="1:4" x14ac:dyDescent="0.25">
      <c r="A71" s="29" t="s">
        <v>44</v>
      </c>
      <c r="B71" s="29">
        <f>SUM(B68:B70)</f>
        <v>36</v>
      </c>
      <c r="C71" s="29">
        <f>SUM(C68:C70)</f>
        <v>144</v>
      </c>
    </row>
    <row r="72" spans="1:4" x14ac:dyDescent="0.25">
      <c r="A72" s="27" t="s">
        <v>346</v>
      </c>
      <c r="B72" s="27" t="s">
        <v>41</v>
      </c>
      <c r="C72" s="27" t="s">
        <v>371</v>
      </c>
    </row>
    <row r="73" spans="1:4" x14ac:dyDescent="0.25">
      <c r="A73" s="30" t="s">
        <v>66</v>
      </c>
      <c r="B73" s="30">
        <v>20</v>
      </c>
      <c r="C73" s="30">
        <f>B73*4</f>
        <v>80</v>
      </c>
    </row>
    <row r="74" spans="1:4" x14ac:dyDescent="0.25">
      <c r="A74" s="30" t="s">
        <v>43</v>
      </c>
      <c r="B74" s="30">
        <v>6</v>
      </c>
      <c r="C74" s="30">
        <f t="shared" ref="C74:C75" si="10">B74*4</f>
        <v>24</v>
      </c>
      <c r="D74" s="225"/>
    </row>
    <row r="75" spans="1:4" x14ac:dyDescent="0.25">
      <c r="A75" s="30" t="s">
        <v>68</v>
      </c>
      <c r="B75" s="30">
        <v>10</v>
      </c>
      <c r="C75" s="30">
        <f t="shared" si="10"/>
        <v>40</v>
      </c>
    </row>
    <row r="76" spans="1:4" x14ac:dyDescent="0.25">
      <c r="A76" s="29" t="s">
        <v>44</v>
      </c>
      <c r="B76" s="29">
        <f>SUM(B73:B75)</f>
        <v>36</v>
      </c>
      <c r="C76" s="29">
        <f>SUM(C73:C75)</f>
        <v>144</v>
      </c>
    </row>
    <row r="77" spans="1:4" x14ac:dyDescent="0.25">
      <c r="A77" s="27" t="s">
        <v>57</v>
      </c>
      <c r="B77" s="27" t="s">
        <v>41</v>
      </c>
      <c r="C77" s="27" t="s">
        <v>371</v>
      </c>
    </row>
    <row r="78" spans="1:4" x14ac:dyDescent="0.25">
      <c r="A78" s="30" t="s">
        <v>66</v>
      </c>
      <c r="B78" s="30">
        <v>20</v>
      </c>
      <c r="C78" s="30">
        <f>B78*4</f>
        <v>80</v>
      </c>
    </row>
    <row r="79" spans="1:4" x14ac:dyDescent="0.25">
      <c r="A79" s="30" t="s">
        <v>43</v>
      </c>
      <c r="B79" s="30">
        <v>6</v>
      </c>
      <c r="C79" s="30">
        <f t="shared" ref="C79:C80" si="11">B79*4</f>
        <v>24</v>
      </c>
    </row>
    <row r="80" spans="1:4" x14ac:dyDescent="0.25">
      <c r="A80" s="30" t="s">
        <v>68</v>
      </c>
      <c r="B80" s="30">
        <v>10</v>
      </c>
      <c r="C80" s="30">
        <f t="shared" si="11"/>
        <v>40</v>
      </c>
      <c r="D80" s="225"/>
    </row>
    <row r="81" spans="1:4" x14ac:dyDescent="0.25">
      <c r="A81" s="29" t="s">
        <v>44</v>
      </c>
      <c r="B81" s="29">
        <f>SUM(B78:B80)</f>
        <v>36</v>
      </c>
      <c r="C81" s="29">
        <f>SUM(C78:C80)</f>
        <v>144</v>
      </c>
    </row>
    <row r="82" spans="1:4" x14ac:dyDescent="0.25">
      <c r="A82" s="192" t="s">
        <v>329</v>
      </c>
      <c r="B82" s="27" t="s">
        <v>41</v>
      </c>
      <c r="C82" s="27" t="s">
        <v>371</v>
      </c>
    </row>
    <row r="83" spans="1:4" x14ac:dyDescent="0.25">
      <c r="A83" s="30" t="s">
        <v>66</v>
      </c>
      <c r="B83" s="30">
        <v>20</v>
      </c>
      <c r="C83" s="30">
        <f>B83*4</f>
        <v>80</v>
      </c>
    </row>
    <row r="84" spans="1:4" x14ac:dyDescent="0.25">
      <c r="A84" s="30" t="s">
        <v>43</v>
      </c>
      <c r="B84" s="30">
        <v>6</v>
      </c>
      <c r="C84" s="30">
        <f t="shared" ref="C84:C85" si="12">B84*4</f>
        <v>24</v>
      </c>
    </row>
    <row r="85" spans="1:4" x14ac:dyDescent="0.25">
      <c r="A85" s="30" t="s">
        <v>68</v>
      </c>
      <c r="B85" s="30">
        <v>10</v>
      </c>
      <c r="C85" s="30">
        <f t="shared" si="12"/>
        <v>40</v>
      </c>
    </row>
    <row r="86" spans="1:4" x14ac:dyDescent="0.25">
      <c r="A86" s="29" t="s">
        <v>44</v>
      </c>
      <c r="B86" s="29">
        <f>SUM(B83:B85)</f>
        <v>36</v>
      </c>
      <c r="C86" s="29">
        <f>SUM(C83:C85)</f>
        <v>144</v>
      </c>
      <c r="D86" s="225"/>
    </row>
    <row r="87" spans="1:4" x14ac:dyDescent="0.25">
      <c r="A87" s="27" t="s">
        <v>59</v>
      </c>
      <c r="B87" s="27" t="s">
        <v>41</v>
      </c>
      <c r="C87" s="27" t="s">
        <v>578</v>
      </c>
    </row>
    <row r="88" spans="1:4" x14ac:dyDescent="0.25">
      <c r="A88" s="30" t="s">
        <v>66</v>
      </c>
      <c r="B88" s="30">
        <v>12</v>
      </c>
      <c r="C88" s="30">
        <f>B88*2</f>
        <v>24</v>
      </c>
    </row>
    <row r="89" spans="1:4" x14ac:dyDescent="0.25">
      <c r="A89" s="30" t="s">
        <v>43</v>
      </c>
      <c r="B89" s="30">
        <v>7</v>
      </c>
      <c r="C89" s="30">
        <f t="shared" ref="C89:C90" si="13">B89*2</f>
        <v>14</v>
      </c>
    </row>
    <row r="90" spans="1:4" x14ac:dyDescent="0.25">
      <c r="A90" s="30" t="s">
        <v>68</v>
      </c>
      <c r="B90" s="30">
        <v>11</v>
      </c>
      <c r="C90" s="30">
        <f t="shared" si="13"/>
        <v>22</v>
      </c>
    </row>
    <row r="91" spans="1:4" x14ac:dyDescent="0.25">
      <c r="A91" s="29" t="s">
        <v>44</v>
      </c>
      <c r="B91" s="29">
        <f>SUM(B88:B90)</f>
        <v>30</v>
      </c>
      <c r="C91" s="29">
        <f>SUM(C88:C90)</f>
        <v>60</v>
      </c>
    </row>
    <row r="92" spans="1:4" x14ac:dyDescent="0.25">
      <c r="A92" s="27" t="s">
        <v>60</v>
      </c>
      <c r="B92" s="27" t="s">
        <v>41</v>
      </c>
      <c r="C92" s="27" t="s">
        <v>371</v>
      </c>
      <c r="D92" s="225"/>
    </row>
    <row r="93" spans="1:4" x14ac:dyDescent="0.25">
      <c r="A93" s="30" t="s">
        <v>66</v>
      </c>
      <c r="B93" s="30">
        <v>30</v>
      </c>
      <c r="C93" s="30">
        <f>B93*4</f>
        <v>120</v>
      </c>
    </row>
    <row r="94" spans="1:4" x14ac:dyDescent="0.25">
      <c r="A94" s="30" t="s">
        <v>43</v>
      </c>
      <c r="B94" s="30">
        <v>30</v>
      </c>
      <c r="C94" s="30">
        <f t="shared" ref="C94:C95" si="14">B94*4</f>
        <v>120</v>
      </c>
    </row>
    <row r="95" spans="1:4" x14ac:dyDescent="0.25">
      <c r="A95" s="30" t="s">
        <v>68</v>
      </c>
      <c r="B95" s="30">
        <v>20</v>
      </c>
      <c r="C95" s="30">
        <f t="shared" si="14"/>
        <v>80</v>
      </c>
    </row>
    <row r="96" spans="1:4" x14ac:dyDescent="0.25">
      <c r="A96" s="29" t="s">
        <v>44</v>
      </c>
      <c r="B96" s="29">
        <f>SUM(B93:B95)</f>
        <v>80</v>
      </c>
      <c r="C96" s="29">
        <f>SUM(C93:C95)</f>
        <v>320</v>
      </c>
    </row>
    <row r="97" spans="1:4" x14ac:dyDescent="0.25">
      <c r="A97" s="27" t="s">
        <v>61</v>
      </c>
      <c r="B97" s="27" t="s">
        <v>41</v>
      </c>
      <c r="C97" s="27" t="s">
        <v>62</v>
      </c>
    </row>
    <row r="98" spans="1:4" x14ac:dyDescent="0.25">
      <c r="A98" s="30" t="s">
        <v>66</v>
      </c>
      <c r="B98" s="30">
        <v>20</v>
      </c>
      <c r="C98" s="30">
        <f t="shared" ref="C98:C100" si="15">B98*4</f>
        <v>80</v>
      </c>
      <c r="D98" s="225"/>
    </row>
    <row r="99" spans="1:4" x14ac:dyDescent="0.25">
      <c r="A99" s="30" t="s">
        <v>43</v>
      </c>
      <c r="B99" s="30">
        <v>6</v>
      </c>
      <c r="C99" s="30">
        <f t="shared" si="15"/>
        <v>24</v>
      </c>
    </row>
    <row r="100" spans="1:4" x14ac:dyDescent="0.25">
      <c r="A100" s="30" t="s">
        <v>68</v>
      </c>
      <c r="B100" s="30">
        <v>10</v>
      </c>
      <c r="C100" s="30">
        <f t="shared" si="15"/>
        <v>40</v>
      </c>
    </row>
    <row r="101" spans="1:4" x14ac:dyDescent="0.25">
      <c r="A101" s="29" t="s">
        <v>44</v>
      </c>
      <c r="B101" s="29">
        <f>SUM(B98:B100)</f>
        <v>36</v>
      </c>
      <c r="C101" s="29">
        <f>SUM(C98:C100)</f>
        <v>144</v>
      </c>
    </row>
    <row r="102" spans="1:4" x14ac:dyDescent="0.25">
      <c r="A102" s="27" t="s">
        <v>63</v>
      </c>
      <c r="B102" s="27" t="s">
        <v>41</v>
      </c>
      <c r="C102" s="27" t="s">
        <v>64</v>
      </c>
    </row>
    <row r="103" spans="1:4" x14ac:dyDescent="0.25">
      <c r="A103" s="30" t="s">
        <v>50</v>
      </c>
      <c r="B103" s="30">
        <v>12</v>
      </c>
      <c r="C103" s="30">
        <f>B103*1</f>
        <v>12</v>
      </c>
    </row>
    <row r="104" spans="1:4" x14ac:dyDescent="0.25">
      <c r="A104" s="30" t="s">
        <v>43</v>
      </c>
      <c r="B104" s="30">
        <v>28</v>
      </c>
      <c r="C104" s="30">
        <f>B104*1</f>
        <v>28</v>
      </c>
      <c r="D104" s="225"/>
    </row>
    <row r="105" spans="1:4" x14ac:dyDescent="0.25">
      <c r="A105" s="29" t="s">
        <v>44</v>
      </c>
      <c r="B105" s="29">
        <f t="shared" ref="B105:C105" si="16">SUM(B103:B104)</f>
        <v>40</v>
      </c>
      <c r="C105" s="29">
        <f t="shared" si="16"/>
        <v>40</v>
      </c>
    </row>
    <row r="106" spans="1:4" x14ac:dyDescent="0.25">
      <c r="A106" s="12"/>
      <c r="B106" s="12"/>
      <c r="C106" s="11">
        <f>SUM(C17,C20,C24,C29,C33,C38,C43,C46,C51,C56,C61,C66,C71,C76,C81,C86,C91,C96,C101,C105)</f>
        <v>4354</v>
      </c>
    </row>
    <row r="107" spans="1:4" x14ac:dyDescent="0.25">
      <c r="A107" s="12"/>
      <c r="B107" s="12"/>
      <c r="C107" s="11"/>
    </row>
    <row r="108" spans="1:4" x14ac:dyDescent="0.25">
      <c r="A108" s="12"/>
      <c r="B108" s="12"/>
      <c r="C108" s="11"/>
    </row>
    <row r="109" spans="1:4" x14ac:dyDescent="0.25">
      <c r="A109" s="14"/>
      <c r="B109" s="12"/>
      <c r="C109" s="11"/>
    </row>
    <row r="110" spans="1:4" ht="76.5" customHeight="1" x14ac:dyDescent="0.25">
      <c r="A110" s="14"/>
      <c r="B110" s="12"/>
      <c r="C110" s="11"/>
      <c r="D110" s="225"/>
    </row>
    <row r="111" spans="1:4" ht="15.75" customHeight="1" x14ac:dyDescent="0.25">
      <c r="A111" s="14"/>
      <c r="B111" s="12"/>
      <c r="C111" s="11"/>
    </row>
    <row r="112" spans="1:4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51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9:C9"/>
    <mergeCell ref="A10:C10"/>
    <mergeCell ref="A11:C11"/>
    <mergeCell ref="A13:C13"/>
    <mergeCell ref="B14:C14"/>
  </mergeCells>
  <pageMargins left="0.7" right="0.7" top="0.75" bottom="0.75" header="0" footer="0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9D09-26C2-41B9-A1B7-C58E7CDDF028}">
  <dimension ref="A5:M42"/>
  <sheetViews>
    <sheetView topLeftCell="B31" workbookViewId="0">
      <selection activeCell="M12" sqref="M12"/>
    </sheetView>
  </sheetViews>
  <sheetFormatPr defaultRowHeight="15" x14ac:dyDescent="0.25"/>
  <cols>
    <col min="1" max="1" width="5.140625" bestFit="1" customWidth="1"/>
    <col min="2" max="2" width="101.7109375" bestFit="1" customWidth="1"/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0" max="10" width="32.7109375" bestFit="1" customWidth="1"/>
  </cols>
  <sheetData>
    <row r="5" spans="1:13" ht="15.75" thickBot="1" x14ac:dyDescent="0.3"/>
    <row r="6" spans="1:13" ht="15.75" thickTop="1" x14ac:dyDescent="0.25">
      <c r="A6" s="327" t="s">
        <v>443</v>
      </c>
      <c r="B6" s="328"/>
      <c r="C6" s="328"/>
      <c r="D6" s="328"/>
      <c r="E6" s="328"/>
      <c r="F6" s="328"/>
      <c r="G6" s="328"/>
      <c r="H6" s="328"/>
      <c r="I6" s="328"/>
      <c r="J6" s="329"/>
    </row>
    <row r="7" spans="1:13" ht="15.75" thickBot="1" x14ac:dyDescent="0.3">
      <c r="A7" s="330"/>
      <c r="B7" s="331"/>
      <c r="C7" s="331"/>
      <c r="D7" s="331"/>
      <c r="E7" s="331"/>
      <c r="F7" s="331"/>
      <c r="G7" s="331"/>
      <c r="H7" s="331"/>
      <c r="I7" s="331"/>
      <c r="J7" s="332"/>
    </row>
    <row r="8" spans="1:13" ht="15.75" thickTop="1" x14ac:dyDescent="0.25">
      <c r="A8" s="325" t="s">
        <v>444</v>
      </c>
      <c r="B8" s="333"/>
      <c r="C8" s="333"/>
      <c r="D8" s="333"/>
      <c r="E8" s="333"/>
      <c r="F8" s="333"/>
      <c r="G8" s="333"/>
      <c r="H8" s="333"/>
      <c r="I8" s="333"/>
      <c r="J8" s="334"/>
    </row>
    <row r="9" spans="1:13" ht="15.75" thickBot="1" x14ac:dyDescent="0.3">
      <c r="A9" s="326"/>
      <c r="B9" s="335"/>
      <c r="C9" s="335"/>
      <c r="D9" s="335"/>
      <c r="E9" s="335"/>
      <c r="F9" s="335"/>
      <c r="G9" s="335"/>
      <c r="H9" s="335"/>
      <c r="I9" s="335"/>
      <c r="J9" s="336"/>
    </row>
    <row r="10" spans="1:13" ht="16.5" thickTop="1" thickBot="1" x14ac:dyDescent="0.3">
      <c r="A10" s="322" t="s">
        <v>378</v>
      </c>
      <c r="B10" s="322" t="s">
        <v>379</v>
      </c>
      <c r="C10" s="322" t="s">
        <v>381</v>
      </c>
      <c r="D10" s="219" t="s">
        <v>382</v>
      </c>
      <c r="E10" s="219" t="s">
        <v>383</v>
      </c>
      <c r="F10" s="219" t="s">
        <v>384</v>
      </c>
      <c r="G10" s="322" t="s">
        <v>385</v>
      </c>
      <c r="H10" s="322" t="s">
        <v>386</v>
      </c>
      <c r="I10" s="322" t="s">
        <v>387</v>
      </c>
      <c r="J10" s="337" t="s">
        <v>388</v>
      </c>
      <c r="K10" s="341" t="s">
        <v>445</v>
      </c>
      <c r="L10" s="341" t="s">
        <v>446</v>
      </c>
      <c r="M10" s="341" t="s">
        <v>447</v>
      </c>
    </row>
    <row r="11" spans="1:13" ht="16.5" thickTop="1" thickBot="1" x14ac:dyDescent="0.3">
      <c r="A11" s="322"/>
      <c r="B11" s="322"/>
      <c r="C11" s="322"/>
      <c r="D11" s="219" t="s">
        <v>389</v>
      </c>
      <c r="E11" s="219" t="s">
        <v>390</v>
      </c>
      <c r="F11" s="219" t="s">
        <v>391</v>
      </c>
      <c r="G11" s="322"/>
      <c r="H11" s="322"/>
      <c r="I11" s="322"/>
      <c r="J11" s="337"/>
      <c r="K11" s="341"/>
      <c r="L11" s="341"/>
      <c r="M11" s="341"/>
    </row>
    <row r="12" spans="1:13" ht="16.5" thickTop="1" thickBot="1" x14ac:dyDescent="0.3">
      <c r="A12" s="219">
        <v>1</v>
      </c>
      <c r="B12" s="247" t="s">
        <v>448</v>
      </c>
      <c r="C12" s="219" t="s">
        <v>393</v>
      </c>
      <c r="D12" s="316">
        <v>4</v>
      </c>
      <c r="E12" s="316">
        <v>13.5</v>
      </c>
      <c r="F12" s="316">
        <v>3.5</v>
      </c>
      <c r="G12" s="248">
        <f>AVERAGE(D12:F12)</f>
        <v>7</v>
      </c>
      <c r="H12" s="248">
        <f>MIN(D12:F12)</f>
        <v>3.5</v>
      </c>
      <c r="I12" s="248">
        <f>MAX(D12:F12)</f>
        <v>13.5</v>
      </c>
      <c r="J12" s="249">
        <f>(I12/H12)-1</f>
        <v>2.8571428571428572</v>
      </c>
      <c r="K12" s="252" t="s">
        <v>642</v>
      </c>
      <c r="L12" s="252" t="s">
        <v>449</v>
      </c>
      <c r="M12" s="252" t="s">
        <v>643</v>
      </c>
    </row>
    <row r="13" spans="1:13" ht="16.5" thickTop="1" thickBot="1" x14ac:dyDescent="0.3">
      <c r="A13" s="219">
        <v>2</v>
      </c>
      <c r="B13" s="247" t="s">
        <v>450</v>
      </c>
      <c r="C13" s="219" t="s">
        <v>393</v>
      </c>
      <c r="D13" s="316">
        <v>140</v>
      </c>
      <c r="E13" s="316">
        <v>200</v>
      </c>
      <c r="F13" s="316">
        <v>180</v>
      </c>
      <c r="G13" s="248">
        <f t="shared" ref="G13:G39" si="0">AVERAGE(D13:F13)</f>
        <v>173.33333333333334</v>
      </c>
      <c r="H13" s="248">
        <f t="shared" ref="H13:H39" si="1">MIN(D13:F13)</f>
        <v>140</v>
      </c>
      <c r="I13" s="248">
        <f t="shared" ref="I13:I39" si="2">MAX(D13:F13)</f>
        <v>200</v>
      </c>
      <c r="J13" s="249">
        <f t="shared" ref="J13:J39" si="3">(I13/H13)-1</f>
        <v>0.4285714285714286</v>
      </c>
      <c r="K13" s="252" t="s">
        <v>642</v>
      </c>
      <c r="L13" s="252" t="s">
        <v>449</v>
      </c>
      <c r="M13" s="252" t="s">
        <v>643</v>
      </c>
    </row>
    <row r="14" spans="1:13" ht="16.5" thickTop="1" thickBot="1" x14ac:dyDescent="0.3">
      <c r="A14" s="219">
        <v>3</v>
      </c>
      <c r="B14" s="247" t="s">
        <v>451</v>
      </c>
      <c r="C14" s="219" t="s">
        <v>393</v>
      </c>
      <c r="D14" s="316">
        <v>2.6</v>
      </c>
      <c r="E14" s="316">
        <v>6</v>
      </c>
      <c r="F14" s="316">
        <v>3</v>
      </c>
      <c r="G14" s="248">
        <f t="shared" si="0"/>
        <v>3.8666666666666667</v>
      </c>
      <c r="H14" s="248">
        <f>MIN(D14:F14)</f>
        <v>2.6</v>
      </c>
      <c r="I14" s="248">
        <f t="shared" si="2"/>
        <v>6</v>
      </c>
      <c r="J14" s="249">
        <f t="shared" si="3"/>
        <v>1.3076923076923075</v>
      </c>
      <c r="K14" s="252" t="s">
        <v>642</v>
      </c>
      <c r="L14" s="252" t="s">
        <v>449</v>
      </c>
      <c r="M14" s="252" t="s">
        <v>643</v>
      </c>
    </row>
    <row r="15" spans="1:13" ht="16.5" thickTop="1" thickBot="1" x14ac:dyDescent="0.3">
      <c r="A15" s="219">
        <v>4</v>
      </c>
      <c r="B15" s="247" t="s">
        <v>452</v>
      </c>
      <c r="C15" s="219" t="s">
        <v>393</v>
      </c>
      <c r="D15" s="316">
        <v>5</v>
      </c>
      <c r="E15" s="316">
        <v>6</v>
      </c>
      <c r="F15" s="316">
        <v>20</v>
      </c>
      <c r="G15" s="248">
        <f t="shared" si="0"/>
        <v>10.333333333333334</v>
      </c>
      <c r="H15" s="248">
        <f t="shared" si="1"/>
        <v>5</v>
      </c>
      <c r="I15" s="248">
        <f t="shared" si="2"/>
        <v>20</v>
      </c>
      <c r="J15" s="249">
        <f t="shared" si="3"/>
        <v>3</v>
      </c>
      <c r="K15" s="252" t="s">
        <v>642</v>
      </c>
      <c r="L15" s="252" t="s">
        <v>449</v>
      </c>
      <c r="M15" s="252" t="s">
        <v>643</v>
      </c>
    </row>
    <row r="16" spans="1:13" ht="16.5" thickTop="1" thickBot="1" x14ac:dyDescent="0.3">
      <c r="A16" s="219">
        <v>5</v>
      </c>
      <c r="B16" s="247" t="s">
        <v>453</v>
      </c>
      <c r="C16" s="219" t="s">
        <v>393</v>
      </c>
      <c r="D16" s="316">
        <v>0.14000000000000001</v>
      </c>
      <c r="E16" s="316">
        <v>0.65</v>
      </c>
      <c r="F16" s="316">
        <v>0.25</v>
      </c>
      <c r="G16" s="248">
        <f t="shared" si="0"/>
        <v>0.34666666666666668</v>
      </c>
      <c r="H16" s="248">
        <f t="shared" si="1"/>
        <v>0.14000000000000001</v>
      </c>
      <c r="I16" s="248">
        <f t="shared" si="2"/>
        <v>0.65</v>
      </c>
      <c r="J16" s="249">
        <f t="shared" si="3"/>
        <v>3.6428571428571423</v>
      </c>
      <c r="K16" s="252" t="s">
        <v>642</v>
      </c>
      <c r="L16" s="252" t="s">
        <v>449</v>
      </c>
      <c r="M16" s="252" t="s">
        <v>643</v>
      </c>
    </row>
    <row r="17" spans="1:13" ht="16.5" thickTop="1" thickBot="1" x14ac:dyDescent="0.3">
      <c r="A17" s="219">
        <v>6</v>
      </c>
      <c r="B17" s="247" t="s">
        <v>454</v>
      </c>
      <c r="C17" s="219" t="s">
        <v>393</v>
      </c>
      <c r="D17" s="316">
        <v>0.4</v>
      </c>
      <c r="E17" s="316">
        <v>2.75</v>
      </c>
      <c r="F17" s="316">
        <v>0.8</v>
      </c>
      <c r="G17" s="248">
        <f t="shared" si="0"/>
        <v>1.3166666666666667</v>
      </c>
      <c r="H17" s="248">
        <f t="shared" si="1"/>
        <v>0.4</v>
      </c>
      <c r="I17" s="248">
        <f t="shared" si="2"/>
        <v>2.75</v>
      </c>
      <c r="J17" s="249">
        <f t="shared" si="3"/>
        <v>5.875</v>
      </c>
      <c r="K17" s="252" t="s">
        <v>642</v>
      </c>
      <c r="L17" s="252" t="s">
        <v>449</v>
      </c>
      <c r="M17" s="252" t="s">
        <v>643</v>
      </c>
    </row>
    <row r="18" spans="1:13" ht="16.5" thickTop="1" thickBot="1" x14ac:dyDescent="0.3">
      <c r="A18" s="219">
        <v>7</v>
      </c>
      <c r="B18" s="247" t="s">
        <v>455</v>
      </c>
      <c r="C18" s="219" t="s">
        <v>393</v>
      </c>
      <c r="D18" s="316">
        <v>0.2</v>
      </c>
      <c r="E18" s="316">
        <v>0.55000000000000004</v>
      </c>
      <c r="F18" s="316">
        <v>0.5</v>
      </c>
      <c r="G18" s="248">
        <f t="shared" si="0"/>
        <v>0.41666666666666669</v>
      </c>
      <c r="H18" s="248">
        <f t="shared" si="1"/>
        <v>0.2</v>
      </c>
      <c r="I18" s="248">
        <f t="shared" si="2"/>
        <v>0.55000000000000004</v>
      </c>
      <c r="J18" s="253">
        <f t="shared" si="3"/>
        <v>1.75</v>
      </c>
      <c r="K18" s="252" t="s">
        <v>642</v>
      </c>
      <c r="L18" s="252" t="s">
        <v>449</v>
      </c>
      <c r="M18" s="252" t="s">
        <v>643</v>
      </c>
    </row>
    <row r="19" spans="1:13" ht="16.5" thickTop="1" thickBot="1" x14ac:dyDescent="0.3">
      <c r="A19" s="219">
        <v>8</v>
      </c>
      <c r="B19" s="247" t="s">
        <v>456</v>
      </c>
      <c r="C19" s="219" t="s">
        <v>393</v>
      </c>
      <c r="D19" s="316">
        <v>0.09</v>
      </c>
      <c r="E19" s="316">
        <v>0.3</v>
      </c>
      <c r="F19" s="316">
        <v>0.14000000000000001</v>
      </c>
      <c r="G19" s="248">
        <f t="shared" si="0"/>
        <v>0.17666666666666667</v>
      </c>
      <c r="H19" s="248">
        <f t="shared" si="1"/>
        <v>0.09</v>
      </c>
      <c r="I19" s="248">
        <f t="shared" si="2"/>
        <v>0.3</v>
      </c>
      <c r="J19" s="249">
        <f t="shared" si="3"/>
        <v>2.3333333333333335</v>
      </c>
      <c r="K19" s="252" t="s">
        <v>642</v>
      </c>
      <c r="L19" s="252" t="s">
        <v>449</v>
      </c>
      <c r="M19" s="252" t="s">
        <v>643</v>
      </c>
    </row>
    <row r="20" spans="1:13" ht="16.5" thickTop="1" thickBot="1" x14ac:dyDescent="0.3">
      <c r="A20" s="219">
        <v>9</v>
      </c>
      <c r="B20" s="247" t="s">
        <v>457</v>
      </c>
      <c r="C20" s="219" t="s">
        <v>393</v>
      </c>
      <c r="D20" s="316">
        <v>0.35</v>
      </c>
      <c r="E20" s="316">
        <v>1.65</v>
      </c>
      <c r="F20" s="316">
        <v>0.5</v>
      </c>
      <c r="G20" s="248">
        <f t="shared" si="0"/>
        <v>0.83333333333333337</v>
      </c>
      <c r="H20" s="248">
        <f t="shared" si="1"/>
        <v>0.35</v>
      </c>
      <c r="I20" s="248">
        <f t="shared" si="2"/>
        <v>1.65</v>
      </c>
      <c r="J20" s="249">
        <f t="shared" si="3"/>
        <v>3.7142857142857144</v>
      </c>
      <c r="K20" s="252" t="s">
        <v>642</v>
      </c>
      <c r="L20" s="252" t="s">
        <v>449</v>
      </c>
      <c r="M20" s="252" t="s">
        <v>643</v>
      </c>
    </row>
    <row r="21" spans="1:13" ht="16.5" thickTop="1" thickBot="1" x14ac:dyDescent="0.3">
      <c r="A21" s="219">
        <v>10</v>
      </c>
      <c r="B21" s="247" t="s">
        <v>458</v>
      </c>
      <c r="C21" s="219" t="s">
        <v>393</v>
      </c>
      <c r="D21" s="316">
        <v>0.17</v>
      </c>
      <c r="E21" s="316">
        <v>0.5</v>
      </c>
      <c r="F21" s="316">
        <v>0.3</v>
      </c>
      <c r="G21" s="248">
        <f t="shared" si="0"/>
        <v>0.32333333333333331</v>
      </c>
      <c r="H21" s="248">
        <f t="shared" si="1"/>
        <v>0.17</v>
      </c>
      <c r="I21" s="248">
        <f t="shared" si="2"/>
        <v>0.5</v>
      </c>
      <c r="J21" s="249">
        <f t="shared" si="3"/>
        <v>1.9411764705882351</v>
      </c>
      <c r="K21" s="252" t="s">
        <v>642</v>
      </c>
      <c r="L21" s="252" t="s">
        <v>449</v>
      </c>
      <c r="M21" s="252" t="s">
        <v>643</v>
      </c>
    </row>
    <row r="22" spans="1:13" ht="16.5" thickTop="1" thickBot="1" x14ac:dyDescent="0.3">
      <c r="A22" s="337" t="s">
        <v>459</v>
      </c>
      <c r="B22" s="339"/>
      <c r="C22" s="339"/>
      <c r="D22" s="339"/>
      <c r="E22" s="339"/>
      <c r="F22" s="339"/>
      <c r="G22" s="339"/>
      <c r="H22" s="339"/>
      <c r="I22" s="339"/>
      <c r="J22" s="340"/>
      <c r="K22" s="252"/>
      <c r="L22" s="252"/>
      <c r="M22" s="252"/>
    </row>
    <row r="23" spans="1:13" ht="16.5" thickTop="1" thickBot="1" x14ac:dyDescent="0.3">
      <c r="A23" s="219">
        <v>11</v>
      </c>
      <c r="B23" s="250" t="s">
        <v>460</v>
      </c>
      <c r="C23" s="219" t="s">
        <v>393</v>
      </c>
      <c r="D23" s="305">
        <v>18</v>
      </c>
      <c r="E23" s="305">
        <v>13</v>
      </c>
      <c r="F23" s="305">
        <v>12</v>
      </c>
      <c r="G23" s="248">
        <f t="shared" si="0"/>
        <v>14.333333333333334</v>
      </c>
      <c r="H23" s="248">
        <f t="shared" si="1"/>
        <v>12</v>
      </c>
      <c r="I23" s="248">
        <f t="shared" si="2"/>
        <v>18</v>
      </c>
      <c r="J23" s="249">
        <f t="shared" si="3"/>
        <v>0.5</v>
      </c>
      <c r="K23" s="252" t="s">
        <v>461</v>
      </c>
      <c r="L23" s="252" t="s">
        <v>462</v>
      </c>
      <c r="M23" s="252" t="s">
        <v>463</v>
      </c>
    </row>
    <row r="24" spans="1:13" ht="16.5" thickTop="1" thickBot="1" x14ac:dyDescent="0.3">
      <c r="A24" s="219">
        <v>12</v>
      </c>
      <c r="B24" s="250" t="s">
        <v>464</v>
      </c>
      <c r="C24" s="219" t="s">
        <v>4</v>
      </c>
      <c r="D24" s="305">
        <v>5</v>
      </c>
      <c r="E24" s="305">
        <v>4</v>
      </c>
      <c r="F24" s="305">
        <v>6</v>
      </c>
      <c r="G24" s="248">
        <f t="shared" si="0"/>
        <v>5</v>
      </c>
      <c r="H24" s="248">
        <f t="shared" si="1"/>
        <v>4</v>
      </c>
      <c r="I24" s="248">
        <f t="shared" si="2"/>
        <v>6</v>
      </c>
      <c r="J24" s="249">
        <f t="shared" si="3"/>
        <v>0.5</v>
      </c>
      <c r="K24" s="252" t="s">
        <v>461</v>
      </c>
      <c r="L24" s="252" t="s">
        <v>462</v>
      </c>
      <c r="M24" s="252" t="s">
        <v>463</v>
      </c>
    </row>
    <row r="25" spans="1:13" ht="16.5" thickTop="1" thickBot="1" x14ac:dyDescent="0.3">
      <c r="A25" s="337" t="s">
        <v>465</v>
      </c>
      <c r="B25" s="339"/>
      <c r="C25" s="339"/>
      <c r="D25" s="339"/>
      <c r="E25" s="339"/>
      <c r="F25" s="339"/>
      <c r="G25" s="339"/>
      <c r="H25" s="339"/>
      <c r="I25" s="339"/>
      <c r="J25" s="340"/>
      <c r="K25" s="252"/>
      <c r="L25" s="252"/>
      <c r="M25" s="252"/>
    </row>
    <row r="26" spans="1:13" ht="16.5" thickTop="1" thickBot="1" x14ac:dyDescent="0.3">
      <c r="A26" s="219">
        <v>13</v>
      </c>
      <c r="B26" s="247" t="s">
        <v>466</v>
      </c>
      <c r="C26" s="219" t="s">
        <v>393</v>
      </c>
      <c r="D26" s="305">
        <v>2128</v>
      </c>
      <c r="E26" s="305">
        <v>2016.66</v>
      </c>
      <c r="F26" s="305">
        <v>1550</v>
      </c>
      <c r="G26" s="248">
        <f t="shared" si="0"/>
        <v>1898.22</v>
      </c>
      <c r="H26" s="248">
        <f t="shared" si="1"/>
        <v>1550</v>
      </c>
      <c r="I26" s="248">
        <f t="shared" si="2"/>
        <v>2128</v>
      </c>
      <c r="J26" s="249">
        <f t="shared" si="3"/>
        <v>0.37290322580645152</v>
      </c>
      <c r="K26" s="252" t="s">
        <v>644</v>
      </c>
      <c r="L26" s="252" t="s">
        <v>467</v>
      </c>
      <c r="M26" s="252" t="s">
        <v>468</v>
      </c>
    </row>
    <row r="27" spans="1:13" ht="16.5" thickTop="1" thickBot="1" x14ac:dyDescent="0.3">
      <c r="A27" s="337" t="s">
        <v>469</v>
      </c>
      <c r="B27" s="339"/>
      <c r="C27" s="339"/>
      <c r="D27" s="339"/>
      <c r="E27" s="339"/>
      <c r="F27" s="339"/>
      <c r="G27" s="339"/>
      <c r="H27" s="339"/>
      <c r="I27" s="339"/>
      <c r="J27" s="340"/>
      <c r="K27" s="252"/>
      <c r="L27" s="252"/>
      <c r="M27" s="252"/>
    </row>
    <row r="28" spans="1:13" ht="16.5" thickTop="1" thickBot="1" x14ac:dyDescent="0.3">
      <c r="A28" s="219">
        <v>14</v>
      </c>
      <c r="B28" s="247" t="s">
        <v>470</v>
      </c>
      <c r="C28" s="219" t="s">
        <v>471</v>
      </c>
      <c r="D28" s="305">
        <v>26</v>
      </c>
      <c r="E28" s="305">
        <v>24.74</v>
      </c>
      <c r="F28" s="305">
        <v>12.6</v>
      </c>
      <c r="G28" s="248">
        <f t="shared" si="0"/>
        <v>21.113333333333333</v>
      </c>
      <c r="H28" s="248">
        <f t="shared" si="1"/>
        <v>12.6</v>
      </c>
      <c r="I28" s="248">
        <f t="shared" si="2"/>
        <v>26</v>
      </c>
      <c r="J28" s="249">
        <f t="shared" si="3"/>
        <v>1.0634920634920637</v>
      </c>
      <c r="K28" s="252" t="s">
        <v>472</v>
      </c>
      <c r="L28" s="252" t="s">
        <v>473</v>
      </c>
      <c r="M28" s="252" t="s">
        <v>474</v>
      </c>
    </row>
    <row r="29" spans="1:13" ht="16.5" thickTop="1" thickBot="1" x14ac:dyDescent="0.3">
      <c r="A29" s="219">
        <v>15</v>
      </c>
      <c r="B29" s="247" t="s">
        <v>475</v>
      </c>
      <c r="C29" s="219" t="s">
        <v>471</v>
      </c>
      <c r="D29" s="305">
        <v>180</v>
      </c>
      <c r="E29" s="305">
        <v>178.9</v>
      </c>
      <c r="F29" s="305">
        <v>22.7</v>
      </c>
      <c r="G29" s="248">
        <f t="shared" si="0"/>
        <v>127.19999999999999</v>
      </c>
      <c r="H29" s="248">
        <f t="shared" si="1"/>
        <v>22.7</v>
      </c>
      <c r="I29" s="248">
        <f t="shared" si="2"/>
        <v>180</v>
      </c>
      <c r="J29" s="253">
        <f t="shared" si="3"/>
        <v>6.929515418502203</v>
      </c>
      <c r="K29" s="252" t="s">
        <v>472</v>
      </c>
      <c r="L29" s="252" t="s">
        <v>473</v>
      </c>
      <c r="M29" s="252" t="s">
        <v>474</v>
      </c>
    </row>
    <row r="30" spans="1:13" ht="16.5" thickTop="1" thickBot="1" x14ac:dyDescent="0.3">
      <c r="A30" s="219">
        <v>16</v>
      </c>
      <c r="B30" s="247" t="s">
        <v>476</v>
      </c>
      <c r="C30" s="219" t="s">
        <v>471</v>
      </c>
      <c r="D30" s="305">
        <v>782</v>
      </c>
      <c r="E30" s="305">
        <v>750</v>
      </c>
      <c r="F30" s="305">
        <v>50</v>
      </c>
      <c r="G30" s="248">
        <f t="shared" si="0"/>
        <v>527.33333333333337</v>
      </c>
      <c r="H30" s="248">
        <f t="shared" si="1"/>
        <v>50</v>
      </c>
      <c r="I30" s="248">
        <f t="shared" si="2"/>
        <v>782</v>
      </c>
      <c r="J30" s="249">
        <f t="shared" si="3"/>
        <v>14.64</v>
      </c>
      <c r="K30" s="252" t="s">
        <v>472</v>
      </c>
      <c r="L30" s="252" t="s">
        <v>473</v>
      </c>
      <c r="M30" s="252" t="s">
        <v>474</v>
      </c>
    </row>
    <row r="31" spans="1:13" ht="16.5" thickTop="1" thickBot="1" x14ac:dyDescent="0.3">
      <c r="A31" s="219">
        <v>17</v>
      </c>
      <c r="B31" s="247" t="s">
        <v>477</v>
      </c>
      <c r="C31" s="219" t="s">
        <v>471</v>
      </c>
      <c r="D31" s="305">
        <v>265</v>
      </c>
      <c r="E31" s="305">
        <v>250</v>
      </c>
      <c r="F31" s="305">
        <v>37.94</v>
      </c>
      <c r="G31" s="248">
        <f t="shared" si="0"/>
        <v>184.31333333333336</v>
      </c>
      <c r="H31" s="248">
        <f t="shared" si="1"/>
        <v>37.94</v>
      </c>
      <c r="I31" s="248">
        <f t="shared" si="2"/>
        <v>265</v>
      </c>
      <c r="J31" s="249">
        <f t="shared" si="3"/>
        <v>5.9847127042699002</v>
      </c>
      <c r="K31" s="252" t="s">
        <v>472</v>
      </c>
      <c r="L31" s="252" t="s">
        <v>473</v>
      </c>
      <c r="M31" s="252" t="s">
        <v>474</v>
      </c>
    </row>
    <row r="32" spans="1:13" ht="16.5" thickTop="1" thickBot="1" x14ac:dyDescent="0.3">
      <c r="A32" s="219">
        <v>18</v>
      </c>
      <c r="B32" s="247" t="s">
        <v>478</v>
      </c>
      <c r="C32" s="219" t="s">
        <v>471</v>
      </c>
      <c r="D32" s="305">
        <v>265</v>
      </c>
      <c r="E32" s="305">
        <v>32.78</v>
      </c>
      <c r="F32" s="305">
        <v>16.55</v>
      </c>
      <c r="G32" s="248">
        <f t="shared" si="0"/>
        <v>104.77666666666666</v>
      </c>
      <c r="H32" s="248">
        <f t="shared" si="1"/>
        <v>16.55</v>
      </c>
      <c r="I32" s="248">
        <f t="shared" si="2"/>
        <v>265</v>
      </c>
      <c r="J32" s="249">
        <f t="shared" si="3"/>
        <v>15.012084592145015</v>
      </c>
      <c r="K32" s="252" t="s">
        <v>472</v>
      </c>
      <c r="L32" s="252" t="s">
        <v>473</v>
      </c>
      <c r="M32" s="252" t="s">
        <v>474</v>
      </c>
    </row>
    <row r="33" spans="1:13" ht="16.5" thickTop="1" thickBot="1" x14ac:dyDescent="0.3">
      <c r="A33" s="219">
        <v>19</v>
      </c>
      <c r="B33" s="247" t="s">
        <v>479</v>
      </c>
      <c r="C33" s="219" t="s">
        <v>471</v>
      </c>
      <c r="D33" s="305">
        <v>265</v>
      </c>
      <c r="E33" s="305">
        <v>242</v>
      </c>
      <c r="F33" s="305">
        <v>26.84</v>
      </c>
      <c r="G33" s="248">
        <f t="shared" si="0"/>
        <v>177.94666666666669</v>
      </c>
      <c r="H33" s="248">
        <f t="shared" si="1"/>
        <v>26.84</v>
      </c>
      <c r="I33" s="248">
        <f t="shared" si="2"/>
        <v>265</v>
      </c>
      <c r="J33" s="249">
        <f t="shared" si="3"/>
        <v>8.8733233979135626</v>
      </c>
      <c r="K33" s="252" t="s">
        <v>472</v>
      </c>
      <c r="L33" s="252" t="s">
        <v>473</v>
      </c>
      <c r="M33" s="252" t="s">
        <v>474</v>
      </c>
    </row>
    <row r="34" spans="1:13" ht="16.5" thickTop="1" thickBot="1" x14ac:dyDescent="0.3">
      <c r="A34" s="219">
        <v>20</v>
      </c>
      <c r="B34" s="247" t="s">
        <v>480</v>
      </c>
      <c r="C34" s="219" t="s">
        <v>471</v>
      </c>
      <c r="D34" s="305">
        <v>255</v>
      </c>
      <c r="E34" s="305">
        <v>250</v>
      </c>
      <c r="F34" s="305">
        <v>27.24</v>
      </c>
      <c r="G34" s="248">
        <f t="shared" si="0"/>
        <v>177.41333333333333</v>
      </c>
      <c r="H34" s="248">
        <f t="shared" si="1"/>
        <v>27.24</v>
      </c>
      <c r="I34" s="248">
        <f t="shared" si="2"/>
        <v>255</v>
      </c>
      <c r="J34" s="249">
        <f t="shared" si="3"/>
        <v>8.361233480176212</v>
      </c>
      <c r="K34" s="252" t="s">
        <v>472</v>
      </c>
      <c r="L34" s="252" t="s">
        <v>473</v>
      </c>
      <c r="M34" s="252" t="s">
        <v>474</v>
      </c>
    </row>
    <row r="35" spans="1:13" ht="16.5" thickTop="1" thickBot="1" x14ac:dyDescent="0.3">
      <c r="A35" s="219">
        <v>21</v>
      </c>
      <c r="B35" s="247" t="s">
        <v>481</v>
      </c>
      <c r="C35" s="219" t="s">
        <v>471</v>
      </c>
      <c r="D35" s="305">
        <v>180</v>
      </c>
      <c r="E35" s="305">
        <v>178.9</v>
      </c>
      <c r="F35" s="305">
        <v>23.55</v>
      </c>
      <c r="G35" s="248">
        <f t="shared" ref="G35:G36" si="4">AVERAGE(D35:F35)</f>
        <v>127.48333333333333</v>
      </c>
      <c r="H35" s="248">
        <f t="shared" si="1"/>
        <v>23.55</v>
      </c>
      <c r="I35" s="248">
        <f t="shared" ref="I35:I36" si="5">MAX(D35:F35)</f>
        <v>180</v>
      </c>
      <c r="J35" s="249">
        <f t="shared" ref="J35:J36" si="6">(I35/H35)-1</f>
        <v>6.6433121019108281</v>
      </c>
      <c r="K35" s="252" t="s">
        <v>472</v>
      </c>
      <c r="L35" s="252" t="s">
        <v>473</v>
      </c>
      <c r="M35" s="252" t="s">
        <v>474</v>
      </c>
    </row>
    <row r="36" spans="1:13" ht="16.5" thickTop="1" thickBot="1" x14ac:dyDescent="0.3">
      <c r="A36" s="219">
        <v>22</v>
      </c>
      <c r="B36" s="247" t="s">
        <v>547</v>
      </c>
      <c r="C36" s="219" t="s">
        <v>471</v>
      </c>
      <c r="D36" s="305">
        <v>80</v>
      </c>
      <c r="E36" s="305">
        <v>16</v>
      </c>
      <c r="F36" s="305">
        <v>8.5399999999999991</v>
      </c>
      <c r="G36" s="248">
        <f t="shared" si="4"/>
        <v>34.846666666666664</v>
      </c>
      <c r="H36" s="248">
        <f t="shared" si="1"/>
        <v>8.5399999999999991</v>
      </c>
      <c r="I36" s="248">
        <f t="shared" si="5"/>
        <v>80</v>
      </c>
      <c r="J36" s="249">
        <f t="shared" si="6"/>
        <v>8.3676814988290413</v>
      </c>
      <c r="K36" s="252" t="s">
        <v>542</v>
      </c>
      <c r="L36" s="252" t="s">
        <v>473</v>
      </c>
      <c r="M36" s="252" t="s">
        <v>474</v>
      </c>
    </row>
    <row r="37" spans="1:13" ht="16.5" thickTop="1" thickBot="1" x14ac:dyDescent="0.3">
      <c r="A37" s="219">
        <v>23</v>
      </c>
      <c r="B37" s="247" t="s">
        <v>541</v>
      </c>
      <c r="C37" s="219" t="s">
        <v>471</v>
      </c>
      <c r="D37" s="305">
        <v>265</v>
      </c>
      <c r="E37" s="305">
        <v>250</v>
      </c>
      <c r="F37" s="305">
        <v>27.84</v>
      </c>
      <c r="G37" s="248">
        <v>100.83333333333333</v>
      </c>
      <c r="H37" s="248">
        <f t="shared" si="1"/>
        <v>27.84</v>
      </c>
      <c r="I37" s="248">
        <v>178.9</v>
      </c>
      <c r="J37" s="249">
        <v>6.5805084745762707</v>
      </c>
      <c r="K37" s="252" t="s">
        <v>542</v>
      </c>
      <c r="L37" s="252" t="s">
        <v>473</v>
      </c>
      <c r="M37" s="252" t="s">
        <v>474</v>
      </c>
    </row>
    <row r="38" spans="1:13" ht="16.5" thickTop="1" thickBot="1" x14ac:dyDescent="0.3">
      <c r="A38" s="338" t="s">
        <v>482</v>
      </c>
      <c r="B38" s="339"/>
      <c r="C38" s="339"/>
      <c r="D38" s="339"/>
      <c r="E38" s="339"/>
      <c r="F38" s="339"/>
      <c r="G38" s="339"/>
      <c r="H38" s="339"/>
      <c r="I38" s="339"/>
      <c r="J38" s="340"/>
      <c r="K38" s="252"/>
      <c r="L38" s="252"/>
      <c r="M38" s="252"/>
    </row>
    <row r="39" spans="1:13" ht="16.5" thickTop="1" thickBot="1" x14ac:dyDescent="0.3">
      <c r="A39" s="219">
        <v>24</v>
      </c>
      <c r="B39" s="250" t="s">
        <v>483</v>
      </c>
      <c r="C39" s="246" t="s">
        <v>4</v>
      </c>
      <c r="D39" s="251">
        <v>2580</v>
      </c>
      <c r="E39" s="251">
        <v>2439.6999999999998</v>
      </c>
      <c r="F39" s="251">
        <v>2203.6</v>
      </c>
      <c r="G39" s="248">
        <f t="shared" si="0"/>
        <v>2407.7666666666664</v>
      </c>
      <c r="H39" s="248">
        <f t="shared" si="1"/>
        <v>2203.6</v>
      </c>
      <c r="I39" s="248">
        <f t="shared" si="2"/>
        <v>2580</v>
      </c>
      <c r="J39" s="249">
        <f t="shared" si="3"/>
        <v>0.17081139952804514</v>
      </c>
      <c r="K39" s="254" t="s">
        <v>484</v>
      </c>
      <c r="L39" s="252" t="s">
        <v>647</v>
      </c>
      <c r="M39" s="319" t="s">
        <v>485</v>
      </c>
    </row>
    <row r="40" spans="1:13" ht="16.5" thickTop="1" thickBot="1" x14ac:dyDescent="0.3">
      <c r="A40" s="338" t="s">
        <v>486</v>
      </c>
      <c r="B40" s="339"/>
      <c r="C40" s="339"/>
      <c r="D40" s="339"/>
      <c r="E40" s="339"/>
      <c r="F40" s="339"/>
      <c r="G40" s="339"/>
      <c r="H40" s="339"/>
      <c r="I40" s="339"/>
      <c r="J40" s="340"/>
      <c r="L40" s="318"/>
    </row>
    <row r="41" spans="1:13" ht="16.5" thickTop="1" thickBot="1" x14ac:dyDescent="0.3">
      <c r="A41" s="219">
        <v>25</v>
      </c>
      <c r="B41" s="250" t="s">
        <v>487</v>
      </c>
      <c r="C41" s="246" t="s">
        <v>4</v>
      </c>
      <c r="D41" s="251">
        <v>89.9</v>
      </c>
      <c r="E41" s="251">
        <v>119.9</v>
      </c>
      <c r="F41" s="251">
        <v>120</v>
      </c>
      <c r="G41" s="248">
        <f t="shared" ref="G41" si="7">AVERAGE(D41:F41)</f>
        <v>109.93333333333334</v>
      </c>
      <c r="H41" s="248">
        <f t="shared" ref="H41" si="8">MIN(D41:F41)</f>
        <v>89.9</v>
      </c>
      <c r="I41" s="248">
        <f t="shared" ref="I41" si="9">MAX(D41:F41)</f>
        <v>120</v>
      </c>
      <c r="J41" s="249">
        <f t="shared" ref="J41" si="10">(I41/H41)-1</f>
        <v>0.33481646273637367</v>
      </c>
      <c r="K41" t="s">
        <v>488</v>
      </c>
      <c r="L41" s="318" t="s">
        <v>489</v>
      </c>
      <c r="M41" t="s">
        <v>490</v>
      </c>
    </row>
    <row r="42" spans="1:13" ht="15.75" thickTop="1" x14ac:dyDescent="0.25"/>
  </sheetData>
  <mergeCells count="17">
    <mergeCell ref="A38:J38"/>
    <mergeCell ref="A40:J40"/>
    <mergeCell ref="K10:K11"/>
    <mergeCell ref="L10:L11"/>
    <mergeCell ref="M10:M11"/>
    <mergeCell ref="A22:J22"/>
    <mergeCell ref="A25:J25"/>
    <mergeCell ref="A27:J27"/>
    <mergeCell ref="A6:J7"/>
    <mergeCell ref="A8:J9"/>
    <mergeCell ref="A10:A11"/>
    <mergeCell ref="B10:B11"/>
    <mergeCell ref="C10:C11"/>
    <mergeCell ref="G10:G11"/>
    <mergeCell ref="H10:H11"/>
    <mergeCell ref="I10:I11"/>
    <mergeCell ref="J10:J11"/>
  </mergeCells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993"/>
  <sheetViews>
    <sheetView showGridLines="0" zoomScale="50" zoomScaleNormal="50" workbookViewId="0">
      <selection activeCell="I67" sqref="I67"/>
    </sheetView>
  </sheetViews>
  <sheetFormatPr defaultColWidth="14.42578125" defaultRowHeight="15" customHeight="1" x14ac:dyDescent="0.25"/>
  <cols>
    <col min="1" max="2" width="3.7109375" customWidth="1"/>
    <col min="3" max="3" width="75.42578125" customWidth="1"/>
    <col min="4" max="4" width="62.42578125" customWidth="1"/>
    <col min="5" max="5" width="18.85546875" customWidth="1"/>
    <col min="6" max="6" width="51" customWidth="1"/>
    <col min="7" max="7" width="13.5703125" customWidth="1"/>
    <col min="8" max="8" width="16.28515625" customWidth="1"/>
    <col min="9" max="9" width="15.5703125" customWidth="1"/>
    <col min="10" max="10" width="16.42578125" customWidth="1"/>
    <col min="11" max="11" width="22.28515625" customWidth="1"/>
    <col min="12" max="12" width="23" bestFit="1" customWidth="1"/>
    <col min="13" max="17" width="23.140625" bestFit="1" customWidth="1"/>
    <col min="18" max="18" width="43" customWidth="1"/>
    <col min="19" max="19" width="13.85546875" bestFit="1" customWidth="1"/>
  </cols>
  <sheetData>
    <row r="1" spans="1:19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19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19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19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19" ht="15.75" thickBot="1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spans="1:19" ht="15.75" thickBot="1" x14ac:dyDescent="0.3">
      <c r="A6" s="12"/>
      <c r="B6" s="12"/>
      <c r="C6" s="385" t="s">
        <v>335</v>
      </c>
      <c r="D6" s="386"/>
      <c r="E6" s="386"/>
      <c r="F6" s="386"/>
      <c r="G6" s="386"/>
      <c r="H6" s="386"/>
      <c r="I6" s="386"/>
      <c r="J6" s="386"/>
      <c r="K6" s="387"/>
      <c r="L6" s="378" t="s">
        <v>70</v>
      </c>
      <c r="M6" s="379"/>
      <c r="N6" s="379"/>
      <c r="O6" s="379"/>
      <c r="P6" s="379"/>
      <c r="Q6" s="380"/>
      <c r="R6" s="12"/>
      <c r="S6" s="12"/>
    </row>
    <row r="7" spans="1:19" x14ac:dyDescent="0.25">
      <c r="A7" s="12"/>
      <c r="B7" s="12"/>
      <c r="C7" s="388" t="s">
        <v>336</v>
      </c>
      <c r="D7" s="360"/>
      <c r="E7" s="360"/>
      <c r="F7" s="360"/>
      <c r="G7" s="360"/>
      <c r="H7" s="360"/>
      <c r="I7" s="360"/>
      <c r="J7" s="360"/>
      <c r="K7" s="389"/>
      <c r="L7" s="390" t="s">
        <v>71</v>
      </c>
      <c r="M7" s="381" t="s">
        <v>72</v>
      </c>
      <c r="N7" s="381" t="s">
        <v>73</v>
      </c>
      <c r="O7" s="381" t="s">
        <v>74</v>
      </c>
      <c r="P7" s="381" t="s">
        <v>75</v>
      </c>
      <c r="Q7" s="381" t="s">
        <v>76</v>
      </c>
      <c r="R7" s="12"/>
      <c r="S7" s="12"/>
    </row>
    <row r="8" spans="1:19" ht="45" customHeight="1" thickBot="1" x14ac:dyDescent="0.3">
      <c r="A8" s="12"/>
      <c r="B8" s="12"/>
      <c r="C8" s="32" t="s">
        <v>38</v>
      </c>
      <c r="D8" s="26" t="s">
        <v>83</v>
      </c>
      <c r="E8" s="82" t="s">
        <v>0</v>
      </c>
      <c r="F8" s="26" t="s">
        <v>2</v>
      </c>
      <c r="G8" s="26" t="s">
        <v>84</v>
      </c>
      <c r="H8" s="26" t="s">
        <v>85</v>
      </c>
      <c r="I8" s="26" t="s">
        <v>86</v>
      </c>
      <c r="J8" s="33" t="s">
        <v>87</v>
      </c>
      <c r="K8" s="34" t="s">
        <v>44</v>
      </c>
      <c r="L8" s="391"/>
      <c r="M8" s="382"/>
      <c r="N8" s="382"/>
      <c r="O8" s="382"/>
      <c r="P8" s="382"/>
      <c r="Q8" s="382"/>
      <c r="R8" s="12"/>
      <c r="S8" s="12"/>
    </row>
    <row r="9" spans="1:19" x14ac:dyDescent="0.25">
      <c r="A9" s="12"/>
      <c r="B9" s="12"/>
      <c r="C9" s="383" t="s">
        <v>333</v>
      </c>
      <c r="D9" s="360"/>
      <c r="E9" s="360"/>
      <c r="F9" s="360"/>
      <c r="G9" s="360"/>
      <c r="H9" s="360"/>
      <c r="I9" s="360"/>
      <c r="J9" s="360"/>
      <c r="K9" s="384"/>
      <c r="L9" s="35"/>
      <c r="M9" s="36"/>
      <c r="N9" s="36"/>
      <c r="O9" s="36"/>
      <c r="P9" s="37"/>
      <c r="Q9" s="37"/>
      <c r="R9" s="80"/>
      <c r="S9" s="12"/>
    </row>
    <row r="10" spans="1:19" ht="12.75" customHeight="1" x14ac:dyDescent="0.25">
      <c r="A10" s="12"/>
      <c r="B10" s="12"/>
      <c r="C10" s="392" t="s">
        <v>334</v>
      </c>
      <c r="D10" s="83" t="s">
        <v>89</v>
      </c>
      <c r="E10" s="84" t="s">
        <v>9</v>
      </c>
      <c r="F10" s="46" t="s">
        <v>34</v>
      </c>
      <c r="G10" s="85" t="s">
        <v>90</v>
      </c>
      <c r="H10" s="86">
        <v>3</v>
      </c>
      <c r="I10" s="86">
        <v>960</v>
      </c>
      <c r="J10" s="56">
        <f>'Quadro de Preços 1 (5) - Pré'!$H$23</f>
        <v>12.6</v>
      </c>
      <c r="K10" s="45">
        <f>H10*I10*J10</f>
        <v>36288</v>
      </c>
      <c r="L10" s="69">
        <f>K10/6</f>
        <v>6048</v>
      </c>
      <c r="M10" s="69">
        <f>K10/6</f>
        <v>6048</v>
      </c>
      <c r="N10" s="69">
        <f>K10/6</f>
        <v>6048</v>
      </c>
      <c r="O10" s="69">
        <f>K10/6</f>
        <v>6048</v>
      </c>
      <c r="P10" s="69">
        <f>K10/6</f>
        <v>6048</v>
      </c>
      <c r="Q10" s="69">
        <f>K10/6</f>
        <v>6048</v>
      </c>
      <c r="R10" s="80"/>
      <c r="S10" s="12"/>
    </row>
    <row r="11" spans="1:19" ht="12.75" customHeight="1" x14ac:dyDescent="0.25">
      <c r="A11" s="12"/>
      <c r="B11" s="12"/>
      <c r="C11" s="393"/>
      <c r="D11" s="87" t="s">
        <v>91</v>
      </c>
      <c r="E11" s="84" t="s">
        <v>9</v>
      </c>
      <c r="F11" s="46" t="s">
        <v>34</v>
      </c>
      <c r="G11" s="85" t="s">
        <v>90</v>
      </c>
      <c r="H11" s="86">
        <v>3</v>
      </c>
      <c r="I11" s="86">
        <v>960</v>
      </c>
      <c r="J11" s="56">
        <f>'Quadro de Preços 1 (5) - Pré'!$H$24</f>
        <v>22.7</v>
      </c>
      <c r="K11" s="45">
        <f t="shared" ref="K11:K21" si="0">H11*I11*J11</f>
        <v>65376</v>
      </c>
      <c r="L11" s="69">
        <f>$K$11/6</f>
        <v>10896</v>
      </c>
      <c r="M11" s="69">
        <f t="shared" ref="M11:Q11" si="1">$K$11/6</f>
        <v>10896</v>
      </c>
      <c r="N11" s="69">
        <f t="shared" si="1"/>
        <v>10896</v>
      </c>
      <c r="O11" s="69">
        <f t="shared" si="1"/>
        <v>10896</v>
      </c>
      <c r="P11" s="69">
        <f t="shared" si="1"/>
        <v>10896</v>
      </c>
      <c r="Q11" s="69">
        <f t="shared" si="1"/>
        <v>10896</v>
      </c>
      <c r="R11" s="80"/>
      <c r="S11" s="12"/>
    </row>
    <row r="12" spans="1:19" ht="12.75" customHeight="1" x14ac:dyDescent="0.25">
      <c r="A12" s="12"/>
      <c r="B12" s="12"/>
      <c r="C12" s="393"/>
      <c r="D12" s="88" t="s">
        <v>12</v>
      </c>
      <c r="E12" s="3" t="s">
        <v>10</v>
      </c>
      <c r="F12" s="46" t="s">
        <v>34</v>
      </c>
      <c r="G12" s="85" t="s">
        <v>97</v>
      </c>
      <c r="H12" s="86">
        <v>1</v>
      </c>
      <c r="I12" s="86">
        <v>1</v>
      </c>
      <c r="J12" s="44">
        <f>'Quadro de Preços 1 (5) - Pré'!$H$12</f>
        <v>140</v>
      </c>
      <c r="K12" s="45">
        <f t="shared" si="0"/>
        <v>140</v>
      </c>
      <c r="L12" s="69">
        <f>K12</f>
        <v>140</v>
      </c>
      <c r="M12" s="50"/>
      <c r="N12" s="50"/>
      <c r="O12" s="89"/>
      <c r="P12" s="89"/>
      <c r="Q12" s="89"/>
      <c r="R12" s="80"/>
      <c r="S12" s="12"/>
    </row>
    <row r="13" spans="1:19" ht="12.75" customHeight="1" x14ac:dyDescent="0.25">
      <c r="A13" s="12"/>
      <c r="B13" s="12"/>
      <c r="C13" s="393"/>
      <c r="D13" s="40" t="s">
        <v>537</v>
      </c>
      <c r="E13" s="41" t="s">
        <v>6</v>
      </c>
      <c r="F13" s="46" t="s">
        <v>34</v>
      </c>
      <c r="G13" s="42" t="s">
        <v>96</v>
      </c>
      <c r="H13" s="43">
        <v>2</v>
      </c>
      <c r="I13" s="43">
        <v>1</v>
      </c>
      <c r="J13" s="44">
        <f>'Quadro de Preços Frete'!$H$13</f>
        <v>1200</v>
      </c>
      <c r="K13" s="45">
        <f t="shared" si="0"/>
        <v>2400</v>
      </c>
      <c r="L13" s="69">
        <f>$K$13/2</f>
        <v>1200</v>
      </c>
      <c r="M13" s="69"/>
      <c r="N13" s="69"/>
      <c r="O13" s="69"/>
      <c r="P13" s="69"/>
      <c r="Q13" s="69">
        <f>$K$13/2</f>
        <v>1200</v>
      </c>
      <c r="R13" s="80"/>
      <c r="S13" s="12"/>
    </row>
    <row r="14" spans="1:19" ht="12.75" customHeight="1" x14ac:dyDescent="0.25">
      <c r="A14" s="12"/>
      <c r="B14" s="12"/>
      <c r="C14" s="393"/>
      <c r="D14" s="40" t="s">
        <v>331</v>
      </c>
      <c r="E14" s="41" t="s">
        <v>10</v>
      </c>
      <c r="F14" s="46" t="s">
        <v>34</v>
      </c>
      <c r="G14" s="42" t="s">
        <v>93</v>
      </c>
      <c r="H14" s="43">
        <v>1</v>
      </c>
      <c r="I14" s="43">
        <v>6</v>
      </c>
      <c r="J14" s="44">
        <f>'Quadro de Preços 1 (4) - Skol'!$H$26</f>
        <v>1550</v>
      </c>
      <c r="K14" s="45">
        <f t="shared" si="0"/>
        <v>9300</v>
      </c>
      <c r="L14" s="69">
        <f>$K$14/6</f>
        <v>1550</v>
      </c>
      <c r="M14" s="69">
        <f t="shared" ref="M14:Q14" si="2">$K$14/6</f>
        <v>1550</v>
      </c>
      <c r="N14" s="69">
        <f t="shared" si="2"/>
        <v>1550</v>
      </c>
      <c r="O14" s="69">
        <f t="shared" si="2"/>
        <v>1550</v>
      </c>
      <c r="P14" s="69">
        <f t="shared" si="2"/>
        <v>1550</v>
      </c>
      <c r="Q14" s="69">
        <f t="shared" si="2"/>
        <v>1550</v>
      </c>
      <c r="R14" s="80"/>
      <c r="S14" s="12"/>
    </row>
    <row r="15" spans="1:19" ht="25.5" customHeight="1" x14ac:dyDescent="0.25">
      <c r="A15" s="12"/>
      <c r="B15" s="12"/>
      <c r="C15" s="393"/>
      <c r="D15" s="87" t="s">
        <v>94</v>
      </c>
      <c r="E15" s="85" t="s">
        <v>95</v>
      </c>
      <c r="F15" s="17" t="s">
        <v>34</v>
      </c>
      <c r="G15" s="85" t="s">
        <v>96</v>
      </c>
      <c r="H15" s="86">
        <v>1</v>
      </c>
      <c r="I15" s="86">
        <v>1</v>
      </c>
      <c r="J15" s="58">
        <f>'Verba_Escritorio_Cons e lim_PRÉ'!H37</f>
        <v>2806.01</v>
      </c>
      <c r="K15" s="45">
        <f t="shared" si="0"/>
        <v>2806.01</v>
      </c>
      <c r="L15" s="69">
        <f>$K$15/6</f>
        <v>467.66833333333335</v>
      </c>
      <c r="M15" s="69">
        <f t="shared" ref="M15:Q15" si="3">$K$15/6</f>
        <v>467.66833333333335</v>
      </c>
      <c r="N15" s="69">
        <f t="shared" si="3"/>
        <v>467.66833333333335</v>
      </c>
      <c r="O15" s="69">
        <f t="shared" si="3"/>
        <v>467.66833333333335</v>
      </c>
      <c r="P15" s="69">
        <f t="shared" si="3"/>
        <v>467.66833333333335</v>
      </c>
      <c r="Q15" s="69">
        <f t="shared" si="3"/>
        <v>467.66833333333335</v>
      </c>
    </row>
    <row r="16" spans="1:19" ht="51" customHeight="1" x14ac:dyDescent="0.25">
      <c r="A16" s="12"/>
      <c r="B16" s="12"/>
      <c r="C16" s="394"/>
      <c r="D16" s="91" t="s">
        <v>482</v>
      </c>
      <c r="E16" s="3" t="s">
        <v>6</v>
      </c>
      <c r="F16" s="46" t="s">
        <v>34</v>
      </c>
      <c r="G16" s="85" t="s">
        <v>93</v>
      </c>
      <c r="H16" s="86">
        <v>1</v>
      </c>
      <c r="I16" s="86">
        <v>6</v>
      </c>
      <c r="J16" s="44">
        <f>'Quadro de Preços 1 (5) - Pré'!$H$30</f>
        <v>2203.6</v>
      </c>
      <c r="K16" s="45">
        <f t="shared" si="0"/>
        <v>13221.599999999999</v>
      </c>
      <c r="L16" s="69">
        <f>$K$16/6</f>
        <v>2203.6</v>
      </c>
      <c r="M16" s="69">
        <f t="shared" ref="M16:Q16" si="4">$K$16/6</f>
        <v>2203.6</v>
      </c>
      <c r="N16" s="69">
        <f t="shared" si="4"/>
        <v>2203.6</v>
      </c>
      <c r="O16" s="69">
        <f t="shared" si="4"/>
        <v>2203.6</v>
      </c>
      <c r="P16" s="69">
        <f t="shared" si="4"/>
        <v>2203.6</v>
      </c>
      <c r="Q16" s="69">
        <f t="shared" si="4"/>
        <v>2203.6</v>
      </c>
      <c r="R16" s="80">
        <f>SUM(L17:Q17)</f>
        <v>129531.61000000002</v>
      </c>
      <c r="S16" s="12" t="b">
        <f>IF(R16=K17,TRUE,FALSE)</f>
        <v>1</v>
      </c>
    </row>
    <row r="17" spans="1:19" ht="25.5" customHeight="1" x14ac:dyDescent="0.25">
      <c r="A17" s="12"/>
      <c r="B17" s="12"/>
      <c r="C17" s="32" t="s">
        <v>98</v>
      </c>
      <c r="D17" s="92"/>
      <c r="E17" s="92"/>
      <c r="F17" s="92"/>
      <c r="G17" s="92"/>
      <c r="H17" s="92"/>
      <c r="I17" s="92"/>
      <c r="J17" s="93"/>
      <c r="K17" s="49">
        <f>SUM(K10:K16)</f>
        <v>129531.60999999999</v>
      </c>
      <c r="L17" s="49">
        <f t="shared" ref="L17:Q17" si="5">SUM(L10:L16)</f>
        <v>22505.268333333333</v>
      </c>
      <c r="M17" s="49">
        <f t="shared" si="5"/>
        <v>21165.268333333333</v>
      </c>
      <c r="N17" s="49">
        <f t="shared" si="5"/>
        <v>21165.268333333333</v>
      </c>
      <c r="O17" s="49">
        <f t="shared" si="5"/>
        <v>21165.268333333333</v>
      </c>
      <c r="P17" s="49">
        <f t="shared" si="5"/>
        <v>21165.268333333333</v>
      </c>
      <c r="Q17" s="49">
        <f t="shared" si="5"/>
        <v>22365.268333333333</v>
      </c>
      <c r="R17" s="80"/>
      <c r="S17" s="12"/>
    </row>
    <row r="18" spans="1:19" x14ac:dyDescent="0.25">
      <c r="A18" s="12"/>
      <c r="B18" s="12"/>
      <c r="C18" s="392" t="s">
        <v>337</v>
      </c>
      <c r="D18" s="94" t="s">
        <v>89</v>
      </c>
      <c r="E18" s="95" t="s">
        <v>9</v>
      </c>
      <c r="F18" s="46" t="s">
        <v>34</v>
      </c>
      <c r="G18" s="94" t="s">
        <v>90</v>
      </c>
      <c r="H18" s="94">
        <v>3</v>
      </c>
      <c r="I18" s="86">
        <v>240</v>
      </c>
      <c r="J18" s="56">
        <f>'Quadro de Preços 1 (5) - Pré'!$H$23</f>
        <v>12.6</v>
      </c>
      <c r="K18" s="45">
        <f t="shared" si="0"/>
        <v>9072</v>
      </c>
      <c r="L18" s="69">
        <f>$K$18</f>
        <v>9072</v>
      </c>
      <c r="M18" s="69"/>
      <c r="N18" s="69"/>
      <c r="O18" s="69"/>
      <c r="P18" s="69"/>
      <c r="Q18" s="69"/>
      <c r="R18" s="80"/>
      <c r="S18" s="12"/>
    </row>
    <row r="19" spans="1:19" x14ac:dyDescent="0.25">
      <c r="A19" s="12"/>
      <c r="B19" s="12"/>
      <c r="C19" s="393"/>
      <c r="D19" s="85" t="s">
        <v>91</v>
      </c>
      <c r="E19" s="95" t="s">
        <v>9</v>
      </c>
      <c r="F19" s="46" t="s">
        <v>34</v>
      </c>
      <c r="G19" s="94" t="s">
        <v>90</v>
      </c>
      <c r="H19" s="94">
        <v>3</v>
      </c>
      <c r="I19" s="86">
        <v>184</v>
      </c>
      <c r="J19" s="56">
        <f>'Quadro de Preços 1 (5) - Pré'!$H$24</f>
        <v>22.7</v>
      </c>
      <c r="K19" s="45">
        <f t="shared" si="0"/>
        <v>12530.4</v>
      </c>
      <c r="L19" s="69">
        <f>$K$19</f>
        <v>12530.4</v>
      </c>
      <c r="M19" s="69"/>
      <c r="N19" s="69"/>
      <c r="O19" s="69"/>
      <c r="P19" s="69"/>
      <c r="Q19" s="69"/>
      <c r="R19" s="80"/>
      <c r="S19" s="12"/>
    </row>
    <row r="20" spans="1:19" ht="25.5" x14ac:dyDescent="0.25">
      <c r="A20" s="12"/>
      <c r="B20" s="12"/>
      <c r="C20" s="393"/>
      <c r="D20" s="94" t="s">
        <v>513</v>
      </c>
      <c r="E20" s="17" t="s">
        <v>6</v>
      </c>
      <c r="F20" s="46" t="s">
        <v>34</v>
      </c>
      <c r="G20" s="94" t="s">
        <v>97</v>
      </c>
      <c r="H20" s="94">
        <v>1</v>
      </c>
      <c r="I20" s="94">
        <v>1</v>
      </c>
      <c r="J20" s="283">
        <f>Verba_Estudo!F26</f>
        <v>45</v>
      </c>
      <c r="K20" s="45">
        <f t="shared" si="0"/>
        <v>45</v>
      </c>
      <c r="L20" s="69">
        <f>K20</f>
        <v>45</v>
      </c>
      <c r="M20" s="69"/>
      <c r="N20" s="69"/>
      <c r="O20" s="69"/>
      <c r="P20" s="69"/>
      <c r="Q20" s="69"/>
      <c r="R20" s="80"/>
      <c r="S20" s="12"/>
    </row>
    <row r="21" spans="1:19" ht="44.25" customHeight="1" x14ac:dyDescent="0.25">
      <c r="A21" s="12"/>
      <c r="B21" s="12"/>
      <c r="C21" s="394"/>
      <c r="D21" s="94" t="s">
        <v>513</v>
      </c>
      <c r="E21" s="17" t="s">
        <v>6</v>
      </c>
      <c r="F21" s="46" t="s">
        <v>34</v>
      </c>
      <c r="G21" s="94" t="s">
        <v>97</v>
      </c>
      <c r="H21" s="94">
        <v>1</v>
      </c>
      <c r="I21" s="94">
        <v>250</v>
      </c>
      <c r="J21" s="283">
        <f>Verba_Estudo!F27</f>
        <v>2</v>
      </c>
      <c r="K21" s="45">
        <f t="shared" si="0"/>
        <v>500</v>
      </c>
      <c r="L21" s="69">
        <f>K21</f>
        <v>500</v>
      </c>
      <c r="M21" s="69"/>
      <c r="N21" s="69"/>
      <c r="O21" s="69"/>
      <c r="P21" s="69"/>
      <c r="Q21" s="69"/>
      <c r="R21" s="80">
        <f>SUM(L22:Q22)</f>
        <v>22147.4</v>
      </c>
      <c r="S21" s="12" t="b">
        <f>IF(R21=K22,TRUE,FALSE)</f>
        <v>1</v>
      </c>
    </row>
    <row r="22" spans="1:19" ht="41.25" customHeight="1" x14ac:dyDescent="0.25">
      <c r="A22" s="12"/>
      <c r="B22" s="12"/>
      <c r="C22" s="32" t="s">
        <v>98</v>
      </c>
      <c r="D22" s="92"/>
      <c r="E22" s="92"/>
      <c r="F22" s="92"/>
      <c r="G22" s="92"/>
      <c r="H22" s="92"/>
      <c r="I22" s="92"/>
      <c r="J22" s="93"/>
      <c r="K22" s="49">
        <f>SUM(K18:K21)</f>
        <v>22147.4</v>
      </c>
      <c r="L22" s="49">
        <f t="shared" ref="L22:Q22" si="6">SUM(L18:L21)</f>
        <v>22147.4</v>
      </c>
      <c r="M22" s="49">
        <f t="shared" si="6"/>
        <v>0</v>
      </c>
      <c r="N22" s="49">
        <f t="shared" si="6"/>
        <v>0</v>
      </c>
      <c r="O22" s="49">
        <f t="shared" si="6"/>
        <v>0</v>
      </c>
      <c r="P22" s="49">
        <f t="shared" si="6"/>
        <v>0</v>
      </c>
      <c r="Q22" s="49">
        <f t="shared" si="6"/>
        <v>0</v>
      </c>
      <c r="R22" s="80"/>
      <c r="S22" s="12"/>
    </row>
    <row r="23" spans="1:19" ht="15.75" customHeight="1" x14ac:dyDescent="0.25">
      <c r="A23" s="12"/>
      <c r="B23" s="12"/>
      <c r="C23" s="227" t="s">
        <v>358</v>
      </c>
      <c r="D23" s="105" t="s">
        <v>538</v>
      </c>
      <c r="E23" s="95" t="s">
        <v>9</v>
      </c>
      <c r="F23" s="17" t="s">
        <v>34</v>
      </c>
      <c r="G23" s="3" t="s">
        <v>90</v>
      </c>
      <c r="H23" s="86">
        <v>1</v>
      </c>
      <c r="I23" s="86">
        <v>1200</v>
      </c>
      <c r="J23" s="44">
        <f>'Quadro de Preços 1 (5) - Pré'!H26</f>
        <v>16.55</v>
      </c>
      <c r="K23" s="44">
        <f>J23*I23*H23</f>
        <v>19860</v>
      </c>
      <c r="L23" s="57">
        <f>$K23/6</f>
        <v>3310</v>
      </c>
      <c r="M23" s="57">
        <f t="shared" ref="M23:Q23" si="7">$K23/6</f>
        <v>3310</v>
      </c>
      <c r="N23" s="57">
        <f t="shared" si="7"/>
        <v>3310</v>
      </c>
      <c r="O23" s="57">
        <f t="shared" si="7"/>
        <v>3310</v>
      </c>
      <c r="P23" s="57">
        <f t="shared" si="7"/>
        <v>3310</v>
      </c>
      <c r="Q23" s="57">
        <f t="shared" si="7"/>
        <v>3310</v>
      </c>
      <c r="R23" s="80">
        <f>SUM(L24:Q24)</f>
        <v>19860</v>
      </c>
      <c r="S23" s="12" t="b">
        <f>IF(R23=K24,TRUE,FALSE)</f>
        <v>1</v>
      </c>
    </row>
    <row r="24" spans="1:19" ht="15.75" customHeight="1" x14ac:dyDescent="0.25">
      <c r="A24" s="12"/>
      <c r="B24" s="12"/>
      <c r="C24" s="32" t="s">
        <v>98</v>
      </c>
      <c r="D24" s="111"/>
      <c r="E24" s="111"/>
      <c r="F24" s="111"/>
      <c r="G24" s="111"/>
      <c r="H24" s="111"/>
      <c r="I24" s="111"/>
      <c r="J24" s="111"/>
      <c r="K24" s="60">
        <f>TRUNC(SUM(K23:K23),2)</f>
        <v>19860</v>
      </c>
      <c r="L24" s="62">
        <f>SUM(L23)</f>
        <v>3310</v>
      </c>
      <c r="M24" s="62">
        <f t="shared" ref="M24:Q24" si="8">SUM(M23)</f>
        <v>3310</v>
      </c>
      <c r="N24" s="62">
        <f t="shared" si="8"/>
        <v>3310</v>
      </c>
      <c r="O24" s="62">
        <f t="shared" si="8"/>
        <v>3310</v>
      </c>
      <c r="P24" s="62">
        <f t="shared" si="8"/>
        <v>3310</v>
      </c>
      <c r="Q24" s="62">
        <f t="shared" si="8"/>
        <v>3310</v>
      </c>
      <c r="R24" s="80"/>
      <c r="S24" s="12"/>
    </row>
    <row r="25" spans="1:19" ht="15.75" customHeight="1" x14ac:dyDescent="0.25">
      <c r="A25" s="12"/>
      <c r="B25" s="12"/>
      <c r="C25" s="410" t="s">
        <v>338</v>
      </c>
      <c r="D25" s="94" t="s">
        <v>89</v>
      </c>
      <c r="E25" s="95" t="s">
        <v>9</v>
      </c>
      <c r="F25" s="17" t="s">
        <v>34</v>
      </c>
      <c r="G25" s="94" t="s">
        <v>90</v>
      </c>
      <c r="H25" s="94">
        <v>3</v>
      </c>
      <c r="I25" s="86">
        <v>120</v>
      </c>
      <c r="J25" s="56">
        <f>'Quadro de Preços 1 (5) - Pré'!$H$23</f>
        <v>12.6</v>
      </c>
      <c r="K25" s="45">
        <f t="shared" ref="K25" si="9">H25*I25*J25</f>
        <v>4536</v>
      </c>
      <c r="L25" s="69">
        <f>$K$25/6</f>
        <v>756</v>
      </c>
      <c r="M25" s="69">
        <f t="shared" ref="M25:Q25" si="10">$K$25/6</f>
        <v>756</v>
      </c>
      <c r="N25" s="69">
        <f t="shared" si="10"/>
        <v>756</v>
      </c>
      <c r="O25" s="69">
        <f t="shared" si="10"/>
        <v>756</v>
      </c>
      <c r="P25" s="69">
        <f t="shared" si="10"/>
        <v>756</v>
      </c>
      <c r="Q25" s="69">
        <f t="shared" si="10"/>
        <v>756</v>
      </c>
      <c r="R25" s="80"/>
      <c r="S25" s="12"/>
    </row>
    <row r="26" spans="1:19" ht="15.75" customHeight="1" x14ac:dyDescent="0.25">
      <c r="A26" s="12"/>
      <c r="B26" s="12"/>
      <c r="C26" s="411"/>
      <c r="D26" s="85" t="s">
        <v>91</v>
      </c>
      <c r="E26" s="95" t="s">
        <v>9</v>
      </c>
      <c r="F26" s="17" t="s">
        <v>34</v>
      </c>
      <c r="G26" s="94" t="s">
        <v>90</v>
      </c>
      <c r="H26" s="94">
        <v>3</v>
      </c>
      <c r="I26" s="86">
        <f>12*10</f>
        <v>120</v>
      </c>
      <c r="J26" s="56">
        <f>'Quadro de Preços 1 (5) - Pré'!$H$24</f>
        <v>22.7</v>
      </c>
      <c r="K26" s="45">
        <f>H26*I26*J26</f>
        <v>8172</v>
      </c>
      <c r="L26" s="69">
        <f>$K$26/6</f>
        <v>1362</v>
      </c>
      <c r="M26" s="69">
        <f t="shared" ref="M26:Q26" si="11">$K$26/6</f>
        <v>1362</v>
      </c>
      <c r="N26" s="69">
        <f t="shared" si="11"/>
        <v>1362</v>
      </c>
      <c r="O26" s="69">
        <f t="shared" si="11"/>
        <v>1362</v>
      </c>
      <c r="P26" s="69">
        <f t="shared" si="11"/>
        <v>1362</v>
      </c>
      <c r="Q26" s="69">
        <f t="shared" si="11"/>
        <v>1362</v>
      </c>
      <c r="R26" s="80">
        <f>SUM(L27:Q27)</f>
        <v>12708</v>
      </c>
      <c r="S26" s="12" t="b">
        <f>IF(R26=K27,TRUE,FALSE)</f>
        <v>1</v>
      </c>
    </row>
    <row r="27" spans="1:19" ht="15.75" customHeight="1" x14ac:dyDescent="0.25">
      <c r="A27" s="12"/>
      <c r="B27" s="12"/>
      <c r="C27" s="32" t="s">
        <v>98</v>
      </c>
      <c r="D27" s="92"/>
      <c r="E27" s="92"/>
      <c r="F27" s="92"/>
      <c r="G27" s="92"/>
      <c r="H27" s="92"/>
      <c r="I27" s="92"/>
      <c r="J27" s="93"/>
      <c r="K27" s="49">
        <f>SUM(K25:K26)</f>
        <v>12708</v>
      </c>
      <c r="L27" s="49">
        <f t="shared" ref="L27:Q27" si="12">SUM(L25:L26)</f>
        <v>2118</v>
      </c>
      <c r="M27" s="49">
        <f t="shared" si="12"/>
        <v>2118</v>
      </c>
      <c r="N27" s="49">
        <f t="shared" si="12"/>
        <v>2118</v>
      </c>
      <c r="O27" s="49">
        <f t="shared" si="12"/>
        <v>2118</v>
      </c>
      <c r="P27" s="49">
        <f t="shared" si="12"/>
        <v>2118</v>
      </c>
      <c r="Q27" s="49">
        <f t="shared" si="12"/>
        <v>2118</v>
      </c>
      <c r="R27" s="80"/>
      <c r="S27" s="12"/>
    </row>
    <row r="28" spans="1:19" ht="15.75" customHeight="1" x14ac:dyDescent="0.25">
      <c r="A28" s="12"/>
      <c r="B28" s="12"/>
      <c r="C28" s="395" t="s">
        <v>339</v>
      </c>
      <c r="D28" s="83" t="s">
        <v>89</v>
      </c>
      <c r="E28" s="95" t="s">
        <v>9</v>
      </c>
      <c r="F28" s="17" t="s">
        <v>34</v>
      </c>
      <c r="G28" s="85" t="s">
        <v>90</v>
      </c>
      <c r="H28" s="94">
        <v>3</v>
      </c>
      <c r="I28" s="86">
        <v>102</v>
      </c>
      <c r="J28" s="56">
        <f>'Quadro de Preços 1 (5) - Pré'!$H$23</f>
        <v>12.6</v>
      </c>
      <c r="K28" s="45">
        <f t="shared" ref="K28:K35" si="13">H28*I28*J28</f>
        <v>3855.6</v>
      </c>
      <c r="L28" s="69">
        <f>$K$28/6</f>
        <v>642.6</v>
      </c>
      <c r="M28" s="69">
        <f t="shared" ref="M28:Q28" si="14">$K$28/6</f>
        <v>642.6</v>
      </c>
      <c r="N28" s="69">
        <f t="shared" si="14"/>
        <v>642.6</v>
      </c>
      <c r="O28" s="69">
        <f t="shared" si="14"/>
        <v>642.6</v>
      </c>
      <c r="P28" s="69">
        <f t="shared" si="14"/>
        <v>642.6</v>
      </c>
      <c r="Q28" s="69">
        <f t="shared" si="14"/>
        <v>642.6</v>
      </c>
      <c r="R28" s="80"/>
      <c r="S28" s="12"/>
    </row>
    <row r="29" spans="1:19" ht="15.75" customHeight="1" x14ac:dyDescent="0.25">
      <c r="A29" s="12"/>
      <c r="B29" s="12"/>
      <c r="C29" s="396"/>
      <c r="D29" s="87" t="s">
        <v>91</v>
      </c>
      <c r="E29" s="95" t="s">
        <v>9</v>
      </c>
      <c r="F29" s="17" t="s">
        <v>34</v>
      </c>
      <c r="G29" s="85" t="s">
        <v>90</v>
      </c>
      <c r="H29" s="94">
        <v>3</v>
      </c>
      <c r="I29" s="86">
        <v>180</v>
      </c>
      <c r="J29" s="56">
        <f>'Quadro de Preços 1 (5) - Pré'!$H$24</f>
        <v>22.7</v>
      </c>
      <c r="K29" s="45">
        <f t="shared" si="13"/>
        <v>12258</v>
      </c>
      <c r="L29" s="69">
        <f>$K$29/6</f>
        <v>2043</v>
      </c>
      <c r="M29" s="69">
        <f t="shared" ref="M29:Q29" si="15">$K$29/6</f>
        <v>2043</v>
      </c>
      <c r="N29" s="69">
        <f t="shared" si="15"/>
        <v>2043</v>
      </c>
      <c r="O29" s="69">
        <f t="shared" si="15"/>
        <v>2043</v>
      </c>
      <c r="P29" s="69">
        <f t="shared" si="15"/>
        <v>2043</v>
      </c>
      <c r="Q29" s="69">
        <f t="shared" si="15"/>
        <v>2043</v>
      </c>
      <c r="R29" s="80"/>
      <c r="S29" s="12"/>
    </row>
    <row r="30" spans="1:19" ht="15.75" customHeight="1" x14ac:dyDescent="0.25">
      <c r="A30" s="12"/>
      <c r="B30" s="12"/>
      <c r="C30" s="396"/>
      <c r="D30" s="83" t="s">
        <v>100</v>
      </c>
      <c r="E30" s="17" t="s">
        <v>10</v>
      </c>
      <c r="F30" s="17" t="s">
        <v>34</v>
      </c>
      <c r="G30" s="94" t="s">
        <v>97</v>
      </c>
      <c r="H30" s="94">
        <v>6</v>
      </c>
      <c r="I30" s="85">
        <v>10</v>
      </c>
      <c r="J30" s="44">
        <f>'Quadro de Preços 1 (5) - Pré'!$H$18</f>
        <v>12</v>
      </c>
      <c r="K30" s="45">
        <f t="shared" si="13"/>
        <v>720</v>
      </c>
      <c r="L30" s="69">
        <f>$K$30/6</f>
        <v>120</v>
      </c>
      <c r="M30" s="69">
        <f t="shared" ref="M30:Q30" si="16">$K$30/6</f>
        <v>120</v>
      </c>
      <c r="N30" s="69">
        <f t="shared" si="16"/>
        <v>120</v>
      </c>
      <c r="O30" s="69">
        <f t="shared" si="16"/>
        <v>120</v>
      </c>
      <c r="P30" s="69">
        <f t="shared" si="16"/>
        <v>120</v>
      </c>
      <c r="Q30" s="69">
        <f t="shared" si="16"/>
        <v>120</v>
      </c>
      <c r="R30" s="80"/>
      <c r="S30" s="12"/>
    </row>
    <row r="31" spans="1:19" ht="49.5" customHeight="1" x14ac:dyDescent="0.25">
      <c r="A31" s="12"/>
      <c r="B31" s="12"/>
      <c r="C31" s="396"/>
      <c r="D31" s="83" t="s">
        <v>101</v>
      </c>
      <c r="E31" s="17" t="s">
        <v>10</v>
      </c>
      <c r="F31" s="17" t="s">
        <v>34</v>
      </c>
      <c r="G31" s="94" t="s">
        <v>97</v>
      </c>
      <c r="H31" s="94">
        <v>6</v>
      </c>
      <c r="I31" s="240">
        <v>50</v>
      </c>
      <c r="J31" s="44">
        <f>'Quadro de Preços 1 (5) - Pré'!$H$19</f>
        <v>4</v>
      </c>
      <c r="K31" s="45">
        <f t="shared" si="13"/>
        <v>1200</v>
      </c>
      <c r="L31" s="69">
        <f>$K$31/6</f>
        <v>200</v>
      </c>
      <c r="M31" s="69">
        <f t="shared" ref="M31:Q31" si="17">$K$31/6</f>
        <v>200</v>
      </c>
      <c r="N31" s="69">
        <f t="shared" si="17"/>
        <v>200</v>
      </c>
      <c r="O31" s="69">
        <f t="shared" si="17"/>
        <v>200</v>
      </c>
      <c r="P31" s="69">
        <f t="shared" si="17"/>
        <v>200</v>
      </c>
      <c r="Q31" s="69">
        <f t="shared" si="17"/>
        <v>200</v>
      </c>
      <c r="R31" s="80"/>
      <c r="S31" s="12"/>
    </row>
    <row r="32" spans="1:19" ht="15.75" customHeight="1" x14ac:dyDescent="0.25">
      <c r="A32" s="12"/>
      <c r="B32" s="12"/>
      <c r="C32" s="396"/>
      <c r="D32" s="96" t="s">
        <v>543</v>
      </c>
      <c r="E32" s="17" t="s">
        <v>10</v>
      </c>
      <c r="F32" s="17" t="s">
        <v>34</v>
      </c>
      <c r="G32" s="94" t="s">
        <v>97</v>
      </c>
      <c r="H32" s="94">
        <v>6</v>
      </c>
      <c r="I32" s="94">
        <v>50</v>
      </c>
      <c r="J32" s="53">
        <f>'Planilha para vinculação'!F27</f>
        <v>0.42</v>
      </c>
      <c r="K32" s="45">
        <f t="shared" si="13"/>
        <v>126</v>
      </c>
      <c r="L32" s="69">
        <f>$K$32/6</f>
        <v>21</v>
      </c>
      <c r="M32" s="69">
        <f t="shared" ref="M32:Q32" si="18">$K$32/6</f>
        <v>21</v>
      </c>
      <c r="N32" s="69">
        <f t="shared" si="18"/>
        <v>21</v>
      </c>
      <c r="O32" s="69">
        <f t="shared" si="18"/>
        <v>21</v>
      </c>
      <c r="P32" s="69">
        <f t="shared" si="18"/>
        <v>21</v>
      </c>
      <c r="Q32" s="69">
        <f t="shared" si="18"/>
        <v>21</v>
      </c>
      <c r="R32" s="80"/>
      <c r="S32" s="12"/>
    </row>
    <row r="33" spans="1:20" ht="15.75" customHeight="1" x14ac:dyDescent="0.25">
      <c r="A33" s="12"/>
      <c r="B33" s="12"/>
      <c r="C33" s="396"/>
      <c r="D33" s="98" t="s">
        <v>102</v>
      </c>
      <c r="E33" s="17" t="s">
        <v>10</v>
      </c>
      <c r="F33" s="17" t="s">
        <v>34</v>
      </c>
      <c r="G33" s="94" t="s">
        <v>97</v>
      </c>
      <c r="H33" s="94">
        <v>6</v>
      </c>
      <c r="I33" s="241">
        <v>50</v>
      </c>
      <c r="J33" s="53">
        <f>'Kit Lanche'!D15</f>
        <v>5.5</v>
      </c>
      <c r="K33" s="45">
        <f t="shared" si="13"/>
        <v>1650</v>
      </c>
      <c r="L33" s="69">
        <f>$K$33/6</f>
        <v>275</v>
      </c>
      <c r="M33" s="69">
        <f t="shared" ref="M33:Q33" si="19">$K$33/6</f>
        <v>275</v>
      </c>
      <c r="N33" s="69">
        <f t="shared" si="19"/>
        <v>275</v>
      </c>
      <c r="O33" s="69">
        <f t="shared" si="19"/>
        <v>275</v>
      </c>
      <c r="P33" s="69">
        <f t="shared" si="19"/>
        <v>275</v>
      </c>
      <c r="Q33" s="69">
        <f t="shared" si="19"/>
        <v>275</v>
      </c>
    </row>
    <row r="34" spans="1:20" ht="15.75" customHeight="1" x14ac:dyDescent="0.25">
      <c r="A34" s="12"/>
      <c r="B34" s="12"/>
      <c r="C34" s="396"/>
      <c r="D34" s="97" t="s">
        <v>15</v>
      </c>
      <c r="E34" s="124" t="s">
        <v>10</v>
      </c>
      <c r="F34" s="17" t="s">
        <v>34</v>
      </c>
      <c r="G34" s="86" t="s">
        <v>97</v>
      </c>
      <c r="H34" s="86">
        <v>4</v>
      </c>
      <c r="I34" s="86">
        <v>495</v>
      </c>
      <c r="J34" s="44">
        <f>'Quadro de Preços 1 (5) - Pré'!$H$14</f>
        <v>0.14000000000000001</v>
      </c>
      <c r="K34" s="45">
        <f t="shared" si="13"/>
        <v>277.20000000000005</v>
      </c>
      <c r="L34" s="69">
        <f>$K$34/6</f>
        <v>46.20000000000001</v>
      </c>
      <c r="M34" s="69">
        <f t="shared" ref="M34:Q34" si="20">$K$34/6</f>
        <v>46.20000000000001</v>
      </c>
      <c r="N34" s="69">
        <f t="shared" si="20"/>
        <v>46.20000000000001</v>
      </c>
      <c r="O34" s="69">
        <f t="shared" si="20"/>
        <v>46.20000000000001</v>
      </c>
      <c r="P34" s="69">
        <f t="shared" si="20"/>
        <v>46.20000000000001</v>
      </c>
      <c r="Q34" s="69">
        <f t="shared" si="20"/>
        <v>46.20000000000001</v>
      </c>
      <c r="R34" s="80">
        <f>SUM(L36:Q36)</f>
        <v>20197.559999999998</v>
      </c>
      <c r="S34" s="12" t="b">
        <f>IF(R34=K36,TRUE,FALSE)</f>
        <v>1</v>
      </c>
    </row>
    <row r="35" spans="1:20" ht="15.75" customHeight="1" x14ac:dyDescent="0.25">
      <c r="A35" s="12"/>
      <c r="B35" s="12"/>
      <c r="C35" s="397"/>
      <c r="D35" s="88" t="s">
        <v>26</v>
      </c>
      <c r="E35" s="17" t="s">
        <v>10</v>
      </c>
      <c r="F35" s="17" t="s">
        <v>34</v>
      </c>
      <c r="G35" s="85" t="s">
        <v>97</v>
      </c>
      <c r="H35" s="94">
        <v>6</v>
      </c>
      <c r="I35" s="94">
        <v>1</v>
      </c>
      <c r="J35" s="53">
        <f>'Planilha para vinculação'!F58</f>
        <v>18.46</v>
      </c>
      <c r="K35" s="45">
        <f t="shared" si="13"/>
        <v>110.76</v>
      </c>
      <c r="L35" s="69">
        <f>$K$35/6</f>
        <v>18.46</v>
      </c>
      <c r="M35" s="69">
        <f t="shared" ref="M35:Q35" si="21">$K$35/6</f>
        <v>18.46</v>
      </c>
      <c r="N35" s="69">
        <f t="shared" si="21"/>
        <v>18.46</v>
      </c>
      <c r="O35" s="69">
        <f t="shared" si="21"/>
        <v>18.46</v>
      </c>
      <c r="P35" s="69">
        <f t="shared" si="21"/>
        <v>18.46</v>
      </c>
      <c r="Q35" s="69">
        <f t="shared" si="21"/>
        <v>18.46</v>
      </c>
      <c r="R35" s="80"/>
      <c r="S35" s="12"/>
    </row>
    <row r="36" spans="1:20" ht="15.75" customHeight="1" x14ac:dyDescent="0.25">
      <c r="A36" s="12"/>
      <c r="B36" s="12"/>
      <c r="C36" s="236" t="s">
        <v>98</v>
      </c>
      <c r="D36" s="92"/>
      <c r="E36" s="92"/>
      <c r="F36" s="92"/>
      <c r="G36" s="92"/>
      <c r="H36" s="92"/>
      <c r="I36" s="92"/>
      <c r="J36" s="93"/>
      <c r="K36" s="49">
        <f>SUM(K28:K35)</f>
        <v>20197.559999999998</v>
      </c>
      <c r="L36" s="52">
        <f t="shared" ref="L36:Q36" si="22">SUM(L28:L35)</f>
        <v>3366.2599999999998</v>
      </c>
      <c r="M36" s="52">
        <f t="shared" si="22"/>
        <v>3366.2599999999998</v>
      </c>
      <c r="N36" s="52">
        <f t="shared" si="22"/>
        <v>3366.2599999999998</v>
      </c>
      <c r="O36" s="52">
        <f t="shared" si="22"/>
        <v>3366.2599999999998</v>
      </c>
      <c r="P36" s="52">
        <f t="shared" si="22"/>
        <v>3366.2599999999998</v>
      </c>
      <c r="Q36" s="52">
        <f t="shared" si="22"/>
        <v>3366.2599999999998</v>
      </c>
      <c r="R36" s="80"/>
      <c r="S36" s="12"/>
    </row>
    <row r="37" spans="1:20" ht="15.75" customHeight="1" x14ac:dyDescent="0.25">
      <c r="A37" s="12"/>
      <c r="B37" s="12"/>
      <c r="C37" s="398" t="s">
        <v>340</v>
      </c>
      <c r="D37" s="231" t="s">
        <v>89</v>
      </c>
      <c r="E37" s="95" t="s">
        <v>9</v>
      </c>
      <c r="F37" s="17" t="s">
        <v>34</v>
      </c>
      <c r="G37" s="85" t="s">
        <v>90</v>
      </c>
      <c r="H37" s="94">
        <v>3</v>
      </c>
      <c r="I37" s="86">
        <v>102</v>
      </c>
      <c r="J37" s="56">
        <f>'Quadro de Preços 1 (5) - Pré'!$H$23</f>
        <v>12.6</v>
      </c>
      <c r="K37" s="45">
        <f t="shared" ref="K37:K44" si="23">H37*I37*J37</f>
        <v>3855.6</v>
      </c>
      <c r="L37" s="69">
        <f>$K$37/6</f>
        <v>642.6</v>
      </c>
      <c r="M37" s="69">
        <f t="shared" ref="M37:Q37" si="24">$K$37/6</f>
        <v>642.6</v>
      </c>
      <c r="N37" s="69">
        <f t="shared" si="24"/>
        <v>642.6</v>
      </c>
      <c r="O37" s="69">
        <f t="shared" si="24"/>
        <v>642.6</v>
      </c>
      <c r="P37" s="69">
        <f t="shared" si="24"/>
        <v>642.6</v>
      </c>
      <c r="Q37" s="69">
        <f t="shared" si="24"/>
        <v>642.6</v>
      </c>
    </row>
    <row r="38" spans="1:20" ht="15.75" customHeight="1" x14ac:dyDescent="0.25">
      <c r="A38" s="12"/>
      <c r="B38" s="12"/>
      <c r="C38" s="399"/>
      <c r="D38" s="232" t="s">
        <v>91</v>
      </c>
      <c r="E38" s="95" t="s">
        <v>9</v>
      </c>
      <c r="F38" s="17" t="s">
        <v>34</v>
      </c>
      <c r="G38" s="85" t="s">
        <v>90</v>
      </c>
      <c r="H38" s="94">
        <v>3</v>
      </c>
      <c r="I38" s="86">
        <v>180</v>
      </c>
      <c r="J38" s="56">
        <f>'Quadro de Preços 1 (5) - Pré'!$H$24</f>
        <v>22.7</v>
      </c>
      <c r="K38" s="45">
        <f t="shared" si="23"/>
        <v>12258</v>
      </c>
      <c r="L38" s="69">
        <f>$K$38/6</f>
        <v>2043</v>
      </c>
      <c r="M38" s="69">
        <f t="shared" ref="M38:Q38" si="25">$K$38/6</f>
        <v>2043</v>
      </c>
      <c r="N38" s="69">
        <f t="shared" si="25"/>
        <v>2043</v>
      </c>
      <c r="O38" s="69">
        <f t="shared" si="25"/>
        <v>2043</v>
      </c>
      <c r="P38" s="69">
        <f t="shared" si="25"/>
        <v>2043</v>
      </c>
      <c r="Q38" s="69">
        <f t="shared" si="25"/>
        <v>2043</v>
      </c>
      <c r="R38" s="80"/>
      <c r="S38" s="12"/>
    </row>
    <row r="39" spans="1:20" ht="29.25" customHeight="1" x14ac:dyDescent="0.25">
      <c r="A39" s="12"/>
      <c r="B39" s="12"/>
      <c r="C39" s="399"/>
      <c r="D39" s="233" t="s">
        <v>508</v>
      </c>
      <c r="E39" s="209" t="s">
        <v>6</v>
      </c>
      <c r="F39" s="17" t="s">
        <v>34</v>
      </c>
      <c r="G39" s="202" t="s">
        <v>90</v>
      </c>
      <c r="H39" s="202">
        <v>6</v>
      </c>
      <c r="I39" s="202">
        <v>10</v>
      </c>
      <c r="J39" s="53">
        <f>'Quadro de Preços 1 (5) - Pré'!H25</f>
        <v>50</v>
      </c>
      <c r="K39" s="45">
        <f t="shared" si="23"/>
        <v>3000</v>
      </c>
      <c r="L39" s="69">
        <f>$K$39/6</f>
        <v>500</v>
      </c>
      <c r="M39" s="69">
        <f t="shared" ref="M39:Q39" si="26">$K$39/6</f>
        <v>500</v>
      </c>
      <c r="N39" s="69">
        <f t="shared" si="26"/>
        <v>500</v>
      </c>
      <c r="O39" s="69">
        <f t="shared" si="26"/>
        <v>500</v>
      </c>
      <c r="P39" s="69">
        <f t="shared" si="26"/>
        <v>500</v>
      </c>
      <c r="Q39" s="69">
        <f t="shared" si="26"/>
        <v>500</v>
      </c>
      <c r="R39" s="80"/>
      <c r="S39" s="12"/>
    </row>
    <row r="40" spans="1:20" ht="15.75" customHeight="1" x14ac:dyDescent="0.25">
      <c r="A40" s="12"/>
      <c r="B40" s="12"/>
      <c r="C40" s="399"/>
      <c r="D40" s="231" t="s">
        <v>100</v>
      </c>
      <c r="E40" s="17" t="s">
        <v>10</v>
      </c>
      <c r="F40" s="17" t="s">
        <v>34</v>
      </c>
      <c r="G40" s="94" t="s">
        <v>97</v>
      </c>
      <c r="H40" s="94">
        <v>6</v>
      </c>
      <c r="I40" s="85">
        <v>20</v>
      </c>
      <c r="J40" s="44">
        <f>'Quadro de Preços 1 (5) - Pré'!$H$18</f>
        <v>12</v>
      </c>
      <c r="K40" s="45">
        <f t="shared" si="23"/>
        <v>1440</v>
      </c>
      <c r="L40" s="69">
        <f>$K$40/6</f>
        <v>240</v>
      </c>
      <c r="M40" s="69">
        <f t="shared" ref="M40:Q40" si="27">$K$40/6</f>
        <v>240</v>
      </c>
      <c r="N40" s="69">
        <f t="shared" si="27"/>
        <v>240</v>
      </c>
      <c r="O40" s="69">
        <f t="shared" si="27"/>
        <v>240</v>
      </c>
      <c r="P40" s="69">
        <f t="shared" si="27"/>
        <v>240</v>
      </c>
      <c r="Q40" s="69">
        <f t="shared" si="27"/>
        <v>240</v>
      </c>
      <c r="R40" s="80"/>
      <c r="S40" s="12"/>
    </row>
    <row r="41" spans="1:20" ht="15.75" customHeight="1" x14ac:dyDescent="0.25">
      <c r="A41" s="12"/>
      <c r="B41" s="12"/>
      <c r="C41" s="399"/>
      <c r="D41" s="231" t="s">
        <v>101</v>
      </c>
      <c r="E41" s="17" t="s">
        <v>10</v>
      </c>
      <c r="F41" s="17" t="s">
        <v>34</v>
      </c>
      <c r="G41" s="94" t="s">
        <v>97</v>
      </c>
      <c r="H41" s="94">
        <v>6</v>
      </c>
      <c r="I41" s="240">
        <v>200</v>
      </c>
      <c r="J41" s="44">
        <f>'Quadro de Preços 1 (5) - Pré'!$H$19</f>
        <v>4</v>
      </c>
      <c r="K41" s="45">
        <f t="shared" si="23"/>
        <v>4800</v>
      </c>
      <c r="L41" s="69">
        <f>$K$41/6</f>
        <v>800</v>
      </c>
      <c r="M41" s="69">
        <f t="shared" ref="M41:Q41" si="28">$K$41/6</f>
        <v>800</v>
      </c>
      <c r="N41" s="69">
        <f t="shared" si="28"/>
        <v>800</v>
      </c>
      <c r="O41" s="69">
        <f t="shared" si="28"/>
        <v>800</v>
      </c>
      <c r="P41" s="69">
        <f t="shared" si="28"/>
        <v>800</v>
      </c>
      <c r="Q41" s="69">
        <f t="shared" si="28"/>
        <v>800</v>
      </c>
      <c r="R41" s="80"/>
      <c r="S41" s="12"/>
    </row>
    <row r="42" spans="1:20" ht="15.75" customHeight="1" x14ac:dyDescent="0.25">
      <c r="A42" s="12"/>
      <c r="B42" s="12"/>
      <c r="C42" s="399"/>
      <c r="D42" s="96" t="s">
        <v>543</v>
      </c>
      <c r="E42" s="17" t="s">
        <v>10</v>
      </c>
      <c r="F42" s="17" t="s">
        <v>34</v>
      </c>
      <c r="G42" s="94" t="s">
        <v>97</v>
      </c>
      <c r="H42" s="94">
        <v>6</v>
      </c>
      <c r="I42" s="94">
        <v>210</v>
      </c>
      <c r="J42" s="53">
        <f>'Planilha para vinculação'!F27</f>
        <v>0.42</v>
      </c>
      <c r="K42" s="45">
        <f t="shared" si="23"/>
        <v>529.19999999999993</v>
      </c>
      <c r="L42" s="69">
        <f>$K$42/6</f>
        <v>88.199999999999989</v>
      </c>
      <c r="M42" s="69">
        <f t="shared" ref="M42:Q42" si="29">$K$42/6</f>
        <v>88.199999999999989</v>
      </c>
      <c r="N42" s="69">
        <f t="shared" si="29"/>
        <v>88.199999999999989</v>
      </c>
      <c r="O42" s="69">
        <f t="shared" si="29"/>
        <v>88.199999999999989</v>
      </c>
      <c r="P42" s="69">
        <f t="shared" si="29"/>
        <v>88.199999999999989</v>
      </c>
      <c r="Q42" s="69">
        <f t="shared" si="29"/>
        <v>88.199999999999989</v>
      </c>
      <c r="R42" s="80"/>
      <c r="S42" s="12"/>
    </row>
    <row r="43" spans="1:20" ht="15.75" customHeight="1" x14ac:dyDescent="0.25">
      <c r="A43" s="12"/>
      <c r="B43" s="12"/>
      <c r="C43" s="399"/>
      <c r="D43" s="234" t="s">
        <v>102</v>
      </c>
      <c r="E43" s="17" t="s">
        <v>10</v>
      </c>
      <c r="F43" s="17" t="s">
        <v>34</v>
      </c>
      <c r="G43" s="94" t="s">
        <v>97</v>
      </c>
      <c r="H43" s="94">
        <v>6</v>
      </c>
      <c r="I43" s="241">
        <v>200</v>
      </c>
      <c r="J43" s="53">
        <f>'Kit Lanche'!D15</f>
        <v>5.5</v>
      </c>
      <c r="K43" s="45">
        <f t="shared" si="23"/>
        <v>6600</v>
      </c>
      <c r="L43" s="69">
        <f>$K$43/6</f>
        <v>1100</v>
      </c>
      <c r="M43" s="69">
        <f t="shared" ref="M43:Q43" si="30">$K$43/6</f>
        <v>1100</v>
      </c>
      <c r="N43" s="69">
        <f t="shared" si="30"/>
        <v>1100</v>
      </c>
      <c r="O43" s="69">
        <f t="shared" si="30"/>
        <v>1100</v>
      </c>
      <c r="P43" s="69">
        <f t="shared" si="30"/>
        <v>1100</v>
      </c>
      <c r="Q43" s="69">
        <f t="shared" si="30"/>
        <v>1100</v>
      </c>
      <c r="R43" s="80">
        <f>SUM(L46:Q46)</f>
        <v>32870.76</v>
      </c>
      <c r="S43" s="12" t="b">
        <f>IF(R43=K46,TRUE,FALSE)</f>
        <v>1</v>
      </c>
    </row>
    <row r="44" spans="1:20" ht="15.75" customHeight="1" x14ac:dyDescent="0.25">
      <c r="A44" s="12"/>
      <c r="B44" s="12"/>
      <c r="C44" s="399"/>
      <c r="D44" s="97" t="s">
        <v>15</v>
      </c>
      <c r="E44" s="124" t="s">
        <v>10</v>
      </c>
      <c r="F44" s="17" t="s">
        <v>34</v>
      </c>
      <c r="G44" s="86" t="s">
        <v>97</v>
      </c>
      <c r="H44" s="86">
        <v>4</v>
      </c>
      <c r="I44" s="86">
        <v>495</v>
      </c>
      <c r="J44" s="44">
        <f>'Quadro de Preços 1 (5) - Pré'!$H$14</f>
        <v>0.14000000000000001</v>
      </c>
      <c r="K44" s="45">
        <f t="shared" si="23"/>
        <v>277.20000000000005</v>
      </c>
      <c r="L44" s="69">
        <f>$K$44/6</f>
        <v>46.20000000000001</v>
      </c>
      <c r="M44" s="69">
        <f t="shared" ref="M44:Q44" si="31">$K$44/6</f>
        <v>46.20000000000001</v>
      </c>
      <c r="N44" s="69">
        <f t="shared" si="31"/>
        <v>46.20000000000001</v>
      </c>
      <c r="O44" s="69">
        <f t="shared" si="31"/>
        <v>46.20000000000001</v>
      </c>
      <c r="P44" s="69">
        <f t="shared" si="31"/>
        <v>46.20000000000001</v>
      </c>
      <c r="Q44" s="69">
        <f t="shared" si="31"/>
        <v>46.20000000000001</v>
      </c>
    </row>
    <row r="45" spans="1:20" ht="15.75" customHeight="1" x14ac:dyDescent="0.25">
      <c r="A45" s="12"/>
      <c r="B45" s="12"/>
      <c r="C45" s="400"/>
      <c r="D45" s="235" t="s">
        <v>26</v>
      </c>
      <c r="E45" s="17" t="s">
        <v>10</v>
      </c>
      <c r="F45" s="17" t="s">
        <v>34</v>
      </c>
      <c r="G45" s="85" t="s">
        <v>97</v>
      </c>
      <c r="H45" s="94">
        <v>6</v>
      </c>
      <c r="I45" s="94">
        <v>1</v>
      </c>
      <c r="J45" s="53">
        <f>'Planilha para vinculação'!F58</f>
        <v>18.46</v>
      </c>
      <c r="K45" s="45">
        <f>H45*I45*J45</f>
        <v>110.76</v>
      </c>
      <c r="L45" s="69">
        <f>$K$45/6</f>
        <v>18.46</v>
      </c>
      <c r="M45" s="69">
        <f t="shared" ref="M45:Q45" si="32">$K$45/6</f>
        <v>18.46</v>
      </c>
      <c r="N45" s="69">
        <f t="shared" si="32"/>
        <v>18.46</v>
      </c>
      <c r="O45" s="69">
        <f t="shared" si="32"/>
        <v>18.46</v>
      </c>
      <c r="P45" s="69">
        <f t="shared" si="32"/>
        <v>18.46</v>
      </c>
      <c r="Q45" s="69">
        <f t="shared" si="32"/>
        <v>18.46</v>
      </c>
    </row>
    <row r="46" spans="1:20" ht="15.75" customHeight="1" x14ac:dyDescent="0.25">
      <c r="A46" s="12"/>
      <c r="B46" s="12"/>
      <c r="C46" s="301" t="s">
        <v>98</v>
      </c>
      <c r="D46" s="92"/>
      <c r="E46" s="92"/>
      <c r="F46" s="92"/>
      <c r="G46" s="92"/>
      <c r="H46" s="92"/>
      <c r="I46" s="92"/>
      <c r="J46" s="93"/>
      <c r="K46" s="49">
        <f>SUM(K37:K45)</f>
        <v>32870.76</v>
      </c>
      <c r="L46" s="52">
        <f t="shared" ref="L46:Q46" si="33">SUM(L37:L45)</f>
        <v>5478.46</v>
      </c>
      <c r="M46" s="52">
        <f t="shared" si="33"/>
        <v>5478.46</v>
      </c>
      <c r="N46" s="52">
        <f t="shared" si="33"/>
        <v>5478.46</v>
      </c>
      <c r="O46" s="52">
        <f t="shared" si="33"/>
        <v>5478.46</v>
      </c>
      <c r="P46" s="52">
        <f t="shared" si="33"/>
        <v>5478.46</v>
      </c>
      <c r="Q46" s="52">
        <f t="shared" si="33"/>
        <v>5478.46</v>
      </c>
      <c r="R46" s="80">
        <f>SUM(L50:Q50)</f>
        <v>65748</v>
      </c>
      <c r="S46" s="12" t="b">
        <f>IF(R46=K50,TRUE,FALSE)</f>
        <v>1</v>
      </c>
    </row>
    <row r="47" spans="1:20" ht="22.5" customHeight="1" x14ac:dyDescent="0.25">
      <c r="A47" s="12"/>
      <c r="B47" s="12"/>
      <c r="C47" s="302" t="s">
        <v>539</v>
      </c>
      <c r="D47" s="286" t="s">
        <v>481</v>
      </c>
      <c r="E47" s="287" t="s">
        <v>6</v>
      </c>
      <c r="F47" s="288" t="s">
        <v>34</v>
      </c>
      <c r="G47" s="284" t="s">
        <v>90</v>
      </c>
      <c r="H47" s="284">
        <v>1</v>
      </c>
      <c r="I47" s="284">
        <v>1200</v>
      </c>
      <c r="J47" s="289">
        <f>'Quadro de Preços 1 (5) - Pré'!H27</f>
        <v>23.55</v>
      </c>
      <c r="K47" s="290">
        <f>J47*I47*H47</f>
        <v>28260</v>
      </c>
      <c r="L47" s="291">
        <f>$K$47/6</f>
        <v>4710</v>
      </c>
      <c r="M47" s="291">
        <f t="shared" ref="M47:Q47" si="34">$K$47/6</f>
        <v>4710</v>
      </c>
      <c r="N47" s="291">
        <f t="shared" si="34"/>
        <v>4710</v>
      </c>
      <c r="O47" s="291">
        <f t="shared" si="34"/>
        <v>4710</v>
      </c>
      <c r="P47" s="291">
        <f t="shared" si="34"/>
        <v>4710</v>
      </c>
      <c r="Q47" s="291">
        <f t="shared" si="34"/>
        <v>4710</v>
      </c>
      <c r="R47" s="80"/>
      <c r="S47" s="61"/>
    </row>
    <row r="48" spans="1:20" ht="15.75" customHeight="1" x14ac:dyDescent="0.25">
      <c r="A48" s="12"/>
      <c r="B48" s="12"/>
      <c r="C48" s="302" t="s">
        <v>539</v>
      </c>
      <c r="D48" s="286" t="s">
        <v>546</v>
      </c>
      <c r="E48" s="287" t="s">
        <v>6</v>
      </c>
      <c r="F48" s="288" t="s">
        <v>34</v>
      </c>
      <c r="G48" s="284" t="s">
        <v>90</v>
      </c>
      <c r="H48" s="284">
        <v>1</v>
      </c>
      <c r="I48" s="284">
        <v>1200</v>
      </c>
      <c r="J48" s="289">
        <f>'Quadro de Preços 1 (5) - Pré'!$H$28</f>
        <v>8.5399999999999991</v>
      </c>
      <c r="K48" s="290">
        <f>J48*I48*H48</f>
        <v>10247.999999999998</v>
      </c>
      <c r="L48" s="291">
        <f>$K$48/6</f>
        <v>1707.9999999999998</v>
      </c>
      <c r="M48" s="291">
        <f t="shared" ref="M48:Q48" si="35">$K$48/6</f>
        <v>1707.9999999999998</v>
      </c>
      <c r="N48" s="291">
        <f t="shared" si="35"/>
        <v>1707.9999999999998</v>
      </c>
      <c r="O48" s="291">
        <f t="shared" si="35"/>
        <v>1707.9999999999998</v>
      </c>
      <c r="P48" s="291">
        <f t="shared" si="35"/>
        <v>1707.9999999999998</v>
      </c>
      <c r="Q48" s="291">
        <f t="shared" si="35"/>
        <v>1707.9999999999998</v>
      </c>
      <c r="R48" s="80">
        <f>SUM(L53:Q53)</f>
        <v>303063.33</v>
      </c>
      <c r="S48" s="12" t="b">
        <f>IF(R48=K53,TRUE,FALSE)</f>
        <v>1</v>
      </c>
      <c r="T48" s="194"/>
    </row>
    <row r="49" spans="1:19" ht="15.75" customHeight="1" x14ac:dyDescent="0.25">
      <c r="A49" s="12"/>
      <c r="B49" s="12"/>
      <c r="C49" s="302" t="s">
        <v>539</v>
      </c>
      <c r="D49" s="286" t="s">
        <v>645</v>
      </c>
      <c r="E49" s="287" t="s">
        <v>6</v>
      </c>
      <c r="F49" s="288" t="s">
        <v>34</v>
      </c>
      <c r="G49" s="284" t="s">
        <v>90</v>
      </c>
      <c r="H49" s="284">
        <v>1</v>
      </c>
      <c r="I49" s="284">
        <v>1200</v>
      </c>
      <c r="J49" s="289">
        <v>22.7</v>
      </c>
      <c r="K49" s="290">
        <f>J49*I49*H49</f>
        <v>27240</v>
      </c>
      <c r="L49" s="291">
        <f>$K$49/6</f>
        <v>4540</v>
      </c>
      <c r="M49" s="291">
        <f t="shared" ref="M49:Q49" si="36">$K$49/6</f>
        <v>4540</v>
      </c>
      <c r="N49" s="291">
        <f t="shared" si="36"/>
        <v>4540</v>
      </c>
      <c r="O49" s="291">
        <f t="shared" si="36"/>
        <v>4540</v>
      </c>
      <c r="P49" s="291">
        <f t="shared" si="36"/>
        <v>4540</v>
      </c>
      <c r="Q49" s="291">
        <f t="shared" si="36"/>
        <v>4540</v>
      </c>
      <c r="R49" s="80"/>
      <c r="S49" s="12"/>
    </row>
    <row r="50" spans="1:19" ht="15.75" customHeight="1" x14ac:dyDescent="0.25">
      <c r="A50" s="12"/>
      <c r="B50" s="12"/>
      <c r="C50" s="412" t="s">
        <v>116</v>
      </c>
      <c r="D50" s="413"/>
      <c r="E50" s="413"/>
      <c r="F50" s="413"/>
      <c r="G50" s="413"/>
      <c r="H50" s="413"/>
      <c r="I50" s="413"/>
      <c r="J50" s="414"/>
      <c r="K50" s="293">
        <f>SUM(K47:K49)</f>
        <v>65748</v>
      </c>
      <c r="L50" s="293">
        <f>SUM(L47:L49)</f>
        <v>10958</v>
      </c>
      <c r="M50" s="293">
        <f t="shared" ref="M50:Q50" si="37">SUM(M47:M49)</f>
        <v>10958</v>
      </c>
      <c r="N50" s="293">
        <f t="shared" si="37"/>
        <v>10958</v>
      </c>
      <c r="O50" s="293">
        <f t="shared" si="37"/>
        <v>10958</v>
      </c>
      <c r="P50" s="293">
        <f t="shared" si="37"/>
        <v>10958</v>
      </c>
      <c r="Q50" s="293">
        <f t="shared" si="37"/>
        <v>10958</v>
      </c>
      <c r="R50" s="80"/>
      <c r="S50" s="12"/>
    </row>
    <row r="51" spans="1:19" ht="15.75" customHeight="1" x14ac:dyDescent="0.25">
      <c r="A51" s="12"/>
      <c r="B51" s="12"/>
      <c r="C51" s="401" t="s">
        <v>341</v>
      </c>
      <c r="D51" s="402"/>
      <c r="E51" s="402"/>
      <c r="F51" s="402"/>
      <c r="G51" s="402"/>
      <c r="H51" s="402"/>
      <c r="I51" s="402"/>
      <c r="J51" s="402"/>
      <c r="K51" s="405">
        <f t="shared" ref="K51:Q51" si="38">SUM(K17,K22,K24,K27,K36,K46,K50)</f>
        <v>303063.32999999996</v>
      </c>
      <c r="L51" s="376">
        <f t="shared" si="38"/>
        <v>69883.388333333336</v>
      </c>
      <c r="M51" s="376">
        <f t="shared" si="38"/>
        <v>46395.988333333335</v>
      </c>
      <c r="N51" s="376">
        <f t="shared" si="38"/>
        <v>46395.988333333335</v>
      </c>
      <c r="O51" s="376">
        <f t="shared" si="38"/>
        <v>46395.988333333335</v>
      </c>
      <c r="P51" s="376">
        <f t="shared" si="38"/>
        <v>46395.988333333335</v>
      </c>
      <c r="Q51" s="376">
        <f t="shared" si="38"/>
        <v>47595.988333333335</v>
      </c>
      <c r="R51" s="80"/>
      <c r="S51" s="12"/>
    </row>
    <row r="52" spans="1:19" ht="21.75" customHeight="1" thickBot="1" x14ac:dyDescent="0.3">
      <c r="A52" s="12"/>
      <c r="B52" s="12"/>
      <c r="C52" s="403"/>
      <c r="D52" s="404"/>
      <c r="E52" s="404"/>
      <c r="F52" s="404"/>
      <c r="G52" s="404"/>
      <c r="H52" s="404"/>
      <c r="I52" s="404"/>
      <c r="J52" s="404"/>
      <c r="K52" s="406"/>
      <c r="L52" s="377"/>
      <c r="M52" s="377"/>
      <c r="N52" s="377"/>
      <c r="O52" s="377"/>
      <c r="P52" s="377"/>
      <c r="Q52" s="377"/>
      <c r="R52" s="80"/>
      <c r="S52" s="12"/>
    </row>
    <row r="53" spans="1:19" ht="25.5" customHeight="1" thickBot="1" x14ac:dyDescent="0.3">
      <c r="A53" s="12"/>
      <c r="B53" s="12"/>
      <c r="C53" s="407" t="s">
        <v>118</v>
      </c>
      <c r="D53" s="408"/>
      <c r="E53" s="408"/>
      <c r="F53" s="408"/>
      <c r="G53" s="408"/>
      <c r="H53" s="408"/>
      <c r="I53" s="408"/>
      <c r="J53" s="409"/>
      <c r="K53" s="79">
        <f>SUM(K51)</f>
        <v>303063.32999999996</v>
      </c>
      <c r="L53" s="79">
        <f>SUM(L51)</f>
        <v>69883.388333333336</v>
      </c>
      <c r="M53" s="79">
        <f t="shared" ref="M53:Q53" si="39">SUM(M51)</f>
        <v>46395.988333333335</v>
      </c>
      <c r="N53" s="79">
        <f t="shared" si="39"/>
        <v>46395.988333333335</v>
      </c>
      <c r="O53" s="79">
        <f t="shared" si="39"/>
        <v>46395.988333333335</v>
      </c>
      <c r="P53" s="79">
        <f t="shared" si="39"/>
        <v>46395.988333333335</v>
      </c>
      <c r="Q53" s="79">
        <f t="shared" si="39"/>
        <v>47595.988333333335</v>
      </c>
      <c r="R53" s="80"/>
      <c r="S53" s="12"/>
    </row>
    <row r="54" spans="1:19" ht="21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80"/>
      <c r="L54" s="12"/>
      <c r="M54" s="12"/>
      <c r="N54" s="12"/>
      <c r="O54" s="12"/>
      <c r="P54" s="12"/>
      <c r="Q54" s="12"/>
      <c r="R54" s="80"/>
      <c r="S54" s="12"/>
    </row>
    <row r="55" spans="1:19" ht="15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80"/>
      <c r="S55" s="12"/>
    </row>
    <row r="56" spans="1:19" ht="15.75" customHeight="1" x14ac:dyDescent="0.25">
      <c r="A56" s="12"/>
      <c r="B56" s="12"/>
      <c r="C56" s="12"/>
      <c r="D56" s="12"/>
      <c r="E56" s="12"/>
      <c r="F56" s="12"/>
      <c r="G56" s="12"/>
      <c r="H56" s="12"/>
      <c r="I56" s="12">
        <f>SUM(I10,I18,I25,I28,I37)</f>
        <v>1524</v>
      </c>
      <c r="J56" s="12"/>
      <c r="K56" s="12"/>
      <c r="L56" s="12"/>
      <c r="M56" s="12"/>
      <c r="N56" s="12"/>
      <c r="O56" s="12"/>
      <c r="P56" s="12"/>
      <c r="Q56" s="12"/>
      <c r="R56" s="80"/>
      <c r="S56" s="12"/>
    </row>
    <row r="57" spans="1:19" ht="15.75" customHeight="1" x14ac:dyDescent="0.25">
      <c r="A57" s="12"/>
      <c r="B57" s="12"/>
      <c r="C57" s="12"/>
      <c r="D57" s="12"/>
      <c r="E57" s="12"/>
      <c r="F57" s="12"/>
      <c r="G57" s="12"/>
      <c r="H57" s="12"/>
      <c r="I57" s="12">
        <f>SUM(I11,I19,I26,I29,I38)</f>
        <v>1624</v>
      </c>
      <c r="J57" s="12"/>
      <c r="K57" s="12"/>
      <c r="L57" s="12"/>
      <c r="M57" s="12"/>
      <c r="N57" s="12"/>
      <c r="O57" s="12"/>
      <c r="P57" s="12"/>
      <c r="Q57" s="12"/>
      <c r="R57" s="80"/>
      <c r="S57" s="12"/>
    </row>
    <row r="58" spans="1:19" ht="15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80"/>
      <c r="S58" s="12"/>
    </row>
    <row r="59" spans="1:19" ht="15.75" customHeight="1" x14ac:dyDescent="0.25">
      <c r="A59" s="12"/>
      <c r="B59" s="12"/>
      <c r="C59" s="12"/>
      <c r="D59" s="12"/>
      <c r="E59" s="12"/>
      <c r="F59" s="12"/>
      <c r="G59" s="12"/>
      <c r="H59" s="9"/>
      <c r="I59" s="12"/>
      <c r="J59" s="12"/>
      <c r="K59" s="12"/>
      <c r="L59" s="12"/>
      <c r="M59" s="12"/>
      <c r="N59" s="12"/>
      <c r="O59" s="12"/>
      <c r="P59" s="12"/>
      <c r="Q59" s="12"/>
      <c r="R59" s="80"/>
      <c r="S59" s="12"/>
    </row>
    <row r="60" spans="1:19" ht="15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80"/>
      <c r="S60" s="12"/>
    </row>
    <row r="61" spans="1:19" ht="15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80"/>
      <c r="S61" s="12"/>
    </row>
    <row r="62" spans="1:19" ht="15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80"/>
      <c r="L62" s="12"/>
      <c r="M62" s="12"/>
      <c r="N62" s="12"/>
      <c r="O62" s="12"/>
      <c r="P62" s="12"/>
      <c r="Q62" s="12"/>
      <c r="R62" s="80"/>
      <c r="S62" s="12"/>
    </row>
    <row r="63" spans="1:19" ht="15.75" customHeight="1" x14ac:dyDescent="0.25">
      <c r="A63" s="61"/>
      <c r="B63" s="61"/>
      <c r="C63" s="12"/>
      <c r="D63" s="12"/>
      <c r="E63" s="12"/>
      <c r="F63" s="12"/>
      <c r="G63" s="80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80"/>
      <c r="S63" s="12"/>
    </row>
    <row r="64" spans="1:19" ht="34.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80"/>
      <c r="S64" s="12"/>
    </row>
    <row r="65" spans="1:19" ht="15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80"/>
      <c r="S65" s="12"/>
    </row>
    <row r="66" spans="1:19" ht="15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80"/>
      <c r="S66" s="12"/>
    </row>
    <row r="67" spans="1:19" ht="15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80"/>
      <c r="S67" s="12"/>
    </row>
    <row r="68" spans="1:19" ht="15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80"/>
      <c r="S68" s="12"/>
    </row>
    <row r="69" spans="1:19" ht="15.75" customHeight="1" x14ac:dyDescent="0.25">
      <c r="A69" s="61"/>
      <c r="B69" s="61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80"/>
      <c r="S69" s="12"/>
    </row>
    <row r="70" spans="1:19" ht="23.25" customHeight="1" x14ac:dyDescent="0.25">
      <c r="A70" s="12"/>
      <c r="B70" s="12"/>
      <c r="C70" s="14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80"/>
      <c r="S70" s="12"/>
    </row>
    <row r="71" spans="1:19" ht="15.75" customHeight="1" x14ac:dyDescent="0.25">
      <c r="A71" s="12"/>
      <c r="B71" s="12"/>
      <c r="C71" s="14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80"/>
      <c r="S71" s="12"/>
    </row>
    <row r="72" spans="1:19" ht="36.75" customHeight="1" x14ac:dyDescent="0.25">
      <c r="A72" s="12"/>
      <c r="B72" s="12"/>
      <c r="C72" s="14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80"/>
      <c r="S72" s="12"/>
    </row>
    <row r="73" spans="1:19" ht="34.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80"/>
      <c r="S73" s="12"/>
    </row>
    <row r="74" spans="1:19" ht="25.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80"/>
      <c r="S74" s="12"/>
    </row>
    <row r="75" spans="1:19" ht="15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80"/>
      <c r="S75" s="12"/>
    </row>
    <row r="76" spans="1:19" ht="15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80"/>
      <c r="S76" s="12"/>
    </row>
    <row r="77" spans="1:19" ht="15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80"/>
      <c r="S77" s="12"/>
    </row>
    <row r="78" spans="1:19" ht="15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80"/>
      <c r="S78" s="12"/>
    </row>
    <row r="79" spans="1:19" ht="15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39"/>
      <c r="S79" s="31"/>
    </row>
    <row r="80" spans="1:19" ht="12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80"/>
      <c r="S80" s="12"/>
    </row>
    <row r="81" spans="1:19" ht="25.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39"/>
      <c r="S81" s="31"/>
    </row>
    <row r="82" spans="1:19" ht="30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39"/>
      <c r="S82" s="31"/>
    </row>
    <row r="83" spans="1:19" ht="34.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80"/>
      <c r="S83" s="12"/>
    </row>
    <row r="84" spans="1:19" ht="15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80"/>
      <c r="S84" s="12"/>
    </row>
    <row r="85" spans="1:19" ht="15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80"/>
      <c r="S85" s="12"/>
    </row>
    <row r="86" spans="1:19" ht="15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80"/>
      <c r="S86" s="12"/>
    </row>
    <row r="87" spans="1:19" ht="15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80"/>
      <c r="S87" s="12"/>
    </row>
    <row r="88" spans="1:19" ht="15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80"/>
      <c r="S88" s="12"/>
    </row>
    <row r="89" spans="1:19" ht="15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80"/>
      <c r="S89" s="12"/>
    </row>
    <row r="90" spans="1:19" ht="15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80"/>
      <c r="S90" s="12"/>
    </row>
    <row r="91" spans="1:19" ht="25.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80"/>
      <c r="S91" s="12"/>
    </row>
    <row r="92" spans="1:19" ht="30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80"/>
      <c r="S92" s="12"/>
    </row>
    <row r="93" spans="1:19" ht="30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80"/>
      <c r="S93" s="12"/>
    </row>
    <row r="94" spans="1:19" ht="15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80"/>
      <c r="S94" s="12"/>
    </row>
    <row r="95" spans="1:19" ht="15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80"/>
      <c r="S95" s="81"/>
    </row>
    <row r="96" spans="1:19" ht="15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80"/>
      <c r="S96" s="81"/>
    </row>
    <row r="97" spans="1:19" ht="15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80"/>
      <c r="S97" s="81"/>
    </row>
    <row r="98" spans="1:19" ht="15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80"/>
      <c r="S98" s="81"/>
    </row>
    <row r="99" spans="1:19" ht="15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80"/>
      <c r="S99" s="81"/>
    </row>
    <row r="100" spans="1:19" ht="15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80"/>
      <c r="S100" s="12"/>
    </row>
    <row r="101" spans="1:19" ht="15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80"/>
      <c r="S101" s="12"/>
    </row>
    <row r="102" spans="1:19" ht="15.75" customHeight="1" x14ac:dyDescent="0.25">
      <c r="A102" s="61"/>
      <c r="B102" s="61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80"/>
      <c r="S102" s="12"/>
    </row>
    <row r="103" spans="1:19" ht="12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80"/>
      <c r="S103" s="12"/>
    </row>
    <row r="104" spans="1:19" ht="15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</row>
    <row r="105" spans="1:19" ht="15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</row>
    <row r="106" spans="1:19" ht="15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</row>
    <row r="107" spans="1:19" ht="15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</row>
    <row r="108" spans="1:19" ht="15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1:19" ht="15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1:19" ht="15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</row>
    <row r="111" spans="1:19" ht="15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</row>
    <row r="112" spans="1:19" ht="15.75" customHeight="1" x14ac:dyDescent="0.25">
      <c r="A112" s="61"/>
      <c r="B112" s="61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</row>
    <row r="113" spans="1:19" ht="15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</row>
    <row r="114" spans="1:19" ht="22.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</row>
    <row r="115" spans="1:19" ht="15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</row>
    <row r="116" spans="1:19" ht="15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</row>
    <row r="117" spans="1:19" ht="15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</row>
    <row r="118" spans="1:19" ht="15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</row>
    <row r="119" spans="1:19" ht="15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</row>
    <row r="120" spans="1:19" ht="15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</row>
    <row r="121" spans="1:19" ht="15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</row>
    <row r="122" spans="1:19" ht="15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</row>
    <row r="123" spans="1:19" ht="15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</row>
    <row r="124" spans="1:19" ht="15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</row>
    <row r="125" spans="1:19" ht="27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</row>
    <row r="126" spans="1:19" ht="15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</row>
    <row r="127" spans="1:19" ht="15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spans="1:19" ht="15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spans="1:19" ht="15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</row>
    <row r="130" spans="1:19" ht="15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</row>
    <row r="131" spans="1:19" ht="15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</row>
    <row r="132" spans="1:19" ht="15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</row>
    <row r="133" spans="1:19" ht="15.75" customHeight="1" x14ac:dyDescent="0.25">
      <c r="A133" s="61"/>
      <c r="B133" s="61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</row>
    <row r="134" spans="1:19" ht="15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</row>
    <row r="135" spans="1:19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</row>
    <row r="136" spans="1:19" ht="33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</row>
    <row r="137" spans="1:19" ht="21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</row>
    <row r="138" spans="1:19" ht="15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</row>
    <row r="139" spans="1:19" ht="15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</row>
    <row r="140" spans="1:19" ht="15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</row>
    <row r="141" spans="1:19" ht="15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</row>
    <row r="142" spans="1:19" ht="15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</row>
    <row r="143" spans="1:19" ht="15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</row>
    <row r="144" spans="1:19" ht="15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</row>
    <row r="145" spans="1:19" ht="15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</row>
    <row r="146" spans="1:19" ht="12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spans="1:19" ht="15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spans="1:19" ht="15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</row>
    <row r="149" spans="1:19" ht="15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</row>
    <row r="150" spans="1:19" ht="15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</row>
    <row r="151" spans="1:19" ht="15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</row>
    <row r="152" spans="1:19" ht="15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</row>
    <row r="153" spans="1:19" ht="15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</row>
    <row r="154" spans="1:19" ht="15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</row>
    <row r="155" spans="1:19" ht="15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</row>
    <row r="156" spans="1:19" ht="15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</row>
    <row r="157" spans="1:19" ht="23.2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</row>
    <row r="158" spans="1:19" ht="15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</row>
    <row r="159" spans="1:19" ht="15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</row>
    <row r="160" spans="1:19" ht="15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</row>
    <row r="161" spans="1:19" ht="15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</row>
    <row r="162" spans="1:19" ht="27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</row>
    <row r="163" spans="1:19" ht="27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</row>
    <row r="164" spans="1:19" ht="29.2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</row>
    <row r="165" spans="1:19" ht="15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1:19" ht="15.75" customHeight="1" x14ac:dyDescent="0.25">
      <c r="A166" s="31"/>
      <c r="B166" s="31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1:19" ht="15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</row>
    <row r="168" spans="1:19" ht="15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</row>
    <row r="169" spans="1:19" ht="15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</row>
    <row r="170" spans="1:19" ht="15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</row>
    <row r="171" spans="1:19" ht="22.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</row>
    <row r="172" spans="1:19" ht="15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</row>
    <row r="173" spans="1:19" ht="15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</row>
    <row r="174" spans="1:19" ht="15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</row>
    <row r="175" spans="1:19" ht="15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</row>
    <row r="176" spans="1:19" ht="15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</row>
    <row r="177" spans="1:19" ht="25.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</row>
    <row r="178" spans="1:19" ht="30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</row>
    <row r="179" spans="1:19" ht="27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</row>
    <row r="180" spans="1:19" ht="15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</row>
    <row r="181" spans="1:19" ht="15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</row>
    <row r="182" spans="1:19" ht="15.75" customHeight="1" x14ac:dyDescent="0.25">
      <c r="A182" s="81"/>
      <c r="B182" s="81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</row>
    <row r="183" spans="1:19" ht="15.75" customHeight="1" x14ac:dyDescent="0.25">
      <c r="A183" s="81"/>
      <c r="B183" s="81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</row>
    <row r="184" spans="1:19" ht="63.75" customHeight="1" x14ac:dyDescent="0.25">
      <c r="A184" s="81"/>
      <c r="B184" s="81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spans="1:19" ht="15.75" customHeight="1" x14ac:dyDescent="0.25">
      <c r="A185" s="81"/>
      <c r="B185" s="81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spans="1:19" ht="15.75" customHeight="1" x14ac:dyDescent="0.25">
      <c r="A186" s="81"/>
      <c r="B186" s="81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</row>
    <row r="187" spans="1:19" ht="15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</row>
    <row r="188" spans="1:19" ht="15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</row>
    <row r="189" spans="1:19" ht="15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</row>
    <row r="190" spans="1:19" ht="22.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</row>
    <row r="191" spans="1:19" ht="10.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</row>
    <row r="192" spans="1:19" ht="15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</row>
    <row r="193" spans="1:19" ht="15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</row>
    <row r="194" spans="1:19" ht="15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</row>
    <row r="195" spans="1:19" ht="15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</row>
    <row r="196" spans="1:19" ht="15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</row>
    <row r="197" spans="1:19" ht="15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</row>
    <row r="198" spans="1:19" ht="15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</row>
    <row r="199" spans="1:19" ht="15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</row>
    <row r="200" spans="1:19" ht="15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</row>
    <row r="201" spans="1:19" ht="15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</row>
    <row r="202" spans="1:19" ht="15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</row>
    <row r="203" spans="1:19" ht="15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spans="1:19" ht="15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spans="1:19" ht="15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</row>
    <row r="206" spans="1:19" ht="15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</row>
    <row r="207" spans="1:19" ht="15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</row>
    <row r="208" spans="1:19" ht="15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</row>
    <row r="209" spans="1:19" ht="15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</row>
    <row r="210" spans="1:19" ht="15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</row>
    <row r="211" spans="1:19" ht="15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</row>
    <row r="212" spans="1:19" ht="15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</row>
    <row r="213" spans="1:19" ht="15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</row>
    <row r="214" spans="1:19" ht="15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</row>
    <row r="215" spans="1:19" ht="15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</row>
    <row r="216" spans="1:19" ht="15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</row>
    <row r="217" spans="1:19" ht="15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</row>
    <row r="218" spans="1:19" ht="15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</row>
    <row r="219" spans="1:19" ht="15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</row>
    <row r="220" spans="1:19" ht="15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</row>
    <row r="221" spans="1:19" ht="15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</row>
    <row r="222" spans="1:19" ht="15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spans="1:19" ht="15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spans="1:19" ht="15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</row>
    <row r="225" spans="1:19" ht="15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</row>
    <row r="226" spans="1:19" ht="15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</row>
    <row r="227" spans="1:19" ht="15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</row>
    <row r="228" spans="1:19" ht="15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</row>
    <row r="229" spans="1:19" ht="15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</row>
    <row r="230" spans="1:19" ht="15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</row>
    <row r="231" spans="1:19" ht="15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</row>
    <row r="232" spans="1:19" ht="15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</row>
    <row r="233" spans="1:19" ht="15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</row>
    <row r="234" spans="1:19" ht="15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</row>
    <row r="235" spans="1:19" ht="15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</row>
    <row r="236" spans="1:19" ht="15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</row>
    <row r="237" spans="1:19" ht="15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</row>
    <row r="238" spans="1:19" ht="15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</row>
    <row r="239" spans="1:19" ht="15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</row>
    <row r="240" spans="1:19" ht="15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</row>
    <row r="241" spans="1:19" ht="15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spans="1:19" ht="15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1:19" ht="15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</row>
    <row r="244" spans="1:19" ht="15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</row>
    <row r="245" spans="1:19" ht="15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</row>
    <row r="246" spans="1:19" ht="15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</row>
    <row r="247" spans="1:19" ht="15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</row>
    <row r="248" spans="1:19" ht="15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</row>
    <row r="249" spans="1:19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</row>
    <row r="250" spans="1:19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</row>
    <row r="251" spans="1:19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</row>
    <row r="252" spans="1:19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</row>
    <row r="253" spans="1:19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</row>
    <row r="254" spans="1:19" ht="15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</row>
    <row r="255" spans="1:19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</row>
    <row r="256" spans="1:19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</row>
    <row r="257" spans="1:19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</row>
    <row r="258" spans="1:19" ht="15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</row>
    <row r="259" spans="1:19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</row>
    <row r="260" spans="1:19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spans="1:19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spans="1:19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</row>
    <row r="263" spans="1:19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</row>
    <row r="264" spans="1:19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</row>
    <row r="265" spans="1:19" ht="15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</row>
    <row r="266" spans="1:19" ht="15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</row>
    <row r="267" spans="1:19" ht="15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</row>
    <row r="268" spans="1:19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</row>
    <row r="269" spans="1:19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</row>
    <row r="270" spans="1:19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</row>
    <row r="271" spans="1:19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</row>
    <row r="272" spans="1:19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</row>
    <row r="273" spans="1:19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</row>
    <row r="274" spans="1:19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</row>
    <row r="275" spans="1:19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</row>
    <row r="276" spans="1:19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</row>
    <row r="277" spans="1:19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</row>
    <row r="278" spans="1:19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</row>
    <row r="279" spans="1:19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spans="1:19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spans="1:19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</row>
    <row r="282" spans="1:19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</row>
    <row r="283" spans="1:19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</row>
    <row r="284" spans="1:19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</row>
    <row r="285" spans="1:19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</row>
    <row r="286" spans="1:19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</row>
    <row r="287" spans="1:19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</row>
    <row r="288" spans="1:19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</row>
    <row r="289" spans="1:19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</row>
    <row r="290" spans="1:19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</row>
    <row r="291" spans="1:19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</row>
    <row r="292" spans="1:19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</row>
    <row r="293" spans="1:19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</row>
    <row r="294" spans="1:19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</row>
    <row r="295" spans="1:19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</row>
    <row r="296" spans="1:19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</row>
    <row r="297" spans="1:19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</row>
    <row r="298" spans="1:19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spans="1:19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spans="1:19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</row>
    <row r="301" spans="1:19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</row>
    <row r="302" spans="1:19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</row>
    <row r="303" spans="1:19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</row>
    <row r="304" spans="1:19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</row>
    <row r="305" spans="1:19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</row>
    <row r="306" spans="1:19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</row>
    <row r="307" spans="1:19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</row>
    <row r="308" spans="1:19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</row>
    <row r="309" spans="1:19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</row>
    <row r="310" spans="1:19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</row>
    <row r="311" spans="1:19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</row>
    <row r="312" spans="1:19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</row>
    <row r="313" spans="1:19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</row>
    <row r="314" spans="1:19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</row>
    <row r="315" spans="1:19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</row>
    <row r="316" spans="1:19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</row>
    <row r="317" spans="1:19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spans="1:19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spans="1:19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</row>
    <row r="320" spans="1:19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</row>
    <row r="321" spans="1:19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</row>
    <row r="322" spans="1:19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</row>
    <row r="323" spans="1:19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</row>
    <row r="324" spans="1:19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</row>
    <row r="325" spans="1:19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</row>
    <row r="326" spans="1:19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</row>
    <row r="327" spans="1:19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</row>
    <row r="328" spans="1:19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</row>
    <row r="329" spans="1:19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</row>
    <row r="330" spans="1:19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</row>
    <row r="331" spans="1:19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</row>
    <row r="332" spans="1:19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</row>
    <row r="333" spans="1:19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</row>
    <row r="334" spans="1:19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</row>
    <row r="335" spans="1:19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</row>
    <row r="336" spans="1:19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spans="1:19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spans="1:19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</row>
    <row r="339" spans="1:19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</row>
    <row r="340" spans="1:19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</row>
    <row r="341" spans="1:19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</row>
    <row r="342" spans="1:19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</row>
    <row r="343" spans="1:19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</row>
    <row r="344" spans="1:19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</row>
    <row r="345" spans="1:19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</row>
    <row r="346" spans="1:19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</row>
    <row r="347" spans="1:19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</row>
    <row r="348" spans="1:19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</row>
    <row r="349" spans="1:19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</row>
    <row r="350" spans="1:19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</row>
    <row r="351" spans="1:19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</row>
    <row r="352" spans="1:19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</row>
    <row r="353" spans="1:19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</row>
    <row r="354" spans="1:19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</row>
    <row r="355" spans="1:19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</row>
    <row r="356" spans="1:19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spans="1:19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spans="1:19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</row>
    <row r="359" spans="1:19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</row>
    <row r="360" spans="1:19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</row>
    <row r="361" spans="1:19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</row>
    <row r="362" spans="1:19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</row>
    <row r="363" spans="1:19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</row>
    <row r="364" spans="1:19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</row>
    <row r="365" spans="1:19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</row>
    <row r="366" spans="1:19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</row>
    <row r="367" spans="1:19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</row>
    <row r="368" spans="1:19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</row>
    <row r="369" spans="1:19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</row>
    <row r="370" spans="1:19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</row>
    <row r="371" spans="1:19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</row>
    <row r="372" spans="1:19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</row>
    <row r="373" spans="1:19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</row>
    <row r="374" spans="1:19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</row>
    <row r="375" spans="1:19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spans="1:19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spans="1:19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</row>
    <row r="378" spans="1:19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</row>
    <row r="379" spans="1:19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</row>
    <row r="380" spans="1:19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</row>
    <row r="381" spans="1:19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</row>
    <row r="382" spans="1:19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</row>
    <row r="383" spans="1:19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</row>
    <row r="384" spans="1:19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</row>
    <row r="385" spans="1:19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</row>
    <row r="386" spans="1:19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</row>
    <row r="387" spans="1:19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</row>
    <row r="388" spans="1:19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</row>
    <row r="389" spans="1:19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</row>
    <row r="390" spans="1:19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</row>
    <row r="391" spans="1:19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</row>
    <row r="392" spans="1:19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</row>
    <row r="393" spans="1:19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</row>
    <row r="394" spans="1:19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spans="1:19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spans="1:19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</row>
    <row r="397" spans="1:19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</row>
    <row r="398" spans="1:19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</row>
    <row r="399" spans="1:19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</row>
    <row r="400" spans="1:19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</row>
    <row r="401" spans="1:19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</row>
    <row r="402" spans="1:19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</row>
    <row r="403" spans="1:19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</row>
    <row r="404" spans="1:19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</row>
    <row r="405" spans="1:19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</row>
    <row r="406" spans="1:19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</row>
    <row r="407" spans="1:19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</row>
    <row r="408" spans="1:19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</row>
    <row r="409" spans="1:19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</row>
    <row r="410" spans="1:19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</row>
    <row r="411" spans="1:19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</row>
    <row r="412" spans="1:19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</row>
    <row r="413" spans="1:19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spans="1:19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spans="1:19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</row>
    <row r="416" spans="1:19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</row>
    <row r="417" spans="1:19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</row>
    <row r="418" spans="1:19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</row>
    <row r="419" spans="1:19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</row>
    <row r="420" spans="1:19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</row>
    <row r="421" spans="1:19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</row>
    <row r="422" spans="1:19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</row>
    <row r="423" spans="1:19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</row>
    <row r="424" spans="1:19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</row>
    <row r="425" spans="1:19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</row>
    <row r="426" spans="1:19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</row>
    <row r="427" spans="1:19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</row>
    <row r="428" spans="1:19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</row>
    <row r="429" spans="1:19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</row>
    <row r="430" spans="1:19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</row>
    <row r="431" spans="1:19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</row>
    <row r="432" spans="1:19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</row>
    <row r="433" spans="1:19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spans="1:19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spans="1:19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</row>
    <row r="436" spans="1:19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</row>
    <row r="437" spans="1:19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</row>
    <row r="438" spans="1:19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</row>
    <row r="439" spans="1:19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</row>
    <row r="440" spans="1:19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</row>
    <row r="441" spans="1:19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</row>
    <row r="442" spans="1:19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</row>
    <row r="443" spans="1:19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</row>
    <row r="444" spans="1:19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</row>
    <row r="445" spans="1:19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</row>
    <row r="446" spans="1:19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</row>
    <row r="447" spans="1:19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</row>
    <row r="448" spans="1:19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</row>
    <row r="449" spans="1:19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</row>
    <row r="450" spans="1:19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</row>
    <row r="451" spans="1:19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</row>
    <row r="452" spans="1:19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1:19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spans="1:19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</row>
    <row r="455" spans="1:19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</row>
    <row r="456" spans="1:19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</row>
    <row r="457" spans="1:19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</row>
    <row r="458" spans="1:19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</row>
    <row r="459" spans="1:19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</row>
    <row r="460" spans="1:19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</row>
    <row r="461" spans="1:19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</row>
    <row r="462" spans="1:19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</row>
    <row r="463" spans="1:19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</row>
    <row r="464" spans="1:19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</row>
    <row r="465" spans="1:19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</row>
    <row r="466" spans="1:19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</row>
    <row r="467" spans="1:19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</row>
    <row r="468" spans="1:19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</row>
    <row r="469" spans="1:19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</row>
    <row r="470" spans="1:19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</row>
    <row r="471" spans="1:19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</row>
    <row r="472" spans="1:19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spans="1:19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spans="1:19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</row>
    <row r="475" spans="1:19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</row>
    <row r="476" spans="1:19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</row>
    <row r="477" spans="1:19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</row>
    <row r="478" spans="1:19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</row>
    <row r="479" spans="1:19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</row>
    <row r="480" spans="1:19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</row>
    <row r="481" spans="1:19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</row>
    <row r="482" spans="1:19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</row>
    <row r="483" spans="1:19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</row>
    <row r="484" spans="1:19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</row>
    <row r="485" spans="1:19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</row>
    <row r="486" spans="1:19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</row>
    <row r="487" spans="1:19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</row>
    <row r="488" spans="1:19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</row>
    <row r="489" spans="1:19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</row>
    <row r="490" spans="1:19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</row>
    <row r="491" spans="1:19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</row>
    <row r="492" spans="1:19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</row>
    <row r="493" spans="1:19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</row>
    <row r="494" spans="1:19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</row>
    <row r="495" spans="1:19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</row>
    <row r="496" spans="1:19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</row>
    <row r="497" spans="1:19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</row>
    <row r="498" spans="1:19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</row>
    <row r="499" spans="1:19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</row>
    <row r="500" spans="1:19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</row>
    <row r="501" spans="1:19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</row>
    <row r="502" spans="1:19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</row>
    <row r="503" spans="1:19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</row>
    <row r="504" spans="1:19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</row>
    <row r="505" spans="1:19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</row>
    <row r="506" spans="1:19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</row>
    <row r="507" spans="1:19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</row>
    <row r="508" spans="1:19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</row>
    <row r="509" spans="1:19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</row>
    <row r="510" spans="1:19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</row>
    <row r="511" spans="1:19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</row>
    <row r="512" spans="1:19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</row>
    <row r="513" spans="1:19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</row>
    <row r="514" spans="1:19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</row>
    <row r="515" spans="1:19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</row>
    <row r="516" spans="1:19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</row>
    <row r="517" spans="1:19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</row>
    <row r="518" spans="1:19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</row>
    <row r="519" spans="1:19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</row>
    <row r="520" spans="1:19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</row>
    <row r="521" spans="1:19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</row>
    <row r="522" spans="1:19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</row>
    <row r="523" spans="1:19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</row>
    <row r="524" spans="1:19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</row>
    <row r="525" spans="1:19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</row>
    <row r="526" spans="1:19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</row>
    <row r="527" spans="1:19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</row>
    <row r="528" spans="1:19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</row>
    <row r="529" spans="1:19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</row>
    <row r="530" spans="1:19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</row>
    <row r="531" spans="1:19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</row>
    <row r="532" spans="1:19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</row>
    <row r="533" spans="1:19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</row>
    <row r="534" spans="1:19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</row>
    <row r="535" spans="1:19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</row>
    <row r="536" spans="1:19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</row>
    <row r="537" spans="1:19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</row>
    <row r="538" spans="1:19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</row>
    <row r="539" spans="1:19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</row>
    <row r="540" spans="1:19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</row>
    <row r="541" spans="1:19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</row>
    <row r="542" spans="1:19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</row>
    <row r="543" spans="1:19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</row>
    <row r="544" spans="1:19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</row>
    <row r="545" spans="1:19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</row>
    <row r="546" spans="1:19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</row>
    <row r="547" spans="1:19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</row>
    <row r="548" spans="1:19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</row>
    <row r="549" spans="1:19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</row>
    <row r="550" spans="1:19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</row>
    <row r="551" spans="1:19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</row>
    <row r="552" spans="1:19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</row>
    <row r="553" spans="1:19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</row>
    <row r="554" spans="1:19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</row>
    <row r="555" spans="1:19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</row>
    <row r="556" spans="1:19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</row>
    <row r="557" spans="1:19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</row>
    <row r="558" spans="1:19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</row>
    <row r="559" spans="1:19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</row>
    <row r="560" spans="1:19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</row>
    <row r="561" spans="1:19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</row>
    <row r="562" spans="1:19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</row>
    <row r="563" spans="1:19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</row>
    <row r="564" spans="1:19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</row>
    <row r="565" spans="1:19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</row>
    <row r="566" spans="1:19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</row>
    <row r="567" spans="1:19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</row>
    <row r="568" spans="1:19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</row>
    <row r="569" spans="1:19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</row>
    <row r="570" spans="1:19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</row>
    <row r="571" spans="1:19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</row>
    <row r="572" spans="1:19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</row>
    <row r="573" spans="1:19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</row>
    <row r="574" spans="1:19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</row>
    <row r="575" spans="1:19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</row>
    <row r="576" spans="1:19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</row>
    <row r="577" spans="1:19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</row>
    <row r="578" spans="1:19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</row>
    <row r="579" spans="1:19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</row>
    <row r="580" spans="1:19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</row>
    <row r="581" spans="1:19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</row>
    <row r="582" spans="1:19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</row>
    <row r="583" spans="1:19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</row>
    <row r="584" spans="1:19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</row>
    <row r="585" spans="1:19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</row>
    <row r="586" spans="1:19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</row>
    <row r="587" spans="1:19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</row>
    <row r="588" spans="1:19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</row>
    <row r="589" spans="1:19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</row>
    <row r="590" spans="1:19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</row>
    <row r="591" spans="1:19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</row>
    <row r="592" spans="1:19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</row>
    <row r="593" spans="1:19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</row>
    <row r="594" spans="1:19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</row>
    <row r="595" spans="1:19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</row>
    <row r="596" spans="1:19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</row>
    <row r="597" spans="1:19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</row>
    <row r="598" spans="1:19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</row>
    <row r="599" spans="1:19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</row>
    <row r="600" spans="1:19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</row>
    <row r="601" spans="1:19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</row>
    <row r="602" spans="1:19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</row>
    <row r="603" spans="1:19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</row>
    <row r="604" spans="1:19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</row>
    <row r="605" spans="1:19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</row>
    <row r="606" spans="1:19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</row>
    <row r="607" spans="1:19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</row>
    <row r="608" spans="1:19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</row>
    <row r="609" spans="1:19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</row>
    <row r="610" spans="1:19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</row>
    <row r="611" spans="1:19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</row>
    <row r="612" spans="1:19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</row>
    <row r="613" spans="1:19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</row>
    <row r="614" spans="1:19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</row>
    <row r="615" spans="1:19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</row>
    <row r="616" spans="1:19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</row>
    <row r="617" spans="1:19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</row>
    <row r="618" spans="1:19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</row>
    <row r="619" spans="1:19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</row>
    <row r="620" spans="1:19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</row>
    <row r="621" spans="1:19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</row>
    <row r="622" spans="1:19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</row>
    <row r="623" spans="1:19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</row>
    <row r="624" spans="1:19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</row>
    <row r="625" spans="1:19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</row>
    <row r="626" spans="1:19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</row>
    <row r="627" spans="1:19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</row>
    <row r="628" spans="1:19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</row>
    <row r="629" spans="1:19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</row>
    <row r="630" spans="1:19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</row>
    <row r="631" spans="1:19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</row>
    <row r="632" spans="1:19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</row>
    <row r="633" spans="1:19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</row>
    <row r="634" spans="1:19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</row>
    <row r="635" spans="1:19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</row>
    <row r="636" spans="1:19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</row>
    <row r="637" spans="1:19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</row>
    <row r="638" spans="1:19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</row>
    <row r="639" spans="1:19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</row>
    <row r="640" spans="1:19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</row>
    <row r="641" spans="1:19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</row>
    <row r="642" spans="1:19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</row>
    <row r="643" spans="1:19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</row>
    <row r="644" spans="1:19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</row>
    <row r="645" spans="1:19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</row>
    <row r="646" spans="1:19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</row>
    <row r="647" spans="1:19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</row>
    <row r="648" spans="1:19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</row>
    <row r="649" spans="1:19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</row>
    <row r="650" spans="1:19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</row>
    <row r="651" spans="1:19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</row>
    <row r="652" spans="1:19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</row>
    <row r="653" spans="1:19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</row>
    <row r="654" spans="1:19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</row>
    <row r="655" spans="1:19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</row>
    <row r="656" spans="1:19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</row>
    <row r="657" spans="1:19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</row>
    <row r="658" spans="1:19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</row>
    <row r="659" spans="1:19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</row>
    <row r="660" spans="1:19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</row>
    <row r="661" spans="1:19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</row>
    <row r="662" spans="1:19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</row>
    <row r="663" spans="1:19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</row>
    <row r="664" spans="1:19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</row>
    <row r="665" spans="1:19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</row>
    <row r="666" spans="1:19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</row>
    <row r="667" spans="1:19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</row>
    <row r="668" spans="1:19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</row>
    <row r="669" spans="1:19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</row>
    <row r="670" spans="1:19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</row>
    <row r="671" spans="1:19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</row>
    <row r="672" spans="1:19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</row>
    <row r="673" spans="1:19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</row>
    <row r="674" spans="1:19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</row>
    <row r="675" spans="1:19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</row>
    <row r="676" spans="1:19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</row>
    <row r="677" spans="1:19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</row>
    <row r="678" spans="1:19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</row>
    <row r="679" spans="1:19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</row>
    <row r="680" spans="1:19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</row>
    <row r="681" spans="1:19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</row>
    <row r="682" spans="1:19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</row>
    <row r="683" spans="1:19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</row>
    <row r="684" spans="1:19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</row>
    <row r="685" spans="1:19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</row>
    <row r="686" spans="1:19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</row>
    <row r="687" spans="1:19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</row>
    <row r="688" spans="1:19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</row>
    <row r="689" spans="1:19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</row>
    <row r="690" spans="1:19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</row>
    <row r="691" spans="1:19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</row>
    <row r="692" spans="1:19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</row>
    <row r="693" spans="1:19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</row>
    <row r="694" spans="1:19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</row>
    <row r="695" spans="1:19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</row>
    <row r="696" spans="1:19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</row>
    <row r="697" spans="1:19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</row>
    <row r="698" spans="1:19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</row>
    <row r="699" spans="1:19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</row>
    <row r="700" spans="1:19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</row>
    <row r="701" spans="1:19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</row>
    <row r="702" spans="1:19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</row>
    <row r="703" spans="1:19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</row>
    <row r="704" spans="1:19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</row>
    <row r="705" spans="1:19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</row>
    <row r="706" spans="1:19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</row>
    <row r="707" spans="1:19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</row>
    <row r="708" spans="1:19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</row>
    <row r="709" spans="1:19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</row>
    <row r="710" spans="1:19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</row>
    <row r="711" spans="1:19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</row>
    <row r="712" spans="1:19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</row>
    <row r="713" spans="1:19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</row>
    <row r="714" spans="1:19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</row>
    <row r="715" spans="1:19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</row>
    <row r="716" spans="1:19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</row>
    <row r="717" spans="1:19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</row>
    <row r="718" spans="1:19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</row>
    <row r="719" spans="1:19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</row>
    <row r="720" spans="1:19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</row>
    <row r="721" spans="1:19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</row>
    <row r="722" spans="1:19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</row>
    <row r="723" spans="1:19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</row>
    <row r="724" spans="1:19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</row>
    <row r="725" spans="1:19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</row>
    <row r="726" spans="1:19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</row>
    <row r="727" spans="1:19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</row>
    <row r="728" spans="1:19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</row>
    <row r="729" spans="1:19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</row>
    <row r="730" spans="1:19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</row>
    <row r="731" spans="1:19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</row>
    <row r="732" spans="1:19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</row>
    <row r="733" spans="1:19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</row>
    <row r="734" spans="1:19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</row>
    <row r="735" spans="1:19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</row>
    <row r="736" spans="1:19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</row>
    <row r="737" spans="1:19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</row>
    <row r="738" spans="1:19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</row>
    <row r="739" spans="1:19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</row>
    <row r="740" spans="1:19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</row>
    <row r="741" spans="1:19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</row>
    <row r="742" spans="1:19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</row>
    <row r="743" spans="1:19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</row>
    <row r="744" spans="1:19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</row>
    <row r="745" spans="1:19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</row>
    <row r="746" spans="1:19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</row>
    <row r="747" spans="1:19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</row>
    <row r="748" spans="1:19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</row>
    <row r="749" spans="1:19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</row>
    <row r="750" spans="1:19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</row>
    <row r="751" spans="1:19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</row>
    <row r="752" spans="1:19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</row>
    <row r="753" spans="1:19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</row>
    <row r="754" spans="1:19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</row>
    <row r="755" spans="1:19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</row>
    <row r="756" spans="1:19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</row>
    <row r="757" spans="1:19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</row>
    <row r="758" spans="1:19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</row>
    <row r="759" spans="1:19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</row>
    <row r="760" spans="1:19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</row>
    <row r="761" spans="1:19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</row>
    <row r="762" spans="1:19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</row>
    <row r="763" spans="1:19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</row>
    <row r="764" spans="1:19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</row>
    <row r="765" spans="1:19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</row>
    <row r="766" spans="1:19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</row>
    <row r="767" spans="1:19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</row>
    <row r="768" spans="1:19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</row>
    <row r="769" spans="1:19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</row>
    <row r="770" spans="1:19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</row>
    <row r="771" spans="1:19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</row>
    <row r="772" spans="1:19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</row>
    <row r="773" spans="1:19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</row>
    <row r="774" spans="1:19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</row>
    <row r="775" spans="1:19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</row>
    <row r="776" spans="1:19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</row>
    <row r="777" spans="1:19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</row>
    <row r="778" spans="1:19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</row>
    <row r="779" spans="1:19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</row>
    <row r="780" spans="1:19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</row>
    <row r="781" spans="1:19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</row>
    <row r="782" spans="1:19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</row>
    <row r="783" spans="1:19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</row>
    <row r="784" spans="1:19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</row>
    <row r="785" spans="1:19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</row>
    <row r="786" spans="1:19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</row>
    <row r="787" spans="1:19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</row>
    <row r="788" spans="1:19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</row>
    <row r="789" spans="1:19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</row>
    <row r="790" spans="1:19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</row>
    <row r="791" spans="1:19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</row>
    <row r="792" spans="1:19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</row>
    <row r="793" spans="1:19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</row>
    <row r="794" spans="1:19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</row>
    <row r="795" spans="1:19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</row>
    <row r="796" spans="1:19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</row>
    <row r="797" spans="1:19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</row>
    <row r="798" spans="1:19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</row>
    <row r="799" spans="1:19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</row>
    <row r="800" spans="1:19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</row>
    <row r="801" spans="1:19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</row>
    <row r="802" spans="1:19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</row>
    <row r="803" spans="1:19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</row>
    <row r="804" spans="1:19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</row>
    <row r="805" spans="1:19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</row>
    <row r="806" spans="1:19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</row>
    <row r="807" spans="1:19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</row>
    <row r="808" spans="1:19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</row>
    <row r="809" spans="1:19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</row>
    <row r="810" spans="1:19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</row>
    <row r="811" spans="1:19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</row>
    <row r="812" spans="1:19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</row>
    <row r="813" spans="1:19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</row>
    <row r="814" spans="1:19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</row>
    <row r="815" spans="1:19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</row>
    <row r="816" spans="1:19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</row>
    <row r="817" spans="1:19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</row>
    <row r="818" spans="1:19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</row>
    <row r="819" spans="1:19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</row>
    <row r="820" spans="1:19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</row>
    <row r="821" spans="1:19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</row>
    <row r="822" spans="1:19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</row>
    <row r="823" spans="1:19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</row>
    <row r="824" spans="1:19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</row>
    <row r="825" spans="1:19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</row>
    <row r="826" spans="1:19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</row>
    <row r="827" spans="1:19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</row>
    <row r="828" spans="1:19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</row>
    <row r="829" spans="1:19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</row>
    <row r="830" spans="1:19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</row>
    <row r="831" spans="1:19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</row>
    <row r="832" spans="1:19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</row>
    <row r="833" spans="1:19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</row>
    <row r="834" spans="1:19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</row>
    <row r="835" spans="1:19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</row>
    <row r="836" spans="1:19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</row>
    <row r="837" spans="1:19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</row>
    <row r="838" spans="1:19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</row>
    <row r="839" spans="1:19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</row>
    <row r="840" spans="1:19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</row>
    <row r="841" spans="1:19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</row>
    <row r="842" spans="1:19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</row>
    <row r="843" spans="1:19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</row>
    <row r="844" spans="1:19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</row>
    <row r="845" spans="1:19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</row>
    <row r="846" spans="1:19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</row>
    <row r="847" spans="1:19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</row>
    <row r="848" spans="1:19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</row>
    <row r="849" spans="1:19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</row>
    <row r="850" spans="1:19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</row>
    <row r="851" spans="1:19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</row>
    <row r="852" spans="1:19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</row>
    <row r="853" spans="1:19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</row>
    <row r="854" spans="1:19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</row>
    <row r="855" spans="1:19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</row>
    <row r="856" spans="1:19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</row>
    <row r="857" spans="1:19" ht="15.75" customHeight="1" x14ac:dyDescent="0.25">
      <c r="A857" s="12"/>
      <c r="B857" s="12"/>
      <c r="R857" s="12"/>
      <c r="S857" s="12"/>
    </row>
    <row r="858" spans="1:19" ht="15.75" customHeight="1" x14ac:dyDescent="0.25">
      <c r="A858" s="12"/>
      <c r="B858" s="12"/>
      <c r="R858" s="12"/>
      <c r="S858" s="12"/>
    </row>
    <row r="859" spans="1:19" ht="15.75" customHeight="1" x14ac:dyDescent="0.25">
      <c r="A859" s="12"/>
      <c r="B859" s="12"/>
      <c r="R859" s="12"/>
      <c r="S859" s="12"/>
    </row>
    <row r="860" spans="1:19" ht="15.75" customHeight="1" x14ac:dyDescent="0.25">
      <c r="A860" s="12"/>
      <c r="B860" s="12"/>
      <c r="R860" s="12"/>
      <c r="S860" s="12"/>
    </row>
    <row r="861" spans="1:19" ht="15.75" customHeight="1" x14ac:dyDescent="0.25">
      <c r="A861" s="12"/>
      <c r="B861" s="12"/>
      <c r="R861" s="12"/>
      <c r="S861" s="12"/>
    </row>
    <row r="862" spans="1:19" ht="15.75" customHeight="1" x14ac:dyDescent="0.25">
      <c r="A862" s="12"/>
      <c r="B862" s="12"/>
      <c r="R862" s="12"/>
      <c r="S862" s="12"/>
    </row>
    <row r="863" spans="1:19" ht="15.75" customHeight="1" x14ac:dyDescent="0.25">
      <c r="A863" s="12"/>
      <c r="B863" s="12"/>
      <c r="R863" s="12"/>
      <c r="S863" s="12"/>
    </row>
    <row r="864" spans="1:19" ht="15.75" customHeight="1" x14ac:dyDescent="0.25">
      <c r="A864" s="12"/>
      <c r="B864" s="12"/>
      <c r="R864" s="12"/>
      <c r="S864" s="12"/>
    </row>
    <row r="865" spans="1:19" ht="15.75" customHeight="1" x14ac:dyDescent="0.25">
      <c r="A865" s="12"/>
      <c r="B865" s="12"/>
      <c r="R865" s="12"/>
      <c r="S865" s="12"/>
    </row>
    <row r="866" spans="1:19" ht="15.75" customHeight="1" x14ac:dyDescent="0.25">
      <c r="A866" s="12"/>
      <c r="B866" s="12"/>
      <c r="R866" s="12"/>
      <c r="S866" s="12"/>
    </row>
    <row r="867" spans="1:19" ht="15.75" customHeight="1" x14ac:dyDescent="0.25">
      <c r="A867" s="12"/>
      <c r="B867" s="12"/>
      <c r="R867" s="12"/>
      <c r="S867" s="12"/>
    </row>
    <row r="868" spans="1:19" ht="15.75" customHeight="1" x14ac:dyDescent="0.25">
      <c r="A868" s="12"/>
      <c r="B868" s="12"/>
      <c r="R868" s="12"/>
      <c r="S868" s="12"/>
    </row>
    <row r="869" spans="1:19" ht="15.75" customHeight="1" x14ac:dyDescent="0.25">
      <c r="A869" s="12"/>
      <c r="B869" s="12"/>
      <c r="R869" s="12"/>
      <c r="S869" s="12"/>
    </row>
    <row r="870" spans="1:19" ht="15.75" customHeight="1" x14ac:dyDescent="0.25">
      <c r="A870" s="12"/>
      <c r="B870" s="12"/>
      <c r="R870" s="12"/>
      <c r="S870" s="12"/>
    </row>
    <row r="871" spans="1:19" ht="15.75" customHeight="1" x14ac:dyDescent="0.25">
      <c r="A871" s="12"/>
      <c r="B871" s="12"/>
      <c r="R871" s="12"/>
      <c r="S871" s="12"/>
    </row>
    <row r="872" spans="1:19" ht="15.75" customHeight="1" x14ac:dyDescent="0.25">
      <c r="A872" s="12"/>
      <c r="B872" s="12"/>
      <c r="R872" s="12"/>
      <c r="S872" s="12"/>
    </row>
    <row r="873" spans="1:19" ht="15.75" customHeight="1" x14ac:dyDescent="0.25">
      <c r="A873" s="12"/>
      <c r="B873" s="12"/>
      <c r="R873" s="12"/>
      <c r="S873" s="12"/>
    </row>
    <row r="874" spans="1:19" ht="15.75" customHeight="1" x14ac:dyDescent="0.25">
      <c r="A874" s="12"/>
      <c r="B874" s="12"/>
      <c r="R874" s="12"/>
      <c r="S874" s="12"/>
    </row>
    <row r="875" spans="1:19" ht="15.75" customHeight="1" x14ac:dyDescent="0.25">
      <c r="A875" s="12"/>
      <c r="B875" s="12"/>
      <c r="R875" s="12"/>
      <c r="S875" s="12"/>
    </row>
    <row r="876" spans="1:19" ht="15.75" customHeight="1" x14ac:dyDescent="0.25">
      <c r="A876" s="12"/>
      <c r="B876" s="12"/>
      <c r="R876" s="12"/>
      <c r="S876" s="12"/>
    </row>
    <row r="877" spans="1:19" ht="15.75" customHeight="1" x14ac:dyDescent="0.25">
      <c r="A877" s="12"/>
      <c r="B877" s="12"/>
      <c r="R877" s="12"/>
      <c r="S877" s="12"/>
    </row>
    <row r="878" spans="1:19" ht="15.75" customHeight="1" x14ac:dyDescent="0.25">
      <c r="A878" s="12"/>
      <c r="B878" s="12"/>
      <c r="R878" s="12"/>
      <c r="S878" s="12"/>
    </row>
    <row r="879" spans="1:19" ht="15.75" customHeight="1" x14ac:dyDescent="0.25">
      <c r="A879" s="12"/>
      <c r="B879" s="12"/>
      <c r="R879" s="12"/>
      <c r="S879" s="12"/>
    </row>
    <row r="880" spans="1:19" ht="15.75" customHeight="1" x14ac:dyDescent="0.25">
      <c r="A880" s="12"/>
      <c r="B880" s="12"/>
      <c r="R880" s="12"/>
      <c r="S880" s="12"/>
    </row>
    <row r="881" spans="1:19" ht="15.75" customHeight="1" x14ac:dyDescent="0.25">
      <c r="A881" s="12"/>
      <c r="B881" s="12"/>
      <c r="R881" s="12"/>
      <c r="S881" s="12"/>
    </row>
    <row r="882" spans="1:19" ht="15.75" customHeight="1" x14ac:dyDescent="0.25">
      <c r="A882" s="12"/>
      <c r="B882" s="12"/>
      <c r="R882" s="12"/>
      <c r="S882" s="12"/>
    </row>
    <row r="883" spans="1:19" ht="15.75" customHeight="1" x14ac:dyDescent="0.25">
      <c r="A883" s="12"/>
      <c r="B883" s="12"/>
      <c r="R883" s="12"/>
      <c r="S883" s="12"/>
    </row>
    <row r="884" spans="1:19" ht="15.75" customHeight="1" x14ac:dyDescent="0.25">
      <c r="A884" s="12"/>
      <c r="B884" s="12"/>
      <c r="R884" s="12"/>
      <c r="S884" s="12"/>
    </row>
    <row r="885" spans="1:19" ht="15.75" customHeight="1" x14ac:dyDescent="0.25">
      <c r="A885" s="12"/>
      <c r="B885" s="12"/>
      <c r="R885" s="12"/>
      <c r="S885" s="12"/>
    </row>
    <row r="886" spans="1:19" ht="15.75" customHeight="1" x14ac:dyDescent="0.25">
      <c r="A886" s="12"/>
      <c r="B886" s="12"/>
      <c r="R886" s="12"/>
      <c r="S886" s="12"/>
    </row>
    <row r="887" spans="1:19" ht="15.75" customHeight="1" x14ac:dyDescent="0.25">
      <c r="A887" s="12"/>
      <c r="B887" s="12"/>
      <c r="R887" s="12"/>
      <c r="S887" s="12"/>
    </row>
    <row r="888" spans="1:19" ht="15.75" customHeight="1" x14ac:dyDescent="0.25">
      <c r="A888" s="12"/>
      <c r="B888" s="12"/>
      <c r="R888" s="12"/>
      <c r="S888" s="12"/>
    </row>
    <row r="889" spans="1:19" ht="15.75" customHeight="1" x14ac:dyDescent="0.25">
      <c r="A889" s="12"/>
      <c r="B889" s="12"/>
      <c r="R889" s="12"/>
      <c r="S889" s="12"/>
    </row>
    <row r="890" spans="1:19" ht="15.75" customHeight="1" x14ac:dyDescent="0.25">
      <c r="A890" s="12"/>
      <c r="B890" s="12"/>
      <c r="R890" s="12"/>
      <c r="S890" s="12"/>
    </row>
    <row r="891" spans="1:19" ht="15.75" customHeight="1" x14ac:dyDescent="0.25">
      <c r="A891" s="12"/>
      <c r="B891" s="12"/>
      <c r="R891" s="12"/>
      <c r="S891" s="12"/>
    </row>
    <row r="892" spans="1:19" ht="15.75" customHeight="1" x14ac:dyDescent="0.25">
      <c r="A892" s="12"/>
      <c r="B892" s="12"/>
      <c r="R892" s="12"/>
      <c r="S892" s="12"/>
    </row>
    <row r="893" spans="1:19" ht="15.75" customHeight="1" x14ac:dyDescent="0.25">
      <c r="A893" s="12"/>
      <c r="B893" s="12"/>
      <c r="R893" s="12"/>
      <c r="S893" s="12"/>
    </row>
    <row r="894" spans="1:19" ht="15.75" customHeight="1" x14ac:dyDescent="0.25">
      <c r="A894" s="12"/>
      <c r="B894" s="12"/>
      <c r="R894" s="12"/>
      <c r="S894" s="12"/>
    </row>
    <row r="895" spans="1:19" ht="15.75" customHeight="1" x14ac:dyDescent="0.25">
      <c r="A895" s="12"/>
      <c r="B895" s="12"/>
      <c r="R895" s="12"/>
      <c r="S895" s="12"/>
    </row>
    <row r="896" spans="1:19" ht="15.75" customHeight="1" x14ac:dyDescent="0.25">
      <c r="A896" s="12"/>
      <c r="B896" s="12"/>
      <c r="R896" s="12"/>
      <c r="S896" s="12"/>
    </row>
    <row r="897" spans="1:19" ht="15.75" customHeight="1" x14ac:dyDescent="0.25">
      <c r="A897" s="12"/>
      <c r="B897" s="12"/>
      <c r="R897" s="12"/>
      <c r="S897" s="12"/>
    </row>
    <row r="898" spans="1:19" ht="15.75" customHeight="1" x14ac:dyDescent="0.25">
      <c r="A898" s="12"/>
      <c r="B898" s="12"/>
      <c r="R898" s="12"/>
      <c r="S898" s="12"/>
    </row>
    <row r="899" spans="1:19" ht="15.75" customHeight="1" x14ac:dyDescent="0.25">
      <c r="A899" s="12"/>
      <c r="B899" s="12"/>
      <c r="R899" s="12"/>
      <c r="S899" s="12"/>
    </row>
    <row r="900" spans="1:19" ht="15.75" customHeight="1" x14ac:dyDescent="0.25">
      <c r="A900" s="12"/>
      <c r="B900" s="12"/>
      <c r="R900" s="12"/>
      <c r="S900" s="12"/>
    </row>
    <row r="901" spans="1:19" ht="15.75" customHeight="1" x14ac:dyDescent="0.25">
      <c r="A901" s="12"/>
      <c r="B901" s="12"/>
      <c r="R901" s="12"/>
      <c r="S901" s="12"/>
    </row>
    <row r="902" spans="1:19" ht="15.75" customHeight="1" x14ac:dyDescent="0.25">
      <c r="A902" s="12"/>
      <c r="B902" s="12"/>
      <c r="R902" s="12"/>
      <c r="S902" s="12"/>
    </row>
    <row r="903" spans="1:19" ht="15.75" customHeight="1" x14ac:dyDescent="0.25">
      <c r="A903" s="12"/>
      <c r="B903" s="12"/>
      <c r="R903" s="12"/>
      <c r="S903" s="12"/>
    </row>
    <row r="904" spans="1:19" ht="15.75" customHeight="1" x14ac:dyDescent="0.25">
      <c r="A904" s="12"/>
      <c r="B904" s="12"/>
      <c r="R904" s="12"/>
      <c r="S904" s="12"/>
    </row>
    <row r="905" spans="1:19" ht="15.75" customHeight="1" x14ac:dyDescent="0.25">
      <c r="A905" s="12"/>
      <c r="B905" s="12"/>
      <c r="R905" s="12"/>
      <c r="S905" s="12"/>
    </row>
    <row r="906" spans="1:19" ht="15.75" customHeight="1" x14ac:dyDescent="0.25">
      <c r="A906" s="12"/>
      <c r="B906" s="12"/>
      <c r="R906" s="12"/>
      <c r="S906" s="12"/>
    </row>
    <row r="907" spans="1:19" ht="15.75" customHeight="1" x14ac:dyDescent="0.25">
      <c r="A907" s="12"/>
      <c r="B907" s="12"/>
    </row>
    <row r="908" spans="1:19" ht="15.75" customHeight="1" x14ac:dyDescent="0.25">
      <c r="A908" s="12"/>
      <c r="B908" s="12"/>
    </row>
    <row r="909" spans="1:19" ht="15.75" customHeight="1" x14ac:dyDescent="0.25">
      <c r="A909" s="12"/>
      <c r="B909" s="12"/>
    </row>
    <row r="910" spans="1:19" ht="15.75" customHeight="1" x14ac:dyDescent="0.25">
      <c r="A910" s="12"/>
      <c r="B910" s="12"/>
    </row>
    <row r="911" spans="1:19" ht="15.75" customHeight="1" x14ac:dyDescent="0.25">
      <c r="A911" s="12"/>
      <c r="B911" s="12"/>
    </row>
    <row r="912" spans="1:19" ht="15.75" customHeight="1" x14ac:dyDescent="0.25">
      <c r="A912" s="12"/>
      <c r="B912" s="12"/>
    </row>
    <row r="913" spans="1:2" ht="15.75" customHeight="1" x14ac:dyDescent="0.25">
      <c r="A913" s="12"/>
      <c r="B913" s="12"/>
    </row>
    <row r="914" spans="1:2" ht="15.75" customHeight="1" x14ac:dyDescent="0.25">
      <c r="A914" s="12"/>
      <c r="B914" s="12"/>
    </row>
    <row r="915" spans="1:2" ht="15.75" customHeight="1" x14ac:dyDescent="0.25">
      <c r="A915" s="12"/>
      <c r="B915" s="12"/>
    </row>
    <row r="916" spans="1:2" ht="15.75" customHeight="1" x14ac:dyDescent="0.25">
      <c r="A916" s="12"/>
      <c r="B916" s="12"/>
    </row>
    <row r="917" spans="1:2" ht="15.75" customHeight="1" x14ac:dyDescent="0.25">
      <c r="A917" s="12"/>
      <c r="B917" s="12"/>
    </row>
    <row r="918" spans="1:2" ht="15.75" customHeight="1" x14ac:dyDescent="0.25">
      <c r="A918" s="12"/>
      <c r="B918" s="12"/>
    </row>
    <row r="919" spans="1:2" ht="15.75" customHeight="1" x14ac:dyDescent="0.25">
      <c r="A919" s="12"/>
      <c r="B919" s="12"/>
    </row>
    <row r="920" spans="1:2" ht="15.75" customHeight="1" x14ac:dyDescent="0.25">
      <c r="A920" s="12"/>
      <c r="B920" s="12"/>
    </row>
    <row r="921" spans="1:2" ht="15.75" customHeight="1" x14ac:dyDescent="0.25">
      <c r="A921" s="12"/>
      <c r="B921" s="12"/>
    </row>
    <row r="922" spans="1:2" ht="15.75" customHeight="1" x14ac:dyDescent="0.25">
      <c r="A922" s="12"/>
      <c r="B922" s="12"/>
    </row>
    <row r="923" spans="1:2" ht="15.75" customHeight="1" x14ac:dyDescent="0.25">
      <c r="A923" s="12"/>
      <c r="B923" s="12"/>
    </row>
    <row r="924" spans="1:2" ht="15.75" customHeight="1" x14ac:dyDescent="0.25">
      <c r="A924" s="12"/>
      <c r="B924" s="12"/>
    </row>
    <row r="925" spans="1:2" ht="15.75" customHeight="1" x14ac:dyDescent="0.25">
      <c r="A925" s="12"/>
      <c r="B925" s="12"/>
    </row>
    <row r="926" spans="1:2" ht="15.75" customHeight="1" x14ac:dyDescent="0.25">
      <c r="A926" s="12"/>
      <c r="B926" s="12"/>
    </row>
    <row r="927" spans="1:2" ht="15.75" customHeight="1" x14ac:dyDescent="0.25">
      <c r="A927" s="12"/>
      <c r="B927" s="12"/>
    </row>
    <row r="928" spans="1:2" ht="15.75" customHeight="1" x14ac:dyDescent="0.25">
      <c r="A928" s="12"/>
      <c r="B928" s="12"/>
    </row>
    <row r="929" spans="1:2" ht="15.75" customHeight="1" x14ac:dyDescent="0.25">
      <c r="A929" s="12"/>
      <c r="B929" s="12"/>
    </row>
    <row r="930" spans="1:2" ht="15.75" customHeight="1" x14ac:dyDescent="0.25">
      <c r="A930" s="12"/>
      <c r="B930" s="12"/>
    </row>
    <row r="931" spans="1:2" ht="15.75" customHeight="1" x14ac:dyDescent="0.25">
      <c r="A931" s="12"/>
      <c r="B931" s="12"/>
    </row>
    <row r="932" spans="1:2" ht="15.75" customHeight="1" x14ac:dyDescent="0.25">
      <c r="A932" s="12"/>
      <c r="B932" s="12"/>
    </row>
    <row r="933" spans="1:2" ht="15.75" customHeight="1" x14ac:dyDescent="0.25">
      <c r="A933" s="12"/>
      <c r="B933" s="12"/>
    </row>
    <row r="934" spans="1:2" ht="15.75" customHeight="1" x14ac:dyDescent="0.25">
      <c r="A934" s="12"/>
      <c r="B934" s="12"/>
    </row>
    <row r="935" spans="1:2" ht="15.75" customHeight="1" x14ac:dyDescent="0.25">
      <c r="A935" s="12"/>
      <c r="B935" s="12"/>
    </row>
    <row r="936" spans="1:2" ht="15.75" customHeight="1" x14ac:dyDescent="0.25">
      <c r="A936" s="12"/>
      <c r="B936" s="12"/>
    </row>
    <row r="937" spans="1:2" ht="15.75" customHeight="1" x14ac:dyDescent="0.25">
      <c r="A937" s="12"/>
      <c r="B937" s="12"/>
    </row>
    <row r="938" spans="1:2" ht="15.75" customHeight="1" x14ac:dyDescent="0.25">
      <c r="A938" s="12"/>
      <c r="B938" s="12"/>
    </row>
    <row r="939" spans="1:2" ht="15.75" customHeight="1" x14ac:dyDescent="0.25">
      <c r="A939" s="12"/>
      <c r="B939" s="12"/>
    </row>
    <row r="940" spans="1:2" ht="15.75" customHeight="1" x14ac:dyDescent="0.25">
      <c r="A940" s="12"/>
      <c r="B940" s="12"/>
    </row>
    <row r="941" spans="1:2" ht="15.75" customHeight="1" x14ac:dyDescent="0.25">
      <c r="A941" s="12"/>
      <c r="B941" s="12"/>
    </row>
    <row r="942" spans="1:2" ht="15.75" customHeight="1" x14ac:dyDescent="0.25">
      <c r="A942" s="12"/>
      <c r="B942" s="12"/>
    </row>
    <row r="943" spans="1:2" ht="15.75" customHeight="1" x14ac:dyDescent="0.25">
      <c r="A943" s="12"/>
      <c r="B943" s="12"/>
    </row>
    <row r="944" spans="1:2" ht="15.75" customHeight="1" x14ac:dyDescent="0.25">
      <c r="A944" s="12"/>
      <c r="B944" s="12"/>
    </row>
    <row r="945" spans="1:2" ht="15.75" customHeight="1" x14ac:dyDescent="0.25">
      <c r="A945" s="12"/>
      <c r="B945" s="12"/>
    </row>
    <row r="946" spans="1:2" ht="15.75" customHeight="1" x14ac:dyDescent="0.25">
      <c r="A946" s="12"/>
      <c r="B946" s="12"/>
    </row>
    <row r="947" spans="1:2" ht="15.75" customHeight="1" x14ac:dyDescent="0.25">
      <c r="A947" s="12"/>
      <c r="B947" s="12"/>
    </row>
    <row r="948" spans="1:2" ht="15.75" customHeight="1" x14ac:dyDescent="0.25">
      <c r="A948" s="12"/>
      <c r="B948" s="12"/>
    </row>
    <row r="949" spans="1:2" ht="15.75" customHeight="1" x14ac:dyDescent="0.25">
      <c r="A949" s="12"/>
      <c r="B949" s="12"/>
    </row>
    <row r="950" spans="1:2" ht="15.75" customHeight="1" x14ac:dyDescent="0.25">
      <c r="A950" s="12"/>
      <c r="B950" s="12"/>
    </row>
    <row r="951" spans="1:2" ht="15.75" customHeight="1" x14ac:dyDescent="0.25">
      <c r="A951" s="12"/>
      <c r="B951" s="12"/>
    </row>
    <row r="952" spans="1:2" ht="15.75" customHeight="1" x14ac:dyDescent="0.25">
      <c r="A952" s="12"/>
      <c r="B952" s="12"/>
    </row>
    <row r="953" spans="1:2" ht="15.75" customHeight="1" x14ac:dyDescent="0.25">
      <c r="A953" s="12"/>
      <c r="B953" s="12"/>
    </row>
    <row r="954" spans="1:2" ht="15.75" customHeight="1" x14ac:dyDescent="0.25">
      <c r="A954" s="12"/>
      <c r="B954" s="12"/>
    </row>
    <row r="955" spans="1:2" ht="15.75" customHeight="1" x14ac:dyDescent="0.25">
      <c r="A955" s="12"/>
      <c r="B955" s="12"/>
    </row>
    <row r="956" spans="1:2" ht="15.75" customHeight="1" x14ac:dyDescent="0.25">
      <c r="A956" s="12"/>
      <c r="B956" s="12"/>
    </row>
    <row r="957" spans="1:2" ht="15.75" customHeight="1" x14ac:dyDescent="0.25">
      <c r="A957" s="12"/>
      <c r="B957" s="12"/>
    </row>
    <row r="958" spans="1:2" ht="15.75" customHeight="1" x14ac:dyDescent="0.25">
      <c r="A958" s="12"/>
      <c r="B958" s="12"/>
    </row>
    <row r="959" spans="1:2" ht="15.75" customHeight="1" x14ac:dyDescent="0.25">
      <c r="A959" s="12"/>
      <c r="B959" s="12"/>
    </row>
    <row r="960" spans="1:2" ht="15.75" customHeight="1" x14ac:dyDescent="0.25">
      <c r="A960" s="12"/>
      <c r="B960" s="12"/>
    </row>
    <row r="961" spans="1:2" ht="15.75" customHeight="1" x14ac:dyDescent="0.25">
      <c r="A961" s="12"/>
      <c r="B961" s="12"/>
    </row>
    <row r="962" spans="1:2" ht="15.75" customHeight="1" x14ac:dyDescent="0.25">
      <c r="A962" s="12"/>
      <c r="B962" s="12"/>
    </row>
    <row r="963" spans="1:2" ht="15.75" customHeight="1" x14ac:dyDescent="0.25">
      <c r="A963" s="12"/>
      <c r="B963" s="12"/>
    </row>
    <row r="964" spans="1:2" ht="15.75" customHeight="1" x14ac:dyDescent="0.25">
      <c r="A964" s="12"/>
      <c r="B964" s="12"/>
    </row>
    <row r="965" spans="1:2" ht="15.75" customHeight="1" x14ac:dyDescent="0.25">
      <c r="A965" s="12"/>
      <c r="B965" s="12"/>
    </row>
    <row r="966" spans="1:2" ht="15.75" customHeight="1" x14ac:dyDescent="0.25">
      <c r="A966" s="12"/>
      <c r="B966" s="12"/>
    </row>
    <row r="967" spans="1:2" ht="15.75" customHeight="1" x14ac:dyDescent="0.25">
      <c r="A967" s="12"/>
      <c r="B967" s="12"/>
    </row>
    <row r="968" spans="1:2" ht="15.75" customHeight="1" x14ac:dyDescent="0.25">
      <c r="A968" s="12"/>
      <c r="B968" s="12"/>
    </row>
    <row r="969" spans="1:2" ht="15.75" customHeight="1" x14ac:dyDescent="0.25">
      <c r="A969" s="12"/>
      <c r="B969" s="12"/>
    </row>
    <row r="970" spans="1:2" ht="15.75" customHeight="1" x14ac:dyDescent="0.25">
      <c r="A970" s="12"/>
      <c r="B970" s="12"/>
    </row>
    <row r="971" spans="1:2" ht="15.75" customHeight="1" x14ac:dyDescent="0.25">
      <c r="A971" s="12"/>
      <c r="B971" s="12"/>
    </row>
    <row r="972" spans="1:2" ht="15.75" customHeight="1" x14ac:dyDescent="0.25">
      <c r="A972" s="12"/>
      <c r="B972" s="12"/>
    </row>
    <row r="973" spans="1:2" ht="15.75" customHeight="1" x14ac:dyDescent="0.25">
      <c r="A973" s="12"/>
      <c r="B973" s="12"/>
    </row>
    <row r="974" spans="1:2" ht="15.75" customHeight="1" x14ac:dyDescent="0.25">
      <c r="A974" s="12"/>
      <c r="B974" s="12"/>
    </row>
    <row r="975" spans="1:2" ht="15.75" customHeight="1" x14ac:dyDescent="0.25">
      <c r="A975" s="12"/>
      <c r="B975" s="12"/>
    </row>
    <row r="976" spans="1:2" ht="15.75" customHeight="1" x14ac:dyDescent="0.25">
      <c r="A976" s="12"/>
      <c r="B976" s="12"/>
    </row>
    <row r="977" spans="1:2" ht="15.75" customHeight="1" x14ac:dyDescent="0.25">
      <c r="A977" s="12"/>
      <c r="B977" s="12"/>
    </row>
    <row r="978" spans="1:2" ht="15.75" customHeight="1" x14ac:dyDescent="0.25">
      <c r="A978" s="12"/>
      <c r="B978" s="12"/>
    </row>
    <row r="979" spans="1:2" ht="15.75" customHeight="1" x14ac:dyDescent="0.25">
      <c r="A979" s="12"/>
      <c r="B979" s="12"/>
    </row>
    <row r="980" spans="1:2" ht="15.75" customHeight="1" x14ac:dyDescent="0.25">
      <c r="A980" s="12"/>
      <c r="B980" s="12"/>
    </row>
    <row r="981" spans="1:2" ht="15.75" customHeight="1" x14ac:dyDescent="0.25">
      <c r="A981" s="12"/>
      <c r="B981" s="12"/>
    </row>
    <row r="982" spans="1:2" ht="15.75" customHeight="1" x14ac:dyDescent="0.25">
      <c r="A982" s="12"/>
      <c r="B982" s="12"/>
    </row>
    <row r="983" spans="1:2" ht="15.75" customHeight="1" x14ac:dyDescent="0.25">
      <c r="A983" s="12"/>
      <c r="B983" s="12"/>
    </row>
    <row r="984" spans="1:2" ht="15.75" customHeight="1" x14ac:dyDescent="0.25">
      <c r="A984" s="12"/>
      <c r="B984" s="12"/>
    </row>
    <row r="985" spans="1:2" ht="15.75" customHeight="1" x14ac:dyDescent="0.25">
      <c r="A985" s="12"/>
      <c r="B985" s="12"/>
    </row>
    <row r="986" spans="1:2" ht="15.75" customHeight="1" x14ac:dyDescent="0.25">
      <c r="A986" s="12"/>
      <c r="B986" s="12"/>
    </row>
    <row r="987" spans="1:2" ht="15.75" customHeight="1" x14ac:dyDescent="0.25">
      <c r="A987" s="12"/>
      <c r="B987" s="12"/>
    </row>
    <row r="988" spans="1:2" ht="15.75" customHeight="1" x14ac:dyDescent="0.25">
      <c r="A988" s="12"/>
      <c r="B988" s="12"/>
    </row>
    <row r="989" spans="1:2" ht="15.75" customHeight="1" x14ac:dyDescent="0.25">
      <c r="A989" s="12"/>
      <c r="B989" s="12"/>
    </row>
    <row r="990" spans="1:2" ht="15.75" customHeight="1" x14ac:dyDescent="0.25">
      <c r="A990" s="12"/>
      <c r="B990" s="12"/>
    </row>
    <row r="991" spans="1:2" ht="15.75" customHeight="1" x14ac:dyDescent="0.25">
      <c r="A991" s="12"/>
      <c r="B991" s="12"/>
    </row>
    <row r="992" spans="1:2" ht="15.75" customHeight="1" x14ac:dyDescent="0.25">
      <c r="A992" s="12"/>
      <c r="B992" s="12"/>
    </row>
    <row r="993" spans="1:2" ht="15.75" customHeight="1" x14ac:dyDescent="0.25">
      <c r="A993" s="12"/>
      <c r="B993" s="12"/>
    </row>
  </sheetData>
  <mergeCells count="25">
    <mergeCell ref="C51:J52"/>
    <mergeCell ref="K51:K52"/>
    <mergeCell ref="C53:J53"/>
    <mergeCell ref="C25:C26"/>
    <mergeCell ref="C50:J50"/>
    <mergeCell ref="C18:C21"/>
    <mergeCell ref="C28:C35"/>
    <mergeCell ref="C37:C45"/>
    <mergeCell ref="C10:C16"/>
    <mergeCell ref="O7:O8"/>
    <mergeCell ref="L6:Q6"/>
    <mergeCell ref="P7:P8"/>
    <mergeCell ref="Q7:Q8"/>
    <mergeCell ref="C9:K9"/>
    <mergeCell ref="C6:K6"/>
    <mergeCell ref="C7:K7"/>
    <mergeCell ref="L7:L8"/>
    <mergeCell ref="M7:M8"/>
    <mergeCell ref="N7:N8"/>
    <mergeCell ref="Q51:Q52"/>
    <mergeCell ref="L51:L52"/>
    <mergeCell ref="M51:M52"/>
    <mergeCell ref="N51:N52"/>
    <mergeCell ref="O51:O52"/>
    <mergeCell ref="P51:P52"/>
  </mergeCells>
  <conditionalFormatting sqref="D32">
    <cfRule type="cellIs" dxfId="23" priority="3" operator="equal">
      <formula>MIN($X$11:$AA$11)</formula>
    </cfRule>
    <cfRule type="cellIs" dxfId="22" priority="4" operator="equal">
      <formula>MIN($X$10:$AA$10)</formula>
    </cfRule>
  </conditionalFormatting>
  <conditionalFormatting sqref="D42">
    <cfRule type="cellIs" dxfId="21" priority="1" operator="equal">
      <formula>MIN($X$11:$AA$11)</formula>
    </cfRule>
    <cfRule type="cellIs" dxfId="20" priority="2" operator="equal">
      <formula>MIN($X$10:$AA$10)</formula>
    </cfRule>
  </conditionalFormatting>
  <conditionalFormatting sqref="D35:E35 D45:E45">
    <cfRule type="cellIs" dxfId="19" priority="67" operator="equal">
      <formula>MIN($C$7:$Q$7)</formula>
    </cfRule>
    <cfRule type="cellIs" dxfId="18" priority="68" operator="equal">
      <formula>MIN($C$6:$Q$6)</formula>
    </cfRule>
  </conditionalFormatting>
  <conditionalFormatting sqref="E32 E42">
    <cfRule type="cellIs" dxfId="17" priority="71" operator="equal">
      <formula>MIN($C$11:$U$11)</formula>
    </cfRule>
    <cfRule type="cellIs" dxfId="16" priority="72" operator="equal">
      <formula>MIN($C$10:$U$10)</formula>
    </cfRule>
  </conditionalFormatting>
  <pageMargins left="0.7" right="0.7" top="0.75" bottom="0.75" header="0" footer="0"/>
  <pageSetup paperSize="9" scale="27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40E23-E587-4B94-8259-D6E6A61C7D3A}">
  <dimension ref="A5:F9"/>
  <sheetViews>
    <sheetView workbookViewId="0">
      <selection activeCell="A6" sqref="A6"/>
    </sheetView>
  </sheetViews>
  <sheetFormatPr defaultRowHeight="15" x14ac:dyDescent="0.25"/>
  <sheetData>
    <row r="5" spans="1:6" x14ac:dyDescent="0.25">
      <c r="A5" t="s">
        <v>569</v>
      </c>
    </row>
    <row r="6" spans="1:6" x14ac:dyDescent="0.25">
      <c r="A6" t="s">
        <v>557</v>
      </c>
      <c r="B6" t="s">
        <v>558</v>
      </c>
      <c r="C6" t="s">
        <v>559</v>
      </c>
      <c r="D6" t="s">
        <v>560</v>
      </c>
      <c r="E6" t="s">
        <v>561</v>
      </c>
      <c r="F6" t="s">
        <v>565</v>
      </c>
    </row>
    <row r="7" spans="1:6" x14ac:dyDescent="0.25">
      <c r="A7">
        <f>PRÉ!H33*PRÉ!I33</f>
        <v>300</v>
      </c>
      <c r="B7">
        <f>PRÉ!H30*PRÉ!I30</f>
        <v>60</v>
      </c>
      <c r="C7">
        <f>PRÉ!H31*PRÉ!I31</f>
        <v>300</v>
      </c>
      <c r="D7">
        <f>PRÉ!H32*PRÉ!I32</f>
        <v>300</v>
      </c>
      <c r="E7">
        <f>PRÉ!H35*PRÉ!I35</f>
        <v>6</v>
      </c>
      <c r="F7">
        <f>PRÉ!H34*PRÉ!I34</f>
        <v>1980</v>
      </c>
    </row>
    <row r="8" spans="1:6" x14ac:dyDescent="0.25">
      <c r="A8">
        <f>PRÉ!H43*PRÉ!I43</f>
        <v>1200</v>
      </c>
      <c r="B8">
        <f>PRÉ!H40*PRÉ!I40</f>
        <v>120</v>
      </c>
      <c r="C8">
        <f>PRÉ!H41*PRÉ!I41</f>
        <v>1200</v>
      </c>
      <c r="D8">
        <f>PRÉ!H42*PRÉ!I42</f>
        <v>1260</v>
      </c>
      <c r="E8">
        <f>PRÉ!H45*PRÉ!I45</f>
        <v>6</v>
      </c>
      <c r="F8">
        <f>PRÉ!H44*PRÉ!I44</f>
        <v>1980</v>
      </c>
    </row>
    <row r="9" spans="1:6" x14ac:dyDescent="0.25">
      <c r="A9">
        <f t="shared" ref="A9:F9" si="0">SUM(A7:A8)</f>
        <v>1500</v>
      </c>
      <c r="B9">
        <f t="shared" si="0"/>
        <v>180</v>
      </c>
      <c r="C9">
        <f t="shared" si="0"/>
        <v>1500</v>
      </c>
      <c r="D9">
        <f t="shared" si="0"/>
        <v>1560</v>
      </c>
      <c r="E9">
        <f t="shared" si="0"/>
        <v>12</v>
      </c>
      <c r="F9">
        <f t="shared" si="0"/>
        <v>3960</v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ECEC8-B34F-41C3-A2F3-64E811DE5968}">
  <sheetPr>
    <pageSetUpPr fitToPage="1"/>
  </sheetPr>
  <dimension ref="A1:Y993"/>
  <sheetViews>
    <sheetView showGridLines="0" topLeftCell="A134" zoomScale="50" zoomScaleNormal="50" workbookViewId="0">
      <selection activeCell="J184" sqref="J184:J185"/>
    </sheetView>
  </sheetViews>
  <sheetFormatPr defaultColWidth="14.42578125" defaultRowHeight="15" customHeight="1" x14ac:dyDescent="0.25"/>
  <cols>
    <col min="1" max="2" width="3.7109375" customWidth="1"/>
    <col min="3" max="3" width="75.42578125" customWidth="1"/>
    <col min="4" max="4" width="62.42578125" customWidth="1"/>
    <col min="5" max="5" width="18.85546875" customWidth="1"/>
    <col min="6" max="6" width="51" customWidth="1"/>
    <col min="7" max="7" width="13.5703125" customWidth="1"/>
    <col min="8" max="8" width="16.28515625" customWidth="1"/>
    <col min="9" max="9" width="15.5703125" customWidth="1"/>
    <col min="10" max="10" width="16.42578125" customWidth="1"/>
    <col min="11" max="11" width="21" bestFit="1" customWidth="1"/>
    <col min="12" max="14" width="19.140625" customWidth="1"/>
    <col min="15" max="15" width="21" bestFit="1" customWidth="1"/>
    <col min="16" max="17" width="19.140625" customWidth="1"/>
    <col min="18" max="18" width="22.7109375" customWidth="1"/>
    <col min="19" max="19" width="20.85546875" customWidth="1"/>
    <col min="20" max="20" width="20.7109375" customWidth="1"/>
    <col min="21" max="23" width="24.28515625" customWidth="1"/>
    <col min="24" max="24" width="43" customWidth="1"/>
    <col min="25" max="25" width="13.85546875" bestFit="1" customWidth="1"/>
  </cols>
  <sheetData>
    <row r="1" spans="1:25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15.75" thickBot="1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x14ac:dyDescent="0.25">
      <c r="A6" s="12"/>
      <c r="B6" s="12"/>
      <c r="C6" s="385" t="s">
        <v>347</v>
      </c>
      <c r="D6" s="455"/>
      <c r="E6" s="455"/>
      <c r="F6" s="455"/>
      <c r="G6" s="455"/>
      <c r="H6" s="455"/>
      <c r="I6" s="455"/>
      <c r="J6" s="455"/>
      <c r="K6" s="456"/>
      <c r="L6" s="457" t="s">
        <v>70</v>
      </c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8"/>
      <c r="X6" s="12"/>
      <c r="Y6" s="12"/>
    </row>
    <row r="7" spans="1:25" x14ac:dyDescent="0.25">
      <c r="A7" s="12"/>
      <c r="B7" s="12"/>
      <c r="C7" s="388" t="s">
        <v>342</v>
      </c>
      <c r="D7" s="360"/>
      <c r="E7" s="360"/>
      <c r="F7" s="360"/>
      <c r="G7" s="360"/>
      <c r="H7" s="360"/>
      <c r="I7" s="360"/>
      <c r="J7" s="360"/>
      <c r="K7" s="389"/>
      <c r="L7" s="459" t="s">
        <v>71</v>
      </c>
      <c r="M7" s="460" t="s">
        <v>72</v>
      </c>
      <c r="N7" s="460" t="s">
        <v>73</v>
      </c>
      <c r="O7" s="460" t="s">
        <v>74</v>
      </c>
      <c r="P7" s="460" t="s">
        <v>75</v>
      </c>
      <c r="Q7" s="460" t="s">
        <v>76</v>
      </c>
      <c r="R7" s="460" t="s">
        <v>77</v>
      </c>
      <c r="S7" s="460" t="s">
        <v>78</v>
      </c>
      <c r="T7" s="460" t="s">
        <v>79</v>
      </c>
      <c r="U7" s="460" t="s">
        <v>80</v>
      </c>
      <c r="V7" s="460" t="s">
        <v>81</v>
      </c>
      <c r="W7" s="460" t="s">
        <v>82</v>
      </c>
      <c r="X7" s="12"/>
      <c r="Y7" s="12"/>
    </row>
    <row r="8" spans="1:25" ht="45" customHeight="1" thickBot="1" x14ac:dyDescent="0.3">
      <c r="A8" s="12"/>
      <c r="B8" s="12"/>
      <c r="C8" s="32" t="s">
        <v>38</v>
      </c>
      <c r="D8" s="26" t="s">
        <v>83</v>
      </c>
      <c r="E8" s="82" t="s">
        <v>0</v>
      </c>
      <c r="F8" s="26" t="s">
        <v>2</v>
      </c>
      <c r="G8" s="26" t="s">
        <v>84</v>
      </c>
      <c r="H8" s="26" t="s">
        <v>85</v>
      </c>
      <c r="I8" s="26" t="s">
        <v>86</v>
      </c>
      <c r="J8" s="33" t="s">
        <v>87</v>
      </c>
      <c r="K8" s="34" t="s">
        <v>44</v>
      </c>
      <c r="L8" s="391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12"/>
      <c r="Y8" s="12"/>
    </row>
    <row r="9" spans="1:25" x14ac:dyDescent="0.25">
      <c r="A9" s="12"/>
      <c r="B9" s="12"/>
      <c r="C9" s="383" t="s">
        <v>88</v>
      </c>
      <c r="D9" s="360"/>
      <c r="E9" s="360"/>
      <c r="F9" s="360"/>
      <c r="G9" s="360"/>
      <c r="H9" s="360"/>
      <c r="I9" s="360"/>
      <c r="J9" s="360"/>
      <c r="K9" s="384"/>
      <c r="L9" s="35"/>
      <c r="M9" s="36"/>
      <c r="N9" s="36"/>
      <c r="O9" s="36"/>
      <c r="P9" s="37"/>
      <c r="Q9" s="37"/>
      <c r="R9" s="37"/>
      <c r="S9" s="37"/>
      <c r="T9" s="37"/>
      <c r="U9" s="38"/>
      <c r="V9" s="37"/>
      <c r="W9" s="37"/>
      <c r="X9" s="80"/>
      <c r="Y9" s="12"/>
    </row>
    <row r="10" spans="1:25" ht="12.75" customHeight="1" x14ac:dyDescent="0.25">
      <c r="A10" s="12"/>
      <c r="B10" s="12"/>
      <c r="C10" s="392" t="s">
        <v>119</v>
      </c>
      <c r="D10" s="83" t="s">
        <v>89</v>
      </c>
      <c r="E10" s="84" t="s">
        <v>9</v>
      </c>
      <c r="F10" s="17" t="s">
        <v>34</v>
      </c>
      <c r="G10" s="85" t="s">
        <v>90</v>
      </c>
      <c r="H10" s="86">
        <v>2</v>
      </c>
      <c r="I10" s="86">
        <v>1152</v>
      </c>
      <c r="J10" s="56">
        <f>'Quadro de Preços 1 (3) - Franco'!$H$28</f>
        <v>12.6</v>
      </c>
      <c r="K10" s="45">
        <f>H10*I10*J10</f>
        <v>29030.399999999998</v>
      </c>
      <c r="L10" s="69">
        <f t="shared" ref="L10" si="0">K10/12</f>
        <v>2419.1999999999998</v>
      </c>
      <c r="M10" s="69">
        <f>K10/12</f>
        <v>2419.1999999999998</v>
      </c>
      <c r="N10" s="69">
        <f>K10/12</f>
        <v>2419.1999999999998</v>
      </c>
      <c r="O10" s="69">
        <f>K10/12</f>
        <v>2419.1999999999998</v>
      </c>
      <c r="P10" s="69">
        <f>K10/12</f>
        <v>2419.1999999999998</v>
      </c>
      <c r="Q10" s="69">
        <f>K10/12</f>
        <v>2419.1999999999998</v>
      </c>
      <c r="R10" s="69">
        <f>K10/12</f>
        <v>2419.1999999999998</v>
      </c>
      <c r="S10" s="69">
        <f>K10/12</f>
        <v>2419.1999999999998</v>
      </c>
      <c r="T10" s="69">
        <f>K10/12</f>
        <v>2419.1999999999998</v>
      </c>
      <c r="U10" s="69">
        <f>K10/12</f>
        <v>2419.1999999999998</v>
      </c>
      <c r="V10" s="69">
        <f>K10/12</f>
        <v>2419.1999999999998</v>
      </c>
      <c r="W10" s="69">
        <f>K10/12</f>
        <v>2419.1999999999998</v>
      </c>
      <c r="X10" s="80"/>
      <c r="Y10" s="12"/>
    </row>
    <row r="11" spans="1:25" ht="12.75" customHeight="1" x14ac:dyDescent="0.25">
      <c r="A11" s="12"/>
      <c r="B11" s="12"/>
      <c r="C11" s="393"/>
      <c r="D11" s="87" t="s">
        <v>91</v>
      </c>
      <c r="E11" s="84" t="s">
        <v>9</v>
      </c>
      <c r="F11" s="17" t="s">
        <v>34</v>
      </c>
      <c r="G11" s="85" t="s">
        <v>90</v>
      </c>
      <c r="H11" s="86">
        <v>2</v>
      </c>
      <c r="I11" s="86">
        <v>1152</v>
      </c>
      <c r="J11" s="56">
        <f>'Quadro de Preços 1 (3) - Franco'!$H$29</f>
        <v>22.7</v>
      </c>
      <c r="K11" s="45">
        <f t="shared" ref="K11:K23" si="1">H11*I11*J11</f>
        <v>52300.799999999996</v>
      </c>
      <c r="L11" s="69">
        <f t="shared" ref="L11:W11" si="2">$K$11/12</f>
        <v>4358.3999999999996</v>
      </c>
      <c r="M11" s="69">
        <f t="shared" si="2"/>
        <v>4358.3999999999996</v>
      </c>
      <c r="N11" s="69">
        <f t="shared" si="2"/>
        <v>4358.3999999999996</v>
      </c>
      <c r="O11" s="69">
        <f t="shared" si="2"/>
        <v>4358.3999999999996</v>
      </c>
      <c r="P11" s="69">
        <f t="shared" si="2"/>
        <v>4358.3999999999996</v>
      </c>
      <c r="Q11" s="69">
        <f t="shared" si="2"/>
        <v>4358.3999999999996</v>
      </c>
      <c r="R11" s="69">
        <f t="shared" si="2"/>
        <v>4358.3999999999996</v>
      </c>
      <c r="S11" s="69">
        <f t="shared" si="2"/>
        <v>4358.3999999999996</v>
      </c>
      <c r="T11" s="69">
        <f t="shared" si="2"/>
        <v>4358.3999999999996</v>
      </c>
      <c r="U11" s="69">
        <f t="shared" si="2"/>
        <v>4358.3999999999996</v>
      </c>
      <c r="V11" s="69">
        <f t="shared" si="2"/>
        <v>4358.3999999999996</v>
      </c>
      <c r="W11" s="69">
        <f t="shared" si="2"/>
        <v>4358.3999999999996</v>
      </c>
      <c r="X11" s="80"/>
      <c r="Y11" s="12"/>
    </row>
    <row r="12" spans="1:25" ht="12.75" customHeight="1" x14ac:dyDescent="0.25">
      <c r="A12" s="12"/>
      <c r="B12" s="12"/>
      <c r="C12" s="393"/>
      <c r="D12" s="88" t="s">
        <v>92</v>
      </c>
      <c r="E12" s="3" t="s">
        <v>10</v>
      </c>
      <c r="F12" s="17" t="s">
        <v>34</v>
      </c>
      <c r="G12" s="85" t="s">
        <v>93</v>
      </c>
      <c r="H12" s="86">
        <v>1</v>
      </c>
      <c r="I12" s="86">
        <v>12</v>
      </c>
      <c r="J12" s="56">
        <f>'Quadro de Preços 1 (3) - Franco'!H41</f>
        <v>89.9</v>
      </c>
      <c r="K12" s="45">
        <f t="shared" si="1"/>
        <v>1078.8000000000002</v>
      </c>
      <c r="L12" s="69">
        <f t="shared" ref="L12:W12" si="3">$K$12/12</f>
        <v>89.90000000000002</v>
      </c>
      <c r="M12" s="69">
        <f t="shared" si="3"/>
        <v>89.90000000000002</v>
      </c>
      <c r="N12" s="69">
        <f t="shared" si="3"/>
        <v>89.90000000000002</v>
      </c>
      <c r="O12" s="69">
        <f t="shared" si="3"/>
        <v>89.90000000000002</v>
      </c>
      <c r="P12" s="69">
        <f t="shared" si="3"/>
        <v>89.90000000000002</v>
      </c>
      <c r="Q12" s="69">
        <f t="shared" si="3"/>
        <v>89.90000000000002</v>
      </c>
      <c r="R12" s="69">
        <f t="shared" si="3"/>
        <v>89.90000000000002</v>
      </c>
      <c r="S12" s="69">
        <f t="shared" si="3"/>
        <v>89.90000000000002</v>
      </c>
      <c r="T12" s="69">
        <f t="shared" si="3"/>
        <v>89.90000000000002</v>
      </c>
      <c r="U12" s="69">
        <f t="shared" si="3"/>
        <v>89.90000000000002</v>
      </c>
      <c r="V12" s="69">
        <f t="shared" si="3"/>
        <v>89.90000000000002</v>
      </c>
      <c r="W12" s="69">
        <f t="shared" si="3"/>
        <v>89.90000000000002</v>
      </c>
      <c r="X12" s="80"/>
      <c r="Y12" s="12"/>
    </row>
    <row r="13" spans="1:25" ht="15.75" customHeight="1" x14ac:dyDescent="0.25">
      <c r="A13" s="12"/>
      <c r="B13" s="12"/>
      <c r="C13" s="393"/>
      <c r="D13" s="88" t="s">
        <v>330</v>
      </c>
      <c r="E13" s="3" t="s">
        <v>10</v>
      </c>
      <c r="F13" s="17" t="s">
        <v>34</v>
      </c>
      <c r="G13" s="85" t="s">
        <v>93</v>
      </c>
      <c r="H13" s="86">
        <v>2</v>
      </c>
      <c r="I13" s="86">
        <v>1</v>
      </c>
      <c r="J13" s="44">
        <f>'Quadro de Preços Frete'!H12</f>
        <v>1200</v>
      </c>
      <c r="K13" s="45">
        <f t="shared" si="1"/>
        <v>2400</v>
      </c>
      <c r="L13" s="69">
        <f>$K$13/2</f>
        <v>1200</v>
      </c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>
        <f>$K$13/2</f>
        <v>1200</v>
      </c>
      <c r="X13" s="80"/>
      <c r="Y13" s="12"/>
    </row>
    <row r="14" spans="1:25" ht="23.25" customHeight="1" x14ac:dyDescent="0.25">
      <c r="A14" s="12"/>
      <c r="B14" s="12"/>
      <c r="C14" s="393"/>
      <c r="D14" s="40" t="s">
        <v>331</v>
      </c>
      <c r="E14" s="41" t="s">
        <v>10</v>
      </c>
      <c r="F14" s="46" t="s">
        <v>34</v>
      </c>
      <c r="G14" s="42" t="s">
        <v>93</v>
      </c>
      <c r="H14" s="43">
        <v>1</v>
      </c>
      <c r="I14" s="43">
        <v>12</v>
      </c>
      <c r="J14" s="44">
        <f>'Quadro de Preços Frete'!H12</f>
        <v>1200</v>
      </c>
      <c r="K14" s="45">
        <f t="shared" si="1"/>
        <v>14400</v>
      </c>
      <c r="L14" s="69">
        <f t="shared" ref="L14:W14" si="4">$K$14/12</f>
        <v>1200</v>
      </c>
      <c r="M14" s="69">
        <f t="shared" si="4"/>
        <v>1200</v>
      </c>
      <c r="N14" s="69">
        <f t="shared" si="4"/>
        <v>1200</v>
      </c>
      <c r="O14" s="69">
        <f t="shared" si="4"/>
        <v>1200</v>
      </c>
      <c r="P14" s="69">
        <f t="shared" si="4"/>
        <v>1200</v>
      </c>
      <c r="Q14" s="69">
        <f t="shared" si="4"/>
        <v>1200</v>
      </c>
      <c r="R14" s="69">
        <f t="shared" si="4"/>
        <v>1200</v>
      </c>
      <c r="S14" s="69">
        <f t="shared" si="4"/>
        <v>1200</v>
      </c>
      <c r="T14" s="69">
        <f t="shared" si="4"/>
        <v>1200</v>
      </c>
      <c r="U14" s="69">
        <f t="shared" si="4"/>
        <v>1200</v>
      </c>
      <c r="V14" s="69">
        <f t="shared" si="4"/>
        <v>1200</v>
      </c>
      <c r="W14" s="69">
        <f t="shared" si="4"/>
        <v>1200</v>
      </c>
      <c r="X14" s="80"/>
      <c r="Y14" s="12"/>
    </row>
    <row r="15" spans="1:25" ht="21" customHeight="1" x14ac:dyDescent="0.25">
      <c r="A15" s="12"/>
      <c r="B15" s="12"/>
      <c r="C15" s="393"/>
      <c r="D15" s="87" t="s">
        <v>94</v>
      </c>
      <c r="E15" s="85" t="s">
        <v>95</v>
      </c>
      <c r="F15" s="17" t="s">
        <v>34</v>
      </c>
      <c r="G15" s="85" t="s">
        <v>96</v>
      </c>
      <c r="H15" s="86">
        <v>1</v>
      </c>
      <c r="I15" s="86">
        <v>1</v>
      </c>
      <c r="J15" s="58">
        <f>'Verba_Escritorio_Cons e limpeza'!H37</f>
        <v>4878.7</v>
      </c>
      <c r="K15" s="45">
        <f t="shared" si="1"/>
        <v>4878.7</v>
      </c>
      <c r="L15" s="69">
        <f t="shared" ref="L15:W15" si="5">$K$15/12</f>
        <v>406.55833333333334</v>
      </c>
      <c r="M15" s="69">
        <f t="shared" si="5"/>
        <v>406.55833333333334</v>
      </c>
      <c r="N15" s="69">
        <f t="shared" si="5"/>
        <v>406.55833333333334</v>
      </c>
      <c r="O15" s="69">
        <f t="shared" si="5"/>
        <v>406.55833333333334</v>
      </c>
      <c r="P15" s="69">
        <f t="shared" si="5"/>
        <v>406.55833333333334</v>
      </c>
      <c r="Q15" s="69">
        <f t="shared" si="5"/>
        <v>406.55833333333334</v>
      </c>
      <c r="R15" s="69">
        <f t="shared" si="5"/>
        <v>406.55833333333334</v>
      </c>
      <c r="S15" s="69">
        <f t="shared" si="5"/>
        <v>406.55833333333334</v>
      </c>
      <c r="T15" s="69">
        <f t="shared" si="5"/>
        <v>406.55833333333334</v>
      </c>
      <c r="U15" s="69">
        <f t="shared" si="5"/>
        <v>406.55833333333334</v>
      </c>
      <c r="V15" s="69">
        <f t="shared" si="5"/>
        <v>406.55833333333334</v>
      </c>
      <c r="W15" s="69">
        <f t="shared" si="5"/>
        <v>406.55833333333334</v>
      </c>
      <c r="X15" s="80"/>
      <c r="Y15" s="12"/>
    </row>
    <row r="16" spans="1:25" ht="28.5" customHeight="1" x14ac:dyDescent="0.25">
      <c r="A16" s="12"/>
      <c r="B16" s="12"/>
      <c r="C16" s="393"/>
      <c r="D16" s="88" t="s">
        <v>12</v>
      </c>
      <c r="E16" s="3" t="s">
        <v>10</v>
      </c>
      <c r="F16" s="17" t="s">
        <v>34</v>
      </c>
      <c r="G16" s="85" t="s">
        <v>97</v>
      </c>
      <c r="H16" s="86">
        <v>1</v>
      </c>
      <c r="I16" s="86">
        <v>1</v>
      </c>
      <c r="J16" s="44">
        <f>'Quadro de Preços 1 (3) - Franco'!H13</f>
        <v>140</v>
      </c>
      <c r="K16" s="45">
        <f t="shared" si="1"/>
        <v>140</v>
      </c>
      <c r="L16" s="69">
        <f>K16</f>
        <v>140</v>
      </c>
      <c r="M16" s="50"/>
      <c r="N16" s="50"/>
      <c r="O16" s="89"/>
      <c r="P16" s="89"/>
      <c r="Q16" s="89"/>
      <c r="R16" s="89"/>
      <c r="S16" s="89"/>
      <c r="T16" s="89"/>
      <c r="U16" s="90"/>
      <c r="V16" s="89"/>
      <c r="W16" s="89"/>
      <c r="X16" s="80"/>
      <c r="Y16" s="12"/>
    </row>
    <row r="17" spans="1:25" x14ac:dyDescent="0.25">
      <c r="A17" s="12"/>
      <c r="B17" s="12"/>
      <c r="C17" s="394"/>
      <c r="D17" s="91" t="s">
        <v>482</v>
      </c>
      <c r="E17" s="3" t="s">
        <v>6</v>
      </c>
      <c r="F17" s="17" t="s">
        <v>34</v>
      </c>
      <c r="G17" s="85" t="s">
        <v>93</v>
      </c>
      <c r="H17" s="86">
        <v>1</v>
      </c>
      <c r="I17" s="86">
        <v>12</v>
      </c>
      <c r="J17" s="44">
        <f>'Quadro de Preços 1 (3) - Franco'!H39</f>
        <v>2203.6</v>
      </c>
      <c r="K17" s="45">
        <f t="shared" si="1"/>
        <v>26443.199999999997</v>
      </c>
      <c r="L17" s="69">
        <f t="shared" ref="L17:W17" si="6">$K$17/12</f>
        <v>2203.6</v>
      </c>
      <c r="M17" s="69">
        <f t="shared" si="6"/>
        <v>2203.6</v>
      </c>
      <c r="N17" s="69">
        <f t="shared" si="6"/>
        <v>2203.6</v>
      </c>
      <c r="O17" s="69">
        <f t="shared" si="6"/>
        <v>2203.6</v>
      </c>
      <c r="P17" s="69">
        <f t="shared" si="6"/>
        <v>2203.6</v>
      </c>
      <c r="Q17" s="69">
        <f t="shared" si="6"/>
        <v>2203.6</v>
      </c>
      <c r="R17" s="69">
        <f t="shared" si="6"/>
        <v>2203.6</v>
      </c>
      <c r="S17" s="69">
        <f t="shared" si="6"/>
        <v>2203.6</v>
      </c>
      <c r="T17" s="69">
        <f t="shared" si="6"/>
        <v>2203.6</v>
      </c>
      <c r="U17" s="69">
        <f t="shared" si="6"/>
        <v>2203.6</v>
      </c>
      <c r="V17" s="69">
        <f t="shared" si="6"/>
        <v>2203.6</v>
      </c>
      <c r="W17" s="69">
        <f t="shared" si="6"/>
        <v>2203.6</v>
      </c>
      <c r="X17" s="80"/>
      <c r="Y17" s="12"/>
    </row>
    <row r="18" spans="1:25" x14ac:dyDescent="0.25">
      <c r="A18" s="12"/>
      <c r="B18" s="12"/>
      <c r="C18" s="32" t="s">
        <v>98</v>
      </c>
      <c r="D18" s="92"/>
      <c r="E18" s="92"/>
      <c r="F18" s="92"/>
      <c r="G18" s="92"/>
      <c r="H18" s="92"/>
      <c r="I18" s="92"/>
      <c r="J18" s="93"/>
      <c r="K18" s="49">
        <f>SUM(K10:K17)</f>
        <v>130671.9</v>
      </c>
      <c r="L18" s="49">
        <f t="shared" ref="L18:W18" si="7">SUM(L10:L17)</f>
        <v>12017.658333333333</v>
      </c>
      <c r="M18" s="49">
        <f t="shared" si="7"/>
        <v>10677.658333333333</v>
      </c>
      <c r="N18" s="49">
        <f t="shared" si="7"/>
        <v>10677.658333333333</v>
      </c>
      <c r="O18" s="49">
        <f t="shared" si="7"/>
        <v>10677.658333333333</v>
      </c>
      <c r="P18" s="49">
        <f t="shared" si="7"/>
        <v>10677.658333333333</v>
      </c>
      <c r="Q18" s="49">
        <f t="shared" si="7"/>
        <v>10677.658333333333</v>
      </c>
      <c r="R18" s="49">
        <f t="shared" si="7"/>
        <v>10677.658333333333</v>
      </c>
      <c r="S18" s="49">
        <f t="shared" si="7"/>
        <v>10677.658333333333</v>
      </c>
      <c r="T18" s="49">
        <f t="shared" si="7"/>
        <v>10677.658333333333</v>
      </c>
      <c r="U18" s="49">
        <f t="shared" si="7"/>
        <v>10677.658333333333</v>
      </c>
      <c r="V18" s="49">
        <f t="shared" si="7"/>
        <v>10677.658333333333</v>
      </c>
      <c r="W18" s="49">
        <f t="shared" si="7"/>
        <v>11877.658333333333</v>
      </c>
      <c r="X18" s="80">
        <f>SUM(L18:W18)</f>
        <v>130671.89999999997</v>
      </c>
      <c r="Y18" s="12" t="b">
        <f>IF(X18=K18,TRUE,FALSE)</f>
        <v>1</v>
      </c>
    </row>
    <row r="19" spans="1:25" x14ac:dyDescent="0.25">
      <c r="A19" s="12"/>
      <c r="B19" s="12"/>
      <c r="C19" s="392" t="s">
        <v>338</v>
      </c>
      <c r="D19" s="94" t="s">
        <v>89</v>
      </c>
      <c r="E19" s="95" t="s">
        <v>9</v>
      </c>
      <c r="F19" s="17" t="s">
        <v>34</v>
      </c>
      <c r="G19" s="94" t="s">
        <v>90</v>
      </c>
      <c r="H19" s="94">
        <v>2</v>
      </c>
      <c r="I19" s="86">
        <v>240</v>
      </c>
      <c r="J19" s="56">
        <f>'Quadro de Preços 1 (3) - Franco'!$H$28</f>
        <v>12.6</v>
      </c>
      <c r="K19" s="45">
        <f t="shared" si="1"/>
        <v>6048</v>
      </c>
      <c r="L19" s="69">
        <f t="shared" ref="L19:W19" si="8">$K$19/12</f>
        <v>504</v>
      </c>
      <c r="M19" s="69">
        <f t="shared" si="8"/>
        <v>504</v>
      </c>
      <c r="N19" s="69">
        <f t="shared" si="8"/>
        <v>504</v>
      </c>
      <c r="O19" s="69">
        <f t="shared" si="8"/>
        <v>504</v>
      </c>
      <c r="P19" s="69">
        <f t="shared" si="8"/>
        <v>504</v>
      </c>
      <c r="Q19" s="69">
        <f t="shared" si="8"/>
        <v>504</v>
      </c>
      <c r="R19" s="69">
        <f t="shared" si="8"/>
        <v>504</v>
      </c>
      <c r="S19" s="69">
        <f t="shared" si="8"/>
        <v>504</v>
      </c>
      <c r="T19" s="69">
        <f t="shared" si="8"/>
        <v>504</v>
      </c>
      <c r="U19" s="69">
        <f t="shared" si="8"/>
        <v>504</v>
      </c>
      <c r="V19" s="69">
        <f t="shared" si="8"/>
        <v>504</v>
      </c>
      <c r="W19" s="69">
        <f t="shared" si="8"/>
        <v>504</v>
      </c>
      <c r="X19" s="80"/>
      <c r="Y19" s="12"/>
    </row>
    <row r="20" spans="1:25" x14ac:dyDescent="0.25">
      <c r="A20" s="12"/>
      <c r="B20" s="12"/>
      <c r="C20" s="394"/>
      <c r="D20" s="85" t="s">
        <v>91</v>
      </c>
      <c r="E20" s="95" t="s">
        <v>9</v>
      </c>
      <c r="F20" s="17" t="s">
        <v>34</v>
      </c>
      <c r="G20" s="94" t="s">
        <v>90</v>
      </c>
      <c r="H20" s="94">
        <v>2</v>
      </c>
      <c r="I20" s="86">
        <v>240</v>
      </c>
      <c r="J20" s="56">
        <f>'Quadro de Preços 1 (3) - Franco'!$H$29</f>
        <v>22.7</v>
      </c>
      <c r="K20" s="45">
        <f t="shared" si="1"/>
        <v>10896</v>
      </c>
      <c r="L20" s="69">
        <f t="shared" ref="L20:W20" si="9">$K$20/12</f>
        <v>908</v>
      </c>
      <c r="M20" s="69">
        <f t="shared" si="9"/>
        <v>908</v>
      </c>
      <c r="N20" s="69">
        <f t="shared" si="9"/>
        <v>908</v>
      </c>
      <c r="O20" s="69">
        <f t="shared" si="9"/>
        <v>908</v>
      </c>
      <c r="P20" s="69">
        <f t="shared" si="9"/>
        <v>908</v>
      </c>
      <c r="Q20" s="69">
        <f t="shared" si="9"/>
        <v>908</v>
      </c>
      <c r="R20" s="69">
        <f t="shared" si="9"/>
        <v>908</v>
      </c>
      <c r="S20" s="69">
        <f t="shared" si="9"/>
        <v>908</v>
      </c>
      <c r="T20" s="69">
        <f t="shared" si="9"/>
        <v>908</v>
      </c>
      <c r="U20" s="69">
        <f t="shared" si="9"/>
        <v>908</v>
      </c>
      <c r="V20" s="69">
        <f t="shared" si="9"/>
        <v>908</v>
      </c>
      <c r="W20" s="69">
        <f t="shared" si="9"/>
        <v>908</v>
      </c>
      <c r="X20" s="80"/>
      <c r="Y20" s="12"/>
    </row>
    <row r="21" spans="1:25" ht="15.75" customHeight="1" x14ac:dyDescent="0.25">
      <c r="A21" s="12"/>
      <c r="B21" s="12"/>
      <c r="C21" s="32" t="s">
        <v>98</v>
      </c>
      <c r="D21" s="92"/>
      <c r="E21" s="92"/>
      <c r="F21" s="92"/>
      <c r="G21" s="92"/>
      <c r="H21" s="92"/>
      <c r="I21" s="92"/>
      <c r="J21" s="93"/>
      <c r="K21" s="49">
        <f>SUM(K19:K20)</f>
        <v>16944</v>
      </c>
      <c r="L21" s="49">
        <f t="shared" ref="L21:W21" si="10">SUM(L19:L20)</f>
        <v>1412</v>
      </c>
      <c r="M21" s="49">
        <f t="shared" si="10"/>
        <v>1412</v>
      </c>
      <c r="N21" s="49">
        <f t="shared" si="10"/>
        <v>1412</v>
      </c>
      <c r="O21" s="49">
        <f t="shared" si="10"/>
        <v>1412</v>
      </c>
      <c r="P21" s="49">
        <f t="shared" si="10"/>
        <v>1412</v>
      </c>
      <c r="Q21" s="49">
        <f t="shared" si="10"/>
        <v>1412</v>
      </c>
      <c r="R21" s="49">
        <f t="shared" si="10"/>
        <v>1412</v>
      </c>
      <c r="S21" s="49">
        <f t="shared" si="10"/>
        <v>1412</v>
      </c>
      <c r="T21" s="49">
        <f t="shared" si="10"/>
        <v>1412</v>
      </c>
      <c r="U21" s="49">
        <f t="shared" si="10"/>
        <v>1412</v>
      </c>
      <c r="V21" s="49">
        <f t="shared" si="10"/>
        <v>1412</v>
      </c>
      <c r="W21" s="49">
        <f t="shared" si="10"/>
        <v>1412</v>
      </c>
      <c r="X21" s="80">
        <f>SUM(L21:W21)</f>
        <v>16944</v>
      </c>
      <c r="Y21" s="12" t="b">
        <f>IF(X21=K21,TRUE,FALSE)</f>
        <v>1</v>
      </c>
    </row>
    <row r="22" spans="1:25" ht="15.75" customHeight="1" x14ac:dyDescent="0.25">
      <c r="A22" s="12"/>
      <c r="B22" s="12"/>
      <c r="C22" s="392" t="s">
        <v>46</v>
      </c>
      <c r="D22" s="94" t="s">
        <v>89</v>
      </c>
      <c r="E22" s="95" t="s">
        <v>9</v>
      </c>
      <c r="F22" s="17" t="s">
        <v>34</v>
      </c>
      <c r="G22" s="94" t="s">
        <v>90</v>
      </c>
      <c r="H22" s="94">
        <v>2</v>
      </c>
      <c r="I22" s="86">
        <v>30</v>
      </c>
      <c r="J22" s="56">
        <f>'Quadro de Preços 1 (3) - Franco'!$H$28</f>
        <v>12.6</v>
      </c>
      <c r="K22" s="45">
        <f t="shared" si="1"/>
        <v>756</v>
      </c>
      <c r="L22" s="69">
        <f t="shared" ref="L22:L23" si="11">K22</f>
        <v>756</v>
      </c>
      <c r="M22" s="50"/>
      <c r="N22" s="50"/>
      <c r="O22" s="50"/>
      <c r="P22" s="50"/>
      <c r="Q22" s="50"/>
      <c r="R22" s="50"/>
      <c r="S22" s="50"/>
      <c r="T22" s="50"/>
      <c r="U22" s="51"/>
      <c r="V22" s="50"/>
      <c r="W22" s="50"/>
      <c r="X22" s="80"/>
      <c r="Y22" s="12"/>
    </row>
    <row r="23" spans="1:25" ht="15.75" customHeight="1" x14ac:dyDescent="0.25">
      <c r="A23" s="12"/>
      <c r="B23" s="12"/>
      <c r="C23" s="394"/>
      <c r="D23" s="85" t="s">
        <v>91</v>
      </c>
      <c r="E23" s="95" t="s">
        <v>9</v>
      </c>
      <c r="F23" s="17" t="s">
        <v>34</v>
      </c>
      <c r="G23" s="94" t="s">
        <v>90</v>
      </c>
      <c r="H23" s="94">
        <v>2</v>
      </c>
      <c r="I23" s="86">
        <v>40</v>
      </c>
      <c r="J23" s="56">
        <f>'Quadro de Preços 1 (3) - Franco'!$H$29</f>
        <v>22.7</v>
      </c>
      <c r="K23" s="45">
        <f t="shared" si="1"/>
        <v>1816</v>
      </c>
      <c r="L23" s="69">
        <f t="shared" si="11"/>
        <v>1816</v>
      </c>
      <c r="M23" s="50"/>
      <c r="N23" s="50"/>
      <c r="O23" s="50"/>
      <c r="P23" s="50"/>
      <c r="Q23" s="50"/>
      <c r="R23" s="50"/>
      <c r="S23" s="50"/>
      <c r="T23" s="50"/>
      <c r="U23" s="51"/>
      <c r="V23" s="50"/>
      <c r="W23" s="50"/>
      <c r="X23" s="80"/>
      <c r="Y23" s="12"/>
    </row>
    <row r="24" spans="1:25" ht="15.75" customHeight="1" x14ac:dyDescent="0.25">
      <c r="A24" s="12"/>
      <c r="B24" s="12"/>
      <c r="C24" s="32" t="s">
        <v>98</v>
      </c>
      <c r="D24" s="92"/>
      <c r="E24" s="92"/>
      <c r="F24" s="92"/>
      <c r="G24" s="92"/>
      <c r="H24" s="92"/>
      <c r="I24" s="92"/>
      <c r="J24" s="93"/>
      <c r="K24" s="49">
        <f>SUM(K22:K23)</f>
        <v>2572</v>
      </c>
      <c r="L24" s="52">
        <f t="shared" ref="L24:W24" si="12">SUM(L22:L23)</f>
        <v>2572</v>
      </c>
      <c r="M24" s="52">
        <f t="shared" si="12"/>
        <v>0</v>
      </c>
      <c r="N24" s="52">
        <f t="shared" si="12"/>
        <v>0</v>
      </c>
      <c r="O24" s="52">
        <f t="shared" si="12"/>
        <v>0</v>
      </c>
      <c r="P24" s="52">
        <f t="shared" si="12"/>
        <v>0</v>
      </c>
      <c r="Q24" s="52">
        <f t="shared" si="12"/>
        <v>0</v>
      </c>
      <c r="R24" s="52">
        <f t="shared" si="12"/>
        <v>0</v>
      </c>
      <c r="S24" s="52">
        <f t="shared" si="12"/>
        <v>0</v>
      </c>
      <c r="T24" s="52">
        <f t="shared" si="12"/>
        <v>0</v>
      </c>
      <c r="U24" s="52">
        <f t="shared" si="12"/>
        <v>0</v>
      </c>
      <c r="V24" s="52">
        <f t="shared" si="12"/>
        <v>0</v>
      </c>
      <c r="W24" s="52">
        <f t="shared" si="12"/>
        <v>0</v>
      </c>
      <c r="X24" s="80">
        <f>SUM(L24:W24)</f>
        <v>2572</v>
      </c>
      <c r="Y24" s="12" t="b">
        <f>IF(X24=K24,TRUE,FALSE)</f>
        <v>1</v>
      </c>
    </row>
    <row r="25" spans="1:25" ht="15.75" customHeight="1" x14ac:dyDescent="0.25">
      <c r="A25" s="12"/>
      <c r="B25" s="12"/>
      <c r="C25" s="446" t="s">
        <v>48</v>
      </c>
      <c r="D25" s="83" t="s">
        <v>89</v>
      </c>
      <c r="E25" s="95" t="s">
        <v>9</v>
      </c>
      <c r="F25" s="17" t="s">
        <v>34</v>
      </c>
      <c r="G25" s="94" t="s">
        <v>90</v>
      </c>
      <c r="H25" s="86">
        <v>2</v>
      </c>
      <c r="I25" s="86">
        <v>17</v>
      </c>
      <c r="J25" s="56">
        <f>'Quadro de Preços 1 (3) - Franco'!$H$28</f>
        <v>12.6</v>
      </c>
      <c r="K25" s="45">
        <f t="shared" ref="K25:K34" si="13">H25*I25*J25</f>
        <v>428.4</v>
      </c>
      <c r="L25" s="69">
        <f t="shared" ref="L25:L34" si="14">K25</f>
        <v>428.4</v>
      </c>
      <c r="M25" s="50"/>
      <c r="N25" s="50"/>
      <c r="O25" s="50"/>
      <c r="P25" s="50"/>
      <c r="Q25" s="50"/>
      <c r="R25" s="50"/>
      <c r="S25" s="50"/>
      <c r="T25" s="50"/>
      <c r="U25" s="51"/>
      <c r="V25" s="50"/>
      <c r="W25" s="50"/>
      <c r="X25" s="80"/>
      <c r="Y25" s="12"/>
    </row>
    <row r="26" spans="1:25" ht="15.75" customHeight="1" x14ac:dyDescent="0.25">
      <c r="A26" s="12"/>
      <c r="B26" s="12"/>
      <c r="C26" s="447"/>
      <c r="D26" s="87" t="s">
        <v>91</v>
      </c>
      <c r="E26" s="95" t="s">
        <v>9</v>
      </c>
      <c r="F26" s="17" t="s">
        <v>34</v>
      </c>
      <c r="G26" s="94" t="s">
        <v>90</v>
      </c>
      <c r="H26" s="86">
        <v>2</v>
      </c>
      <c r="I26" s="86">
        <v>30</v>
      </c>
      <c r="J26" s="56">
        <f>'Quadro de Preços 1 (3) - Franco'!$H$29</f>
        <v>22.7</v>
      </c>
      <c r="K26" s="45">
        <f t="shared" si="13"/>
        <v>1362</v>
      </c>
      <c r="L26" s="69">
        <f t="shared" si="14"/>
        <v>1362</v>
      </c>
      <c r="M26" s="50"/>
      <c r="N26" s="50"/>
      <c r="O26" s="50"/>
      <c r="P26" s="50"/>
      <c r="Q26" s="50"/>
      <c r="R26" s="50"/>
      <c r="S26" s="50"/>
      <c r="T26" s="50"/>
      <c r="U26" s="51"/>
      <c r="V26" s="50"/>
      <c r="W26" s="50"/>
      <c r="X26" s="80"/>
      <c r="Y26" s="12"/>
    </row>
    <row r="27" spans="1:25" ht="15.75" customHeight="1" x14ac:dyDescent="0.25">
      <c r="A27" s="12"/>
      <c r="B27" s="12"/>
      <c r="C27" s="447"/>
      <c r="D27" s="96" t="s">
        <v>543</v>
      </c>
      <c r="E27" s="17" t="s">
        <v>10</v>
      </c>
      <c r="F27" s="17" t="s">
        <v>34</v>
      </c>
      <c r="G27" s="94" t="s">
        <v>97</v>
      </c>
      <c r="H27" s="86">
        <v>1</v>
      </c>
      <c r="I27" s="86">
        <v>88</v>
      </c>
      <c r="J27" s="44">
        <f>'Quadro de Preços 1'!$I$12</f>
        <v>0.42</v>
      </c>
      <c r="K27" s="45">
        <f t="shared" si="13"/>
        <v>36.96</v>
      </c>
      <c r="L27" s="69">
        <f t="shared" si="14"/>
        <v>36.96</v>
      </c>
      <c r="M27" s="50"/>
      <c r="N27" s="50"/>
      <c r="O27" s="50"/>
      <c r="P27" s="50"/>
      <c r="Q27" s="50"/>
      <c r="R27" s="50"/>
      <c r="S27" s="50"/>
      <c r="T27" s="50"/>
      <c r="U27" s="51"/>
      <c r="V27" s="50"/>
      <c r="W27" s="50"/>
      <c r="X27" s="80"/>
      <c r="Y27" s="12"/>
    </row>
    <row r="28" spans="1:25" ht="15.75" customHeight="1" x14ac:dyDescent="0.25">
      <c r="A28" s="12"/>
      <c r="B28" s="12"/>
      <c r="C28" s="447"/>
      <c r="D28" s="97" t="s">
        <v>13</v>
      </c>
      <c r="E28" s="17" t="s">
        <v>10</v>
      </c>
      <c r="F28" s="17" t="s">
        <v>34</v>
      </c>
      <c r="G28" s="94" t="s">
        <v>97</v>
      </c>
      <c r="H28" s="86">
        <v>1</v>
      </c>
      <c r="I28" s="86">
        <v>10</v>
      </c>
      <c r="J28" s="44">
        <f>'Quadro de Preços 1 (3) - Franco'!$H$14</f>
        <v>2.6</v>
      </c>
      <c r="K28" s="45">
        <f t="shared" si="13"/>
        <v>26</v>
      </c>
      <c r="L28" s="69">
        <f t="shared" si="14"/>
        <v>26</v>
      </c>
      <c r="M28" s="50"/>
      <c r="N28" s="50"/>
      <c r="O28" s="50"/>
      <c r="P28" s="50"/>
      <c r="Q28" s="50"/>
      <c r="R28" s="50"/>
      <c r="S28" s="50"/>
      <c r="T28" s="50"/>
      <c r="U28" s="51"/>
      <c r="V28" s="50"/>
      <c r="W28" s="50"/>
      <c r="X28" s="80"/>
      <c r="Y28" s="12"/>
    </row>
    <row r="29" spans="1:25" ht="15.75" customHeight="1" x14ac:dyDescent="0.25">
      <c r="A29" s="12"/>
      <c r="B29" s="12"/>
      <c r="C29" s="447"/>
      <c r="D29" s="83" t="s">
        <v>99</v>
      </c>
      <c r="E29" s="17" t="s">
        <v>10</v>
      </c>
      <c r="F29" s="17" t="s">
        <v>34</v>
      </c>
      <c r="G29" s="94" t="s">
        <v>97</v>
      </c>
      <c r="H29" s="94">
        <v>1</v>
      </c>
      <c r="I29" s="243">
        <v>175</v>
      </c>
      <c r="J29" s="44">
        <f>'Quadro de Preços 1 (3) - Franco'!$H$19</f>
        <v>0.09</v>
      </c>
      <c r="K29" s="45">
        <f t="shared" si="13"/>
        <v>15.75</v>
      </c>
      <c r="L29" s="69">
        <f t="shared" si="14"/>
        <v>15.75</v>
      </c>
      <c r="M29" s="50"/>
      <c r="N29" s="50"/>
      <c r="O29" s="50"/>
      <c r="P29" s="50"/>
      <c r="Q29" s="50"/>
      <c r="R29" s="50"/>
      <c r="S29" s="50"/>
      <c r="T29" s="50"/>
      <c r="U29" s="51"/>
      <c r="V29" s="50"/>
      <c r="W29" s="50"/>
      <c r="X29" s="80"/>
      <c r="Y29" s="12"/>
    </row>
    <row r="30" spans="1:25" ht="15.75" customHeight="1" x14ac:dyDescent="0.25">
      <c r="A30" s="12"/>
      <c r="B30" s="12"/>
      <c r="C30" s="447"/>
      <c r="D30" s="83" t="s">
        <v>100</v>
      </c>
      <c r="E30" s="17" t="s">
        <v>10</v>
      </c>
      <c r="F30" s="17" t="s">
        <v>34</v>
      </c>
      <c r="G30" s="94" t="s">
        <v>97</v>
      </c>
      <c r="H30" s="94">
        <v>1</v>
      </c>
      <c r="I30" s="85">
        <v>10</v>
      </c>
      <c r="J30" s="44">
        <f>'Quadro de Preços 1 (3) - Franco'!$H$23</f>
        <v>12</v>
      </c>
      <c r="K30" s="45">
        <f t="shared" si="13"/>
        <v>120</v>
      </c>
      <c r="L30" s="69">
        <f t="shared" si="14"/>
        <v>120</v>
      </c>
      <c r="M30" s="50"/>
      <c r="N30" s="50"/>
      <c r="O30" s="50"/>
      <c r="P30" s="50"/>
      <c r="Q30" s="50"/>
      <c r="R30" s="50"/>
      <c r="S30" s="50"/>
      <c r="T30" s="50"/>
      <c r="U30" s="51"/>
      <c r="V30" s="50"/>
      <c r="W30" s="50"/>
      <c r="X30" s="80"/>
      <c r="Y30" s="12"/>
    </row>
    <row r="31" spans="1:25" ht="49.5" customHeight="1" x14ac:dyDescent="0.25">
      <c r="A31" s="12"/>
      <c r="B31" s="12"/>
      <c r="C31" s="447"/>
      <c r="D31" s="83" t="s">
        <v>101</v>
      </c>
      <c r="E31" s="17" t="s">
        <v>10</v>
      </c>
      <c r="F31" s="17" t="s">
        <v>34</v>
      </c>
      <c r="G31" s="94" t="s">
        <v>97</v>
      </c>
      <c r="H31" s="94">
        <v>1</v>
      </c>
      <c r="I31" s="240">
        <v>88</v>
      </c>
      <c r="J31" s="44">
        <f>'Quadro de Preços 1 (3) - Franco'!$H$24</f>
        <v>4</v>
      </c>
      <c r="K31" s="45">
        <f t="shared" si="13"/>
        <v>352</v>
      </c>
      <c r="L31" s="69">
        <f t="shared" si="14"/>
        <v>352</v>
      </c>
      <c r="M31" s="50"/>
      <c r="N31" s="50"/>
      <c r="O31" s="50"/>
      <c r="P31" s="50"/>
      <c r="Q31" s="50"/>
      <c r="R31" s="50"/>
      <c r="S31" s="50"/>
      <c r="T31" s="50"/>
      <c r="U31" s="51"/>
      <c r="V31" s="50"/>
      <c r="W31" s="50"/>
      <c r="X31" s="80"/>
      <c r="Y31" s="12"/>
    </row>
    <row r="32" spans="1:25" ht="15.75" customHeight="1" x14ac:dyDescent="0.25">
      <c r="A32" s="12"/>
      <c r="B32" s="12"/>
      <c r="C32" s="447"/>
      <c r="D32" s="88" t="s">
        <v>26</v>
      </c>
      <c r="E32" s="17" t="s">
        <v>10</v>
      </c>
      <c r="F32" s="17" t="s">
        <v>34</v>
      </c>
      <c r="G32" s="85" t="s">
        <v>97</v>
      </c>
      <c r="H32" s="94">
        <v>1</v>
      </c>
      <c r="I32" s="94">
        <v>1</v>
      </c>
      <c r="J32" s="53">
        <f>'Quadro de Preços 1'!$I$31</f>
        <v>18.46</v>
      </c>
      <c r="K32" s="45">
        <f t="shared" si="13"/>
        <v>18.46</v>
      </c>
      <c r="L32" s="69">
        <f t="shared" si="14"/>
        <v>18.46</v>
      </c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80"/>
      <c r="Y32" s="12"/>
    </row>
    <row r="33" spans="1:25" ht="15.75" customHeight="1" x14ac:dyDescent="0.25">
      <c r="A33" s="12"/>
      <c r="B33" s="12"/>
      <c r="C33" s="447"/>
      <c r="D33" s="98" t="s">
        <v>30</v>
      </c>
      <c r="E33" s="86" t="s">
        <v>95</v>
      </c>
      <c r="F33" s="17" t="s">
        <v>34</v>
      </c>
      <c r="G33" s="85" t="s">
        <v>96</v>
      </c>
      <c r="H33" s="94">
        <v>1</v>
      </c>
      <c r="I33" s="241">
        <v>88</v>
      </c>
      <c r="J33" s="44">
        <f>'Verba_Kit Pedagogico_Franco'!$H$13</f>
        <v>8.5900000000000016</v>
      </c>
      <c r="K33" s="45">
        <f t="shared" si="13"/>
        <v>755.92000000000019</v>
      </c>
      <c r="L33" s="69">
        <f t="shared" si="14"/>
        <v>755.92000000000019</v>
      </c>
      <c r="M33" s="50"/>
      <c r="N33" s="50"/>
      <c r="O33" s="50"/>
      <c r="P33" s="50"/>
      <c r="Q33" s="50"/>
      <c r="R33" s="50"/>
      <c r="S33" s="50"/>
      <c r="T33" s="50"/>
      <c r="U33" s="51"/>
      <c r="V33" s="50"/>
      <c r="W33" s="50"/>
      <c r="X33" s="80"/>
      <c r="Y33" s="12"/>
    </row>
    <row r="34" spans="1:25" ht="15.75" customHeight="1" x14ac:dyDescent="0.25">
      <c r="A34" s="12"/>
      <c r="B34" s="12"/>
      <c r="C34" s="448"/>
      <c r="D34" s="83" t="s">
        <v>102</v>
      </c>
      <c r="E34" s="17" t="s">
        <v>10</v>
      </c>
      <c r="F34" s="17" t="s">
        <v>34</v>
      </c>
      <c r="G34" s="85" t="s">
        <v>103</v>
      </c>
      <c r="H34" s="94">
        <v>1</v>
      </c>
      <c r="I34" s="241">
        <v>88</v>
      </c>
      <c r="J34" s="44">
        <f>'Kit Lanche'!D15</f>
        <v>5.5</v>
      </c>
      <c r="K34" s="45">
        <f t="shared" si="13"/>
        <v>484</v>
      </c>
      <c r="L34" s="69">
        <f t="shared" si="14"/>
        <v>484</v>
      </c>
      <c r="M34" s="50"/>
      <c r="N34" s="50"/>
      <c r="O34" s="50"/>
      <c r="P34" s="50"/>
      <c r="Q34" s="50"/>
      <c r="R34" s="50"/>
      <c r="S34" s="50"/>
      <c r="T34" s="50"/>
      <c r="U34" s="51"/>
      <c r="V34" s="50"/>
      <c r="W34" s="50"/>
      <c r="X34" s="80"/>
      <c r="Y34" s="12"/>
    </row>
    <row r="35" spans="1:25" ht="15.75" customHeight="1" x14ac:dyDescent="0.25">
      <c r="A35" s="12"/>
      <c r="B35" s="12"/>
      <c r="C35" s="32" t="s">
        <v>98</v>
      </c>
      <c r="D35" s="92"/>
      <c r="E35" s="92"/>
      <c r="F35" s="92"/>
      <c r="G35" s="92"/>
      <c r="H35" s="92"/>
      <c r="I35" s="92"/>
      <c r="J35" s="93"/>
      <c r="K35" s="49">
        <f>SUM(K25:K34)</f>
        <v>3599.4900000000002</v>
      </c>
      <c r="L35" s="49">
        <f t="shared" ref="L35:W35" si="15">SUM(L25:L34)</f>
        <v>3599.4900000000002</v>
      </c>
      <c r="M35" s="33">
        <f t="shared" si="15"/>
        <v>0</v>
      </c>
      <c r="N35" s="33">
        <f t="shared" si="15"/>
        <v>0</v>
      </c>
      <c r="O35" s="33">
        <f t="shared" si="15"/>
        <v>0</v>
      </c>
      <c r="P35" s="33">
        <f t="shared" si="15"/>
        <v>0</v>
      </c>
      <c r="Q35" s="33">
        <f t="shared" si="15"/>
        <v>0</v>
      </c>
      <c r="R35" s="33">
        <f t="shared" si="15"/>
        <v>0</v>
      </c>
      <c r="S35" s="33">
        <f t="shared" si="15"/>
        <v>0</v>
      </c>
      <c r="T35" s="33">
        <f t="shared" si="15"/>
        <v>0</v>
      </c>
      <c r="U35" s="34">
        <f t="shared" si="15"/>
        <v>0</v>
      </c>
      <c r="V35" s="34">
        <f t="shared" si="15"/>
        <v>0</v>
      </c>
      <c r="W35" s="34">
        <f t="shared" si="15"/>
        <v>0</v>
      </c>
      <c r="X35" s="80">
        <f>SUM(L35:W35)</f>
        <v>3599.4900000000002</v>
      </c>
      <c r="Y35" s="12" t="b">
        <f>IF(X35=K35,TRUE,FALSE)</f>
        <v>1</v>
      </c>
    </row>
    <row r="36" spans="1:25" ht="15.75" customHeight="1" x14ac:dyDescent="0.25">
      <c r="A36" s="12"/>
      <c r="B36" s="12"/>
      <c r="C36" s="449" t="s">
        <v>339</v>
      </c>
      <c r="D36" s="83" t="s">
        <v>89</v>
      </c>
      <c r="E36" s="95" t="s">
        <v>9</v>
      </c>
      <c r="F36" s="17" t="s">
        <v>34</v>
      </c>
      <c r="G36" s="85" t="s">
        <v>90</v>
      </c>
      <c r="H36" s="94">
        <v>2</v>
      </c>
      <c r="I36" s="86">
        <v>204</v>
      </c>
      <c r="J36" s="56">
        <f>'Quadro de Preços 1 (3) - Franco'!$H$28</f>
        <v>12.6</v>
      </c>
      <c r="K36" s="45">
        <f t="shared" ref="K36:K43" si="16">H36*I36*J36</f>
        <v>5140.8</v>
      </c>
      <c r="L36" s="69">
        <f t="shared" ref="L36:W36" si="17">$K$36/12</f>
        <v>428.40000000000003</v>
      </c>
      <c r="M36" s="69">
        <f t="shared" si="17"/>
        <v>428.40000000000003</v>
      </c>
      <c r="N36" s="69">
        <f t="shared" si="17"/>
        <v>428.40000000000003</v>
      </c>
      <c r="O36" s="69">
        <f t="shared" si="17"/>
        <v>428.40000000000003</v>
      </c>
      <c r="P36" s="69">
        <f t="shared" si="17"/>
        <v>428.40000000000003</v>
      </c>
      <c r="Q36" s="69">
        <f t="shared" si="17"/>
        <v>428.40000000000003</v>
      </c>
      <c r="R36" s="69">
        <f t="shared" si="17"/>
        <v>428.40000000000003</v>
      </c>
      <c r="S36" s="69">
        <f t="shared" si="17"/>
        <v>428.40000000000003</v>
      </c>
      <c r="T36" s="69">
        <f t="shared" si="17"/>
        <v>428.40000000000003</v>
      </c>
      <c r="U36" s="69">
        <f t="shared" si="17"/>
        <v>428.40000000000003</v>
      </c>
      <c r="V36" s="69">
        <f t="shared" si="17"/>
        <v>428.40000000000003</v>
      </c>
      <c r="W36" s="69">
        <f t="shared" si="17"/>
        <v>428.40000000000003</v>
      </c>
      <c r="X36" s="80"/>
      <c r="Y36" s="12"/>
    </row>
    <row r="37" spans="1:25" ht="15.75" customHeight="1" x14ac:dyDescent="0.25">
      <c r="A37" s="12"/>
      <c r="B37" s="12"/>
      <c r="C37" s="450"/>
      <c r="D37" s="87" t="s">
        <v>91</v>
      </c>
      <c r="E37" s="95" t="s">
        <v>9</v>
      </c>
      <c r="F37" s="17" t="s">
        <v>34</v>
      </c>
      <c r="G37" s="85" t="s">
        <v>90</v>
      </c>
      <c r="H37" s="94">
        <v>2</v>
      </c>
      <c r="I37" s="86">
        <v>360</v>
      </c>
      <c r="J37" s="56">
        <f>'Quadro de Preços 1 (3) - Franco'!$H$29</f>
        <v>22.7</v>
      </c>
      <c r="K37" s="45">
        <f t="shared" si="16"/>
        <v>16344</v>
      </c>
      <c r="L37" s="69">
        <f t="shared" ref="L37:W37" si="18">$K$37/12</f>
        <v>1362</v>
      </c>
      <c r="M37" s="69">
        <f t="shared" si="18"/>
        <v>1362</v>
      </c>
      <c r="N37" s="69">
        <f t="shared" si="18"/>
        <v>1362</v>
      </c>
      <c r="O37" s="69">
        <f t="shared" si="18"/>
        <v>1362</v>
      </c>
      <c r="P37" s="69">
        <f t="shared" si="18"/>
        <v>1362</v>
      </c>
      <c r="Q37" s="69">
        <f t="shared" si="18"/>
        <v>1362</v>
      </c>
      <c r="R37" s="69">
        <f t="shared" si="18"/>
        <v>1362</v>
      </c>
      <c r="S37" s="69">
        <f t="shared" si="18"/>
        <v>1362</v>
      </c>
      <c r="T37" s="69">
        <f t="shared" si="18"/>
        <v>1362</v>
      </c>
      <c r="U37" s="69">
        <f t="shared" si="18"/>
        <v>1362</v>
      </c>
      <c r="V37" s="69">
        <f t="shared" si="18"/>
        <v>1362</v>
      </c>
      <c r="W37" s="69">
        <f t="shared" si="18"/>
        <v>1362</v>
      </c>
      <c r="X37" s="80"/>
      <c r="Y37" s="12"/>
    </row>
    <row r="38" spans="1:25" ht="15.75" customHeight="1" x14ac:dyDescent="0.25">
      <c r="A38" s="12"/>
      <c r="B38" s="12"/>
      <c r="C38" s="450"/>
      <c r="D38" s="83" t="s">
        <v>99</v>
      </c>
      <c r="E38" s="17" t="s">
        <v>10</v>
      </c>
      <c r="F38" s="17" t="s">
        <v>34</v>
      </c>
      <c r="G38" s="94" t="s">
        <v>97</v>
      </c>
      <c r="H38" s="94">
        <v>12</v>
      </c>
      <c r="I38" s="228">
        <v>175</v>
      </c>
      <c r="J38" s="44">
        <f>'Quadro de Preços 1 (3) - Franco'!$H$19</f>
        <v>0.09</v>
      </c>
      <c r="K38" s="45">
        <f t="shared" si="16"/>
        <v>189</v>
      </c>
      <c r="L38" s="69">
        <f t="shared" ref="L38:W38" si="19">$K$38/12</f>
        <v>15.75</v>
      </c>
      <c r="M38" s="69">
        <f t="shared" si="19"/>
        <v>15.75</v>
      </c>
      <c r="N38" s="69">
        <f t="shared" si="19"/>
        <v>15.75</v>
      </c>
      <c r="O38" s="69">
        <f t="shared" si="19"/>
        <v>15.75</v>
      </c>
      <c r="P38" s="69">
        <f t="shared" si="19"/>
        <v>15.75</v>
      </c>
      <c r="Q38" s="69">
        <f t="shared" si="19"/>
        <v>15.75</v>
      </c>
      <c r="R38" s="69">
        <f t="shared" si="19"/>
        <v>15.75</v>
      </c>
      <c r="S38" s="69">
        <f t="shared" si="19"/>
        <v>15.75</v>
      </c>
      <c r="T38" s="69">
        <f t="shared" si="19"/>
        <v>15.75</v>
      </c>
      <c r="U38" s="69">
        <f t="shared" si="19"/>
        <v>15.75</v>
      </c>
      <c r="V38" s="69">
        <f t="shared" si="19"/>
        <v>15.75</v>
      </c>
      <c r="W38" s="69">
        <f t="shared" si="19"/>
        <v>15.75</v>
      </c>
      <c r="X38" s="80"/>
      <c r="Y38" s="12"/>
    </row>
    <row r="39" spans="1:25" ht="29.25" customHeight="1" x14ac:dyDescent="0.25">
      <c r="A39" s="12"/>
      <c r="B39" s="12"/>
      <c r="C39" s="450"/>
      <c r="D39" s="83" t="s">
        <v>100</v>
      </c>
      <c r="E39" s="17" t="s">
        <v>10</v>
      </c>
      <c r="F39" s="17" t="s">
        <v>34</v>
      </c>
      <c r="G39" s="94" t="s">
        <v>97</v>
      </c>
      <c r="H39" s="94">
        <v>12</v>
      </c>
      <c r="I39" s="85">
        <v>10</v>
      </c>
      <c r="J39" s="44">
        <f>'Quadro de Preços 1 (3) - Franco'!$H$23</f>
        <v>12</v>
      </c>
      <c r="K39" s="45">
        <f t="shared" si="16"/>
        <v>1440</v>
      </c>
      <c r="L39" s="69">
        <f t="shared" ref="L39:W39" si="20">$K$39/12</f>
        <v>120</v>
      </c>
      <c r="M39" s="69">
        <f t="shared" si="20"/>
        <v>120</v>
      </c>
      <c r="N39" s="69">
        <f t="shared" si="20"/>
        <v>120</v>
      </c>
      <c r="O39" s="69">
        <f t="shared" si="20"/>
        <v>120</v>
      </c>
      <c r="P39" s="69">
        <f t="shared" si="20"/>
        <v>120</v>
      </c>
      <c r="Q39" s="69">
        <f t="shared" si="20"/>
        <v>120</v>
      </c>
      <c r="R39" s="69">
        <f t="shared" si="20"/>
        <v>120</v>
      </c>
      <c r="S39" s="69">
        <f t="shared" si="20"/>
        <v>120</v>
      </c>
      <c r="T39" s="69">
        <f t="shared" si="20"/>
        <v>120</v>
      </c>
      <c r="U39" s="69">
        <f t="shared" si="20"/>
        <v>120</v>
      </c>
      <c r="V39" s="69">
        <f t="shared" si="20"/>
        <v>120</v>
      </c>
      <c r="W39" s="69">
        <f t="shared" si="20"/>
        <v>120</v>
      </c>
      <c r="X39" s="80"/>
      <c r="Y39" s="12"/>
    </row>
    <row r="40" spans="1:25" ht="15.75" customHeight="1" x14ac:dyDescent="0.25">
      <c r="A40" s="12"/>
      <c r="B40" s="12"/>
      <c r="C40" s="450"/>
      <c r="D40" s="83" t="s">
        <v>101</v>
      </c>
      <c r="E40" s="17" t="s">
        <v>10</v>
      </c>
      <c r="F40" s="17" t="s">
        <v>34</v>
      </c>
      <c r="G40" s="94" t="s">
        <v>97</v>
      </c>
      <c r="H40" s="94">
        <v>12</v>
      </c>
      <c r="I40" s="240">
        <v>70</v>
      </c>
      <c r="J40" s="44">
        <f>'Quadro de Preços 1 (3) - Franco'!$H$24</f>
        <v>4</v>
      </c>
      <c r="K40" s="45">
        <f t="shared" si="16"/>
        <v>3360</v>
      </c>
      <c r="L40" s="69">
        <f t="shared" ref="L40:W40" si="21">$K$40/12</f>
        <v>280</v>
      </c>
      <c r="M40" s="69">
        <f t="shared" si="21"/>
        <v>280</v>
      </c>
      <c r="N40" s="69">
        <f t="shared" si="21"/>
        <v>280</v>
      </c>
      <c r="O40" s="69">
        <f t="shared" si="21"/>
        <v>280</v>
      </c>
      <c r="P40" s="69">
        <f t="shared" si="21"/>
        <v>280</v>
      </c>
      <c r="Q40" s="69">
        <f t="shared" si="21"/>
        <v>280</v>
      </c>
      <c r="R40" s="69">
        <f t="shared" si="21"/>
        <v>280</v>
      </c>
      <c r="S40" s="69">
        <f t="shared" si="21"/>
        <v>280</v>
      </c>
      <c r="T40" s="69">
        <f t="shared" si="21"/>
        <v>280</v>
      </c>
      <c r="U40" s="69">
        <f t="shared" si="21"/>
        <v>280</v>
      </c>
      <c r="V40" s="69">
        <f t="shared" si="21"/>
        <v>280</v>
      </c>
      <c r="W40" s="69">
        <f t="shared" si="21"/>
        <v>280</v>
      </c>
      <c r="X40" s="80"/>
      <c r="Y40" s="12"/>
    </row>
    <row r="41" spans="1:25" ht="15.75" customHeight="1" x14ac:dyDescent="0.25">
      <c r="A41" s="12"/>
      <c r="B41" s="12"/>
      <c r="C41" s="450"/>
      <c r="D41" s="96" t="s">
        <v>543</v>
      </c>
      <c r="E41" s="17" t="s">
        <v>10</v>
      </c>
      <c r="F41" s="17" t="s">
        <v>34</v>
      </c>
      <c r="G41" s="94" t="s">
        <v>97</v>
      </c>
      <c r="H41" s="94">
        <v>12</v>
      </c>
      <c r="I41" s="94">
        <v>70</v>
      </c>
      <c r="J41" s="44">
        <f>'Quadro de Preços 1'!$I$12</f>
        <v>0.42</v>
      </c>
      <c r="K41" s="45">
        <f t="shared" si="16"/>
        <v>352.8</v>
      </c>
      <c r="L41" s="69">
        <f t="shared" ref="L41:W41" si="22">$K$41/12</f>
        <v>29.400000000000002</v>
      </c>
      <c r="M41" s="69">
        <f t="shared" si="22"/>
        <v>29.400000000000002</v>
      </c>
      <c r="N41" s="69">
        <f t="shared" si="22"/>
        <v>29.400000000000002</v>
      </c>
      <c r="O41" s="69">
        <f t="shared" si="22"/>
        <v>29.400000000000002</v>
      </c>
      <c r="P41" s="69">
        <f t="shared" si="22"/>
        <v>29.400000000000002</v>
      </c>
      <c r="Q41" s="69">
        <f t="shared" si="22"/>
        <v>29.400000000000002</v>
      </c>
      <c r="R41" s="69">
        <f t="shared" si="22"/>
        <v>29.400000000000002</v>
      </c>
      <c r="S41" s="69">
        <f t="shared" si="22"/>
        <v>29.400000000000002</v>
      </c>
      <c r="T41" s="69">
        <f t="shared" si="22"/>
        <v>29.400000000000002</v>
      </c>
      <c r="U41" s="69">
        <f t="shared" si="22"/>
        <v>29.400000000000002</v>
      </c>
      <c r="V41" s="69">
        <f t="shared" si="22"/>
        <v>29.400000000000002</v>
      </c>
      <c r="W41" s="69">
        <f t="shared" si="22"/>
        <v>29.400000000000002</v>
      </c>
      <c r="X41" s="80"/>
      <c r="Y41" s="12"/>
    </row>
    <row r="42" spans="1:25" ht="15.75" customHeight="1" x14ac:dyDescent="0.25">
      <c r="A42" s="12"/>
      <c r="B42" s="12"/>
      <c r="C42" s="450"/>
      <c r="D42" s="98" t="s">
        <v>102</v>
      </c>
      <c r="E42" s="17" t="s">
        <v>10</v>
      </c>
      <c r="F42" s="17" t="s">
        <v>34</v>
      </c>
      <c r="G42" s="94" t="s">
        <v>97</v>
      </c>
      <c r="H42" s="94">
        <v>12</v>
      </c>
      <c r="I42" s="241">
        <v>70</v>
      </c>
      <c r="J42" s="53">
        <f>'Kit Lanche'!D15</f>
        <v>5.5</v>
      </c>
      <c r="K42" s="45">
        <f t="shared" si="16"/>
        <v>4620</v>
      </c>
      <c r="L42" s="69">
        <f t="shared" ref="L42:W42" si="23">$K$42/12</f>
        <v>385</v>
      </c>
      <c r="M42" s="69">
        <f t="shared" si="23"/>
        <v>385</v>
      </c>
      <c r="N42" s="69">
        <f t="shared" si="23"/>
        <v>385</v>
      </c>
      <c r="O42" s="69">
        <f t="shared" si="23"/>
        <v>385</v>
      </c>
      <c r="P42" s="69">
        <f t="shared" si="23"/>
        <v>385</v>
      </c>
      <c r="Q42" s="69">
        <f t="shared" si="23"/>
        <v>385</v>
      </c>
      <c r="R42" s="69">
        <f t="shared" si="23"/>
        <v>385</v>
      </c>
      <c r="S42" s="69">
        <f t="shared" si="23"/>
        <v>385</v>
      </c>
      <c r="T42" s="69">
        <f t="shared" si="23"/>
        <v>385</v>
      </c>
      <c r="U42" s="69">
        <f t="shared" si="23"/>
        <v>385</v>
      </c>
      <c r="V42" s="69">
        <f t="shared" si="23"/>
        <v>385</v>
      </c>
      <c r="W42" s="69">
        <f t="shared" si="23"/>
        <v>385</v>
      </c>
      <c r="X42" s="80"/>
      <c r="Y42" s="12"/>
    </row>
    <row r="43" spans="1:25" ht="15.75" customHeight="1" x14ac:dyDescent="0.25">
      <c r="A43" s="12"/>
      <c r="B43" s="12"/>
      <c r="C43" s="451"/>
      <c r="D43" s="88" t="s">
        <v>26</v>
      </c>
      <c r="E43" s="17" t="s">
        <v>10</v>
      </c>
      <c r="F43" s="17" t="s">
        <v>34</v>
      </c>
      <c r="G43" s="85" t="s">
        <v>97</v>
      </c>
      <c r="H43" s="94">
        <v>12</v>
      </c>
      <c r="I43" s="94">
        <v>1</v>
      </c>
      <c r="J43" s="53">
        <f>'Quadro de Preços 1'!$I$31</f>
        <v>18.46</v>
      </c>
      <c r="K43" s="45">
        <f t="shared" si="16"/>
        <v>221.52</v>
      </c>
      <c r="L43" s="69">
        <f t="shared" ref="L43:W43" si="24">$K$43/12</f>
        <v>18.46</v>
      </c>
      <c r="M43" s="69">
        <f t="shared" si="24"/>
        <v>18.46</v>
      </c>
      <c r="N43" s="69">
        <f t="shared" si="24"/>
        <v>18.46</v>
      </c>
      <c r="O43" s="69">
        <f t="shared" si="24"/>
        <v>18.46</v>
      </c>
      <c r="P43" s="69">
        <f t="shared" si="24"/>
        <v>18.46</v>
      </c>
      <c r="Q43" s="69">
        <f t="shared" si="24"/>
        <v>18.46</v>
      </c>
      <c r="R43" s="69">
        <f t="shared" si="24"/>
        <v>18.46</v>
      </c>
      <c r="S43" s="69">
        <f t="shared" si="24"/>
        <v>18.46</v>
      </c>
      <c r="T43" s="69">
        <f t="shared" si="24"/>
        <v>18.46</v>
      </c>
      <c r="U43" s="69">
        <f t="shared" si="24"/>
        <v>18.46</v>
      </c>
      <c r="V43" s="69">
        <f t="shared" si="24"/>
        <v>18.46</v>
      </c>
      <c r="W43" s="69">
        <f t="shared" si="24"/>
        <v>18.46</v>
      </c>
      <c r="X43" s="80"/>
      <c r="Y43" s="12"/>
    </row>
    <row r="44" spans="1:25" ht="15.75" customHeight="1" x14ac:dyDescent="0.25">
      <c r="A44" s="12"/>
      <c r="B44" s="12"/>
      <c r="C44" s="32" t="s">
        <v>98</v>
      </c>
      <c r="D44" s="92"/>
      <c r="E44" s="92"/>
      <c r="F44" s="92"/>
      <c r="G44" s="92"/>
      <c r="H44" s="92"/>
      <c r="I44" s="92"/>
      <c r="J44" s="93"/>
      <c r="K44" s="49">
        <f>SUM(K36:K43)</f>
        <v>31668.12</v>
      </c>
      <c r="L44" s="52">
        <f>SUM(L36:L43)</f>
        <v>2639.01</v>
      </c>
      <c r="M44" s="52">
        <f t="shared" ref="M44:W44" si="25">SUM(M36:M43)</f>
        <v>2639.01</v>
      </c>
      <c r="N44" s="52">
        <f t="shared" si="25"/>
        <v>2639.01</v>
      </c>
      <c r="O44" s="52">
        <f t="shared" si="25"/>
        <v>2639.01</v>
      </c>
      <c r="P44" s="52">
        <f t="shared" si="25"/>
        <v>2639.01</v>
      </c>
      <c r="Q44" s="52">
        <f t="shared" si="25"/>
        <v>2639.01</v>
      </c>
      <c r="R44" s="52">
        <f t="shared" si="25"/>
        <v>2639.01</v>
      </c>
      <c r="S44" s="52">
        <f t="shared" si="25"/>
        <v>2639.01</v>
      </c>
      <c r="T44" s="52">
        <f t="shared" si="25"/>
        <v>2639.01</v>
      </c>
      <c r="U44" s="52">
        <f t="shared" si="25"/>
        <v>2639.01</v>
      </c>
      <c r="V44" s="52">
        <f t="shared" si="25"/>
        <v>2639.01</v>
      </c>
      <c r="W44" s="52">
        <f t="shared" si="25"/>
        <v>2639.01</v>
      </c>
      <c r="X44" s="80">
        <f>SUM(L44:W44)</f>
        <v>31668.12000000001</v>
      </c>
      <c r="Y44" s="12" t="b">
        <f>IF(X44=K44,TRUE,FALSE)</f>
        <v>1</v>
      </c>
    </row>
    <row r="45" spans="1:25" ht="15.75" customHeight="1" x14ac:dyDescent="0.25">
      <c r="A45" s="12"/>
      <c r="B45" s="12"/>
      <c r="C45" s="452" t="s">
        <v>120</v>
      </c>
      <c r="D45" s="83" t="s">
        <v>89</v>
      </c>
      <c r="E45" s="95" t="s">
        <v>9</v>
      </c>
      <c r="F45" s="17" t="s">
        <v>34</v>
      </c>
      <c r="G45" s="94" t="s">
        <v>90</v>
      </c>
      <c r="H45" s="86">
        <v>2</v>
      </c>
      <c r="I45" s="86">
        <v>138</v>
      </c>
      <c r="J45" s="56">
        <f>'Quadro de Preços 1 (3) - Franco'!$H$28</f>
        <v>12.6</v>
      </c>
      <c r="K45" s="45">
        <f t="shared" ref="K45:K51" si="26">H45*I45*J45</f>
        <v>3477.6</v>
      </c>
      <c r="L45" s="69"/>
      <c r="M45" s="50">
        <f>$K$45/6</f>
        <v>579.6</v>
      </c>
      <c r="N45" s="50"/>
      <c r="O45" s="50">
        <f>$K$45/6</f>
        <v>579.6</v>
      </c>
      <c r="P45" s="99"/>
      <c r="Q45" s="50">
        <f>$K$45/6</f>
        <v>579.6</v>
      </c>
      <c r="R45" s="58"/>
      <c r="S45" s="50">
        <f>$K$45/6</f>
        <v>579.6</v>
      </c>
      <c r="T45" s="58"/>
      <c r="U45" s="50">
        <f>$K$45/6</f>
        <v>579.6</v>
      </c>
      <c r="V45" s="58"/>
      <c r="W45" s="50">
        <f>$K$45/6</f>
        <v>579.6</v>
      </c>
      <c r="X45" s="80"/>
      <c r="Y45" s="12"/>
    </row>
    <row r="46" spans="1:25" ht="15.75" customHeight="1" x14ac:dyDescent="0.25">
      <c r="A46" s="12"/>
      <c r="B46" s="12"/>
      <c r="C46" s="453"/>
      <c r="D46" s="98" t="s">
        <v>91</v>
      </c>
      <c r="E46" s="95" t="s">
        <v>9</v>
      </c>
      <c r="F46" s="17" t="s">
        <v>34</v>
      </c>
      <c r="G46" s="86" t="s">
        <v>90</v>
      </c>
      <c r="H46" s="86">
        <v>2</v>
      </c>
      <c r="I46" s="86">
        <v>240</v>
      </c>
      <c r="J46" s="56">
        <f>'Quadro de Preços 1 (3) - Franco'!$H$29</f>
        <v>22.7</v>
      </c>
      <c r="K46" s="45">
        <f t="shared" si="26"/>
        <v>10896</v>
      </c>
      <c r="L46" s="69"/>
      <c r="M46" s="50">
        <f>$K$46/6</f>
        <v>1816</v>
      </c>
      <c r="N46" s="50"/>
      <c r="O46" s="50">
        <f>$K$46/6</f>
        <v>1816</v>
      </c>
      <c r="P46" s="99"/>
      <c r="Q46" s="50">
        <f>$K$46/6</f>
        <v>1816</v>
      </c>
      <c r="R46" s="58"/>
      <c r="S46" s="50">
        <f>$K$46/6</f>
        <v>1816</v>
      </c>
      <c r="T46" s="58"/>
      <c r="U46" s="50">
        <f>$K$46/6</f>
        <v>1816</v>
      </c>
      <c r="V46" s="58"/>
      <c r="W46" s="50">
        <f>$K$46/6</f>
        <v>1816</v>
      </c>
      <c r="X46" s="80"/>
      <c r="Y46" s="12"/>
    </row>
    <row r="47" spans="1:25" ht="22.5" customHeight="1" x14ac:dyDescent="0.25">
      <c r="A47" s="12"/>
      <c r="B47" s="12"/>
      <c r="C47" s="453"/>
      <c r="D47" s="101" t="s">
        <v>100</v>
      </c>
      <c r="E47" s="17" t="s">
        <v>10</v>
      </c>
      <c r="F47" s="17" t="s">
        <v>34</v>
      </c>
      <c r="G47" s="94" t="s">
        <v>97</v>
      </c>
      <c r="H47" s="86">
        <v>6</v>
      </c>
      <c r="I47" s="86">
        <v>10</v>
      </c>
      <c r="J47" s="44">
        <f>'Quadro de Preços 1 (3) - Franco'!$H$23</f>
        <v>12</v>
      </c>
      <c r="K47" s="45">
        <f t="shared" si="26"/>
        <v>720</v>
      </c>
      <c r="L47" s="69"/>
      <c r="M47" s="50">
        <f>$K$47/6</f>
        <v>120</v>
      </c>
      <c r="N47" s="50"/>
      <c r="O47" s="50">
        <f>$K$47/6</f>
        <v>120</v>
      </c>
      <c r="P47" s="99"/>
      <c r="Q47" s="50">
        <f>$K$47/6</f>
        <v>120</v>
      </c>
      <c r="R47" s="58"/>
      <c r="S47" s="50">
        <f>$K$47/6</f>
        <v>120</v>
      </c>
      <c r="T47" s="58"/>
      <c r="U47" s="50">
        <f>$K$47/6</f>
        <v>120</v>
      </c>
      <c r="V47" s="58"/>
      <c r="W47" s="50">
        <f>$K$47/6</f>
        <v>120</v>
      </c>
      <c r="X47" s="80"/>
      <c r="Y47" s="12"/>
    </row>
    <row r="48" spans="1:25" ht="15.75" customHeight="1" x14ac:dyDescent="0.25">
      <c r="A48" s="12"/>
      <c r="B48" s="12"/>
      <c r="C48" s="453"/>
      <c r="D48" s="101" t="s">
        <v>101</v>
      </c>
      <c r="E48" s="17" t="s">
        <v>10</v>
      </c>
      <c r="F48" s="17" t="s">
        <v>34</v>
      </c>
      <c r="G48" s="94" t="s">
        <v>97</v>
      </c>
      <c r="H48" s="86">
        <v>6</v>
      </c>
      <c r="I48" s="242">
        <v>70</v>
      </c>
      <c r="J48" s="44">
        <f>'Quadro de Preços 1 (3) - Franco'!$H$24</f>
        <v>4</v>
      </c>
      <c r="K48" s="45">
        <f t="shared" si="26"/>
        <v>1680</v>
      </c>
      <c r="L48" s="69"/>
      <c r="M48" s="50">
        <f>$K$48/6</f>
        <v>280</v>
      </c>
      <c r="N48" s="50"/>
      <c r="O48" s="50">
        <f>$K$48/6</f>
        <v>280</v>
      </c>
      <c r="P48" s="99"/>
      <c r="Q48" s="50">
        <f>$K$48/6</f>
        <v>280</v>
      </c>
      <c r="R48" s="58"/>
      <c r="S48" s="50">
        <f>$K$48/6</f>
        <v>280</v>
      </c>
      <c r="T48" s="58"/>
      <c r="U48" s="50">
        <f>$K$48/6</f>
        <v>280</v>
      </c>
      <c r="V48" s="58"/>
      <c r="W48" s="50">
        <f>$K$48/6</f>
        <v>280</v>
      </c>
      <c r="X48" s="80"/>
      <c r="Y48" s="12"/>
    </row>
    <row r="49" spans="1:25" ht="15.75" customHeight="1" x14ac:dyDescent="0.25">
      <c r="A49" s="12"/>
      <c r="B49" s="12"/>
      <c r="C49" s="453"/>
      <c r="D49" s="97" t="s">
        <v>13</v>
      </c>
      <c r="E49" s="17" t="s">
        <v>10</v>
      </c>
      <c r="F49" s="17" t="s">
        <v>34</v>
      </c>
      <c r="G49" s="94" t="s">
        <v>97</v>
      </c>
      <c r="H49" s="86">
        <v>6</v>
      </c>
      <c r="I49" s="86">
        <v>10</v>
      </c>
      <c r="J49" s="44">
        <f>'Quadro de Preços 1 (3) - Franco'!H35</f>
        <v>23.55</v>
      </c>
      <c r="K49" s="45">
        <f t="shared" si="26"/>
        <v>1413</v>
      </c>
      <c r="L49" s="69"/>
      <c r="M49" s="50">
        <f>$K$49/6</f>
        <v>235.5</v>
      </c>
      <c r="N49" s="50"/>
      <c r="O49" s="50">
        <f>$K$49/6</f>
        <v>235.5</v>
      </c>
      <c r="P49" s="99"/>
      <c r="Q49" s="50">
        <f>$K$49/6</f>
        <v>235.5</v>
      </c>
      <c r="R49" s="58"/>
      <c r="S49" s="50">
        <f>$K$49/6</f>
        <v>235.5</v>
      </c>
      <c r="T49" s="58"/>
      <c r="U49" s="50">
        <f>$K$49/6</f>
        <v>235.5</v>
      </c>
      <c r="V49" s="58"/>
      <c r="W49" s="50">
        <f>$K$49/6</f>
        <v>235.5</v>
      </c>
      <c r="X49" s="80"/>
      <c r="Y49" s="12"/>
    </row>
    <row r="50" spans="1:25" ht="15.75" customHeight="1" x14ac:dyDescent="0.25">
      <c r="A50" s="12"/>
      <c r="B50" s="12"/>
      <c r="C50" s="453"/>
      <c r="D50" s="83" t="s">
        <v>105</v>
      </c>
      <c r="E50" s="17" t="s">
        <v>10</v>
      </c>
      <c r="F50" s="17" t="s">
        <v>34</v>
      </c>
      <c r="G50" s="94" t="s">
        <v>97</v>
      </c>
      <c r="H50" s="86">
        <v>6</v>
      </c>
      <c r="I50" s="242">
        <v>70</v>
      </c>
      <c r="J50" s="53">
        <f>'Kit Lanche'!D15</f>
        <v>5.5</v>
      </c>
      <c r="K50" s="45">
        <f t="shared" si="26"/>
        <v>2310</v>
      </c>
      <c r="L50" s="69"/>
      <c r="M50" s="50">
        <f>$K$50/6</f>
        <v>385</v>
      </c>
      <c r="N50" s="50"/>
      <c r="O50" s="50">
        <f>$K$50/6</f>
        <v>385</v>
      </c>
      <c r="P50" s="99"/>
      <c r="Q50" s="50">
        <f>$K$50/6</f>
        <v>385</v>
      </c>
      <c r="R50" s="58"/>
      <c r="S50" s="50">
        <f>$K$50/6</f>
        <v>385</v>
      </c>
      <c r="T50" s="58"/>
      <c r="U50" s="50">
        <f>$K$50/6</f>
        <v>385</v>
      </c>
      <c r="V50" s="58"/>
      <c r="W50" s="50">
        <f>$K$50/6</f>
        <v>385</v>
      </c>
      <c r="X50" s="80"/>
      <c r="Y50" s="12"/>
    </row>
    <row r="51" spans="1:25" ht="15.75" customHeight="1" x14ac:dyDescent="0.25">
      <c r="A51" s="12"/>
      <c r="B51" s="12"/>
      <c r="C51" s="454"/>
      <c r="D51" s="83" t="s">
        <v>99</v>
      </c>
      <c r="E51" s="17" t="s">
        <v>10</v>
      </c>
      <c r="F51" s="17" t="s">
        <v>34</v>
      </c>
      <c r="G51" s="94" t="s">
        <v>97</v>
      </c>
      <c r="H51" s="86">
        <v>6</v>
      </c>
      <c r="I51" s="229">
        <v>175</v>
      </c>
      <c r="J51" s="44">
        <f>'Quadro de Preços 1 (3) - Franco'!$H$19</f>
        <v>0.09</v>
      </c>
      <c r="K51" s="45">
        <f t="shared" si="26"/>
        <v>94.5</v>
      </c>
      <c r="L51" s="69"/>
      <c r="M51" s="50">
        <f>$K$51/6</f>
        <v>15.75</v>
      </c>
      <c r="N51" s="50"/>
      <c r="O51" s="50">
        <f>$K$51/6</f>
        <v>15.75</v>
      </c>
      <c r="P51" s="99"/>
      <c r="Q51" s="50">
        <f>$K$51/6</f>
        <v>15.75</v>
      </c>
      <c r="R51" s="58"/>
      <c r="S51" s="50">
        <f>$K$51/6</f>
        <v>15.75</v>
      </c>
      <c r="T51" s="58"/>
      <c r="U51" s="50">
        <f>$K$51/6</f>
        <v>15.75</v>
      </c>
      <c r="V51" s="58"/>
      <c r="W51" s="50">
        <f>$K$51/6</f>
        <v>15.75</v>
      </c>
      <c r="X51" s="80"/>
      <c r="Y51" s="12"/>
    </row>
    <row r="52" spans="1:25" ht="21.75" customHeight="1" x14ac:dyDescent="0.25">
      <c r="A52" s="12"/>
      <c r="B52" s="12"/>
      <c r="C52" s="32" t="s">
        <v>98</v>
      </c>
      <c r="D52" s="92"/>
      <c r="E52" s="92"/>
      <c r="F52" s="92"/>
      <c r="G52" s="92"/>
      <c r="H52" s="92"/>
      <c r="I52" s="92"/>
      <c r="J52" s="93"/>
      <c r="K52" s="49">
        <f>SUM(K45:K51)</f>
        <v>20591.099999999999</v>
      </c>
      <c r="L52" s="49">
        <f t="shared" ref="L52:W52" si="27">SUM(L45:L51)</f>
        <v>0</v>
      </c>
      <c r="M52" s="49">
        <f t="shared" si="27"/>
        <v>3431.85</v>
      </c>
      <c r="N52" s="49">
        <f t="shared" si="27"/>
        <v>0</v>
      </c>
      <c r="O52" s="49">
        <f t="shared" si="27"/>
        <v>3431.85</v>
      </c>
      <c r="P52" s="49">
        <f t="shared" si="27"/>
        <v>0</v>
      </c>
      <c r="Q52" s="49">
        <f t="shared" si="27"/>
        <v>3431.85</v>
      </c>
      <c r="R52" s="49">
        <f t="shared" si="27"/>
        <v>0</v>
      </c>
      <c r="S52" s="49">
        <f>SUM(S45:S51)</f>
        <v>3431.85</v>
      </c>
      <c r="T52" s="49">
        <f t="shared" si="27"/>
        <v>0</v>
      </c>
      <c r="U52" s="49">
        <f t="shared" si="27"/>
        <v>3431.85</v>
      </c>
      <c r="V52" s="49">
        <f t="shared" si="27"/>
        <v>0</v>
      </c>
      <c r="W52" s="49">
        <f t="shared" si="27"/>
        <v>3431.85</v>
      </c>
      <c r="X52" s="80">
        <f>SUM(L52:W52)</f>
        <v>20591.099999999999</v>
      </c>
      <c r="Y52" s="12" t="b">
        <f>IF(X52=K52,TRUE,FALSE)</f>
        <v>1</v>
      </c>
    </row>
    <row r="53" spans="1:25" ht="25.5" customHeight="1" x14ac:dyDescent="0.25">
      <c r="A53" s="12"/>
      <c r="B53" s="12"/>
      <c r="C53" s="434" t="s">
        <v>52</v>
      </c>
      <c r="D53" s="83" t="s">
        <v>89</v>
      </c>
      <c r="E53" s="95" t="s">
        <v>9</v>
      </c>
      <c r="F53" s="17" t="s">
        <v>34</v>
      </c>
      <c r="G53" s="85" t="s">
        <v>90</v>
      </c>
      <c r="H53" s="94">
        <v>2</v>
      </c>
      <c r="I53" s="86">
        <v>204</v>
      </c>
      <c r="J53" s="56">
        <f>'Quadro de Preços 1 (3) - Franco'!$H$28</f>
        <v>12.6</v>
      </c>
      <c r="K53" s="45">
        <f t="shared" ref="K53:K59" si="28">H53*I53*J53</f>
        <v>5140.8</v>
      </c>
      <c r="L53" s="195">
        <f>$K$53/12</f>
        <v>428.40000000000003</v>
      </c>
      <c r="M53" s="195">
        <f t="shared" ref="M53:W53" si="29">$K$53/12</f>
        <v>428.40000000000003</v>
      </c>
      <c r="N53" s="195">
        <f t="shared" si="29"/>
        <v>428.40000000000003</v>
      </c>
      <c r="O53" s="195">
        <f t="shared" si="29"/>
        <v>428.40000000000003</v>
      </c>
      <c r="P53" s="195">
        <f t="shared" si="29"/>
        <v>428.40000000000003</v>
      </c>
      <c r="Q53" s="195">
        <f t="shared" si="29"/>
        <v>428.40000000000003</v>
      </c>
      <c r="R53" s="195">
        <f t="shared" si="29"/>
        <v>428.40000000000003</v>
      </c>
      <c r="S53" s="195">
        <f t="shared" si="29"/>
        <v>428.40000000000003</v>
      </c>
      <c r="T53" s="195">
        <f t="shared" si="29"/>
        <v>428.40000000000003</v>
      </c>
      <c r="U53" s="195">
        <f t="shared" si="29"/>
        <v>428.40000000000003</v>
      </c>
      <c r="V53" s="195">
        <f t="shared" si="29"/>
        <v>428.40000000000003</v>
      </c>
      <c r="W53" s="195">
        <f t="shared" si="29"/>
        <v>428.40000000000003</v>
      </c>
      <c r="X53" s="80"/>
      <c r="Y53" s="12"/>
    </row>
    <row r="54" spans="1:25" ht="21" customHeight="1" x14ac:dyDescent="0.25">
      <c r="A54" s="12"/>
      <c r="B54" s="12"/>
      <c r="C54" s="435"/>
      <c r="D54" s="87" t="s">
        <v>91</v>
      </c>
      <c r="E54" s="95" t="s">
        <v>9</v>
      </c>
      <c r="F54" s="17" t="s">
        <v>34</v>
      </c>
      <c r="G54" s="85" t="s">
        <v>90</v>
      </c>
      <c r="H54" s="94">
        <v>2</v>
      </c>
      <c r="I54" s="86">
        <v>360</v>
      </c>
      <c r="J54" s="56">
        <f>'Quadro de Preços 1 (3) - Franco'!$H$29</f>
        <v>22.7</v>
      </c>
      <c r="K54" s="45">
        <f t="shared" si="28"/>
        <v>16344</v>
      </c>
      <c r="L54" s="195">
        <f>$K$54/12</f>
        <v>1362</v>
      </c>
      <c r="M54" s="195">
        <f t="shared" ref="M54:W54" si="30">$K$54/12</f>
        <v>1362</v>
      </c>
      <c r="N54" s="195">
        <f t="shared" si="30"/>
        <v>1362</v>
      </c>
      <c r="O54" s="195">
        <f t="shared" si="30"/>
        <v>1362</v>
      </c>
      <c r="P54" s="195">
        <f t="shared" si="30"/>
        <v>1362</v>
      </c>
      <c r="Q54" s="195">
        <f t="shared" si="30"/>
        <v>1362</v>
      </c>
      <c r="R54" s="195">
        <f t="shared" si="30"/>
        <v>1362</v>
      </c>
      <c r="S54" s="195">
        <f t="shared" si="30"/>
        <v>1362</v>
      </c>
      <c r="T54" s="195">
        <f t="shared" si="30"/>
        <v>1362</v>
      </c>
      <c r="U54" s="195">
        <f t="shared" si="30"/>
        <v>1362</v>
      </c>
      <c r="V54" s="195">
        <f t="shared" si="30"/>
        <v>1362</v>
      </c>
      <c r="W54" s="195">
        <f t="shared" si="30"/>
        <v>1362</v>
      </c>
      <c r="X54" s="80"/>
      <c r="Y54" s="12"/>
    </row>
    <row r="55" spans="1:25" ht="15.75" customHeight="1" x14ac:dyDescent="0.25">
      <c r="A55" s="12"/>
      <c r="B55" s="12"/>
      <c r="C55" s="435"/>
      <c r="D55" s="105" t="s">
        <v>104</v>
      </c>
      <c r="E55" s="17" t="s">
        <v>6</v>
      </c>
      <c r="F55" s="17" t="s">
        <v>34</v>
      </c>
      <c r="G55" s="85" t="s">
        <v>90</v>
      </c>
      <c r="H55" s="94">
        <v>12</v>
      </c>
      <c r="I55" s="230">
        <v>20</v>
      </c>
      <c r="J55" s="44">
        <f>'Quadro de Preços 1 (3) - Franco'!H33</f>
        <v>26.84</v>
      </c>
      <c r="K55" s="45">
        <f t="shared" si="28"/>
        <v>6441.6</v>
      </c>
      <c r="L55" s="195">
        <f>$K$55/12</f>
        <v>536.80000000000007</v>
      </c>
      <c r="M55" s="195">
        <f t="shared" ref="M55:W55" si="31">$K$55/12</f>
        <v>536.80000000000007</v>
      </c>
      <c r="N55" s="195">
        <f t="shared" si="31"/>
        <v>536.80000000000007</v>
      </c>
      <c r="O55" s="195">
        <f t="shared" si="31"/>
        <v>536.80000000000007</v>
      </c>
      <c r="P55" s="195">
        <f t="shared" si="31"/>
        <v>536.80000000000007</v>
      </c>
      <c r="Q55" s="195">
        <f t="shared" si="31"/>
        <v>536.80000000000007</v>
      </c>
      <c r="R55" s="195">
        <f t="shared" si="31"/>
        <v>536.80000000000007</v>
      </c>
      <c r="S55" s="195">
        <f t="shared" si="31"/>
        <v>536.80000000000007</v>
      </c>
      <c r="T55" s="195">
        <f t="shared" si="31"/>
        <v>536.80000000000007</v>
      </c>
      <c r="U55" s="195">
        <f t="shared" si="31"/>
        <v>536.80000000000007</v>
      </c>
      <c r="V55" s="195">
        <f t="shared" si="31"/>
        <v>536.80000000000007</v>
      </c>
      <c r="W55" s="195">
        <f t="shared" si="31"/>
        <v>536.80000000000007</v>
      </c>
      <c r="X55" s="80"/>
      <c r="Y55" s="12"/>
    </row>
    <row r="56" spans="1:25" ht="15.75" customHeight="1" x14ac:dyDescent="0.25">
      <c r="A56" s="12"/>
      <c r="B56" s="12"/>
      <c r="C56" s="435"/>
      <c r="D56" s="83" t="s">
        <v>105</v>
      </c>
      <c r="E56" s="17" t="s">
        <v>10</v>
      </c>
      <c r="F56" s="17" t="s">
        <v>34</v>
      </c>
      <c r="G56" s="94" t="s">
        <v>97</v>
      </c>
      <c r="H56" s="94">
        <v>12</v>
      </c>
      <c r="I56" s="241">
        <v>70</v>
      </c>
      <c r="J56" s="44">
        <f>'Kit Lanche'!D15</f>
        <v>5.5</v>
      </c>
      <c r="K56" s="45">
        <f t="shared" si="28"/>
        <v>4620</v>
      </c>
      <c r="L56" s="195">
        <f>$K$56/12</f>
        <v>385</v>
      </c>
      <c r="M56" s="195">
        <f t="shared" ref="M56:W56" si="32">$K$56/12</f>
        <v>385</v>
      </c>
      <c r="N56" s="195">
        <f t="shared" si="32"/>
        <v>385</v>
      </c>
      <c r="O56" s="195">
        <f t="shared" si="32"/>
        <v>385</v>
      </c>
      <c r="P56" s="195">
        <f t="shared" si="32"/>
        <v>385</v>
      </c>
      <c r="Q56" s="195">
        <f t="shared" si="32"/>
        <v>385</v>
      </c>
      <c r="R56" s="195">
        <f t="shared" si="32"/>
        <v>385</v>
      </c>
      <c r="S56" s="195">
        <f t="shared" si="32"/>
        <v>385</v>
      </c>
      <c r="T56" s="195">
        <f t="shared" si="32"/>
        <v>385</v>
      </c>
      <c r="U56" s="195">
        <f t="shared" si="32"/>
        <v>385</v>
      </c>
      <c r="V56" s="195">
        <f t="shared" si="32"/>
        <v>385</v>
      </c>
      <c r="W56" s="195">
        <f t="shared" si="32"/>
        <v>385</v>
      </c>
      <c r="X56" s="80"/>
      <c r="Y56" s="12"/>
    </row>
    <row r="57" spans="1:25" ht="15.75" customHeight="1" x14ac:dyDescent="0.25">
      <c r="A57" s="12"/>
      <c r="B57" s="12"/>
      <c r="C57" s="435"/>
      <c r="D57" s="106" t="s">
        <v>100</v>
      </c>
      <c r="E57" s="17" t="s">
        <v>10</v>
      </c>
      <c r="F57" s="17" t="s">
        <v>34</v>
      </c>
      <c r="G57" s="94" t="s">
        <v>97</v>
      </c>
      <c r="H57" s="94">
        <v>12</v>
      </c>
      <c r="I57" s="94">
        <v>10</v>
      </c>
      <c r="J57" s="44">
        <f>'Quadro de Preços 1 (3) - Franco'!$H$23</f>
        <v>12</v>
      </c>
      <c r="K57" s="45">
        <f t="shared" si="28"/>
        <v>1440</v>
      </c>
      <c r="L57" s="195">
        <f>$K$57/12</f>
        <v>120</v>
      </c>
      <c r="M57" s="195">
        <f t="shared" ref="M57:W57" si="33">$K$57/12</f>
        <v>120</v>
      </c>
      <c r="N57" s="195">
        <f t="shared" si="33"/>
        <v>120</v>
      </c>
      <c r="O57" s="195">
        <f t="shared" si="33"/>
        <v>120</v>
      </c>
      <c r="P57" s="195">
        <f t="shared" si="33"/>
        <v>120</v>
      </c>
      <c r="Q57" s="195">
        <f t="shared" si="33"/>
        <v>120</v>
      </c>
      <c r="R57" s="195">
        <f t="shared" si="33"/>
        <v>120</v>
      </c>
      <c r="S57" s="195">
        <f t="shared" si="33"/>
        <v>120</v>
      </c>
      <c r="T57" s="195">
        <f t="shared" si="33"/>
        <v>120</v>
      </c>
      <c r="U57" s="195">
        <f t="shared" si="33"/>
        <v>120</v>
      </c>
      <c r="V57" s="195">
        <f t="shared" si="33"/>
        <v>120</v>
      </c>
      <c r="W57" s="195">
        <f t="shared" si="33"/>
        <v>120</v>
      </c>
      <c r="X57" s="80"/>
      <c r="Y57" s="12"/>
    </row>
    <row r="58" spans="1:25" ht="15.75" customHeight="1" x14ac:dyDescent="0.25">
      <c r="A58" s="12"/>
      <c r="B58" s="12"/>
      <c r="C58" s="435"/>
      <c r="D58" s="106" t="s">
        <v>101</v>
      </c>
      <c r="E58" s="17" t="s">
        <v>10</v>
      </c>
      <c r="F58" s="17" t="s">
        <v>34</v>
      </c>
      <c r="G58" s="85" t="s">
        <v>97</v>
      </c>
      <c r="H58" s="68">
        <v>12</v>
      </c>
      <c r="I58" s="241">
        <v>70</v>
      </c>
      <c r="J58" s="44">
        <f>'Quadro de Preços 1 (3) - Franco'!$H$24</f>
        <v>4</v>
      </c>
      <c r="K58" s="45">
        <f t="shared" si="28"/>
        <v>3360</v>
      </c>
      <c r="L58" s="195">
        <f>$K$58/12</f>
        <v>280</v>
      </c>
      <c r="M58" s="195">
        <f t="shared" ref="M58:W58" si="34">$K$58/12</f>
        <v>280</v>
      </c>
      <c r="N58" s="195">
        <f t="shared" si="34"/>
        <v>280</v>
      </c>
      <c r="O58" s="195">
        <f t="shared" si="34"/>
        <v>280</v>
      </c>
      <c r="P58" s="195">
        <f t="shared" si="34"/>
        <v>280</v>
      </c>
      <c r="Q58" s="195">
        <f t="shared" si="34"/>
        <v>280</v>
      </c>
      <c r="R58" s="195">
        <f t="shared" si="34"/>
        <v>280</v>
      </c>
      <c r="S58" s="195">
        <f t="shared" si="34"/>
        <v>280</v>
      </c>
      <c r="T58" s="195">
        <f t="shared" si="34"/>
        <v>280</v>
      </c>
      <c r="U58" s="195">
        <f t="shared" si="34"/>
        <v>280</v>
      </c>
      <c r="V58" s="195">
        <f t="shared" si="34"/>
        <v>280</v>
      </c>
      <c r="W58" s="195">
        <f t="shared" si="34"/>
        <v>280</v>
      </c>
      <c r="X58" s="80"/>
      <c r="Y58" s="12"/>
    </row>
    <row r="59" spans="1:25" ht="15.75" customHeight="1" x14ac:dyDescent="0.25">
      <c r="A59" s="12"/>
      <c r="B59" s="12"/>
      <c r="C59" s="436"/>
      <c r="D59" s="96" t="s">
        <v>543</v>
      </c>
      <c r="E59" s="17" t="s">
        <v>10</v>
      </c>
      <c r="F59" s="17" t="s">
        <v>34</v>
      </c>
      <c r="G59" s="94" t="s">
        <v>97</v>
      </c>
      <c r="H59" s="94">
        <v>12</v>
      </c>
      <c r="I59" s="94">
        <v>70</v>
      </c>
      <c r="J59" s="44">
        <f>'Quadro de Preços 1'!$I$12</f>
        <v>0.42</v>
      </c>
      <c r="K59" s="45">
        <f t="shared" si="28"/>
        <v>352.8</v>
      </c>
      <c r="L59" s="195">
        <f>$K$59/12</f>
        <v>29.400000000000002</v>
      </c>
      <c r="M59" s="195">
        <f t="shared" ref="M59:W59" si="35">$K$59/12</f>
        <v>29.400000000000002</v>
      </c>
      <c r="N59" s="195">
        <f t="shared" si="35"/>
        <v>29.400000000000002</v>
      </c>
      <c r="O59" s="195">
        <f t="shared" si="35"/>
        <v>29.400000000000002</v>
      </c>
      <c r="P59" s="195">
        <f t="shared" si="35"/>
        <v>29.400000000000002</v>
      </c>
      <c r="Q59" s="195">
        <f t="shared" si="35"/>
        <v>29.400000000000002</v>
      </c>
      <c r="R59" s="195">
        <f t="shared" si="35"/>
        <v>29.400000000000002</v>
      </c>
      <c r="S59" s="195">
        <f t="shared" si="35"/>
        <v>29.400000000000002</v>
      </c>
      <c r="T59" s="195">
        <f t="shared" si="35"/>
        <v>29.400000000000002</v>
      </c>
      <c r="U59" s="195">
        <f t="shared" si="35"/>
        <v>29.400000000000002</v>
      </c>
      <c r="V59" s="195">
        <f t="shared" si="35"/>
        <v>29.400000000000002</v>
      </c>
      <c r="W59" s="195">
        <f t="shared" si="35"/>
        <v>29.400000000000002</v>
      </c>
      <c r="X59" s="80"/>
      <c r="Y59" s="12"/>
    </row>
    <row r="60" spans="1:25" ht="15.75" customHeight="1" x14ac:dyDescent="0.25">
      <c r="A60" s="12"/>
      <c r="B60" s="12"/>
      <c r="C60" s="32" t="s">
        <v>98</v>
      </c>
      <c r="D60" s="92"/>
      <c r="E60" s="107"/>
      <c r="F60" s="107"/>
      <c r="G60" s="107"/>
      <c r="H60" s="107"/>
      <c r="I60" s="107"/>
      <c r="J60" s="108"/>
      <c r="K60" s="55">
        <f>SUM(K53:K59)</f>
        <v>37699.200000000004</v>
      </c>
      <c r="L60" s="55">
        <f t="shared" ref="L60:W60" si="36">SUM(L53:L59)</f>
        <v>3141.6000000000004</v>
      </c>
      <c r="M60" s="55">
        <f t="shared" si="36"/>
        <v>3141.6000000000004</v>
      </c>
      <c r="N60" s="55">
        <f t="shared" si="36"/>
        <v>3141.6000000000004</v>
      </c>
      <c r="O60" s="55">
        <f t="shared" si="36"/>
        <v>3141.6000000000004</v>
      </c>
      <c r="P60" s="55">
        <f t="shared" si="36"/>
        <v>3141.6000000000004</v>
      </c>
      <c r="Q60" s="55">
        <f t="shared" si="36"/>
        <v>3141.6000000000004</v>
      </c>
      <c r="R60" s="55">
        <f t="shared" si="36"/>
        <v>3141.6000000000004</v>
      </c>
      <c r="S60" s="55">
        <f t="shared" si="36"/>
        <v>3141.6000000000004</v>
      </c>
      <c r="T60" s="55">
        <f t="shared" si="36"/>
        <v>3141.6000000000004</v>
      </c>
      <c r="U60" s="55">
        <f t="shared" si="36"/>
        <v>3141.6000000000004</v>
      </c>
      <c r="V60" s="55">
        <f t="shared" si="36"/>
        <v>3141.6000000000004</v>
      </c>
      <c r="W60" s="55">
        <f t="shared" si="36"/>
        <v>3141.6000000000004</v>
      </c>
      <c r="X60" s="80">
        <f>SUM(L60:W60)</f>
        <v>37699.199999999997</v>
      </c>
      <c r="Y60" s="12" t="b">
        <f>IF(X60=K60,TRUE,FALSE)</f>
        <v>1</v>
      </c>
    </row>
    <row r="61" spans="1:25" ht="15.75" customHeight="1" x14ac:dyDescent="0.25">
      <c r="A61" s="12"/>
      <c r="B61" s="12"/>
      <c r="C61" s="440" t="s">
        <v>363</v>
      </c>
      <c r="D61" s="105" t="s">
        <v>538</v>
      </c>
      <c r="E61" s="17" t="s">
        <v>6</v>
      </c>
      <c r="F61" s="17" t="s">
        <v>34</v>
      </c>
      <c r="G61" s="86" t="s">
        <v>90</v>
      </c>
      <c r="H61" s="86">
        <v>1</v>
      </c>
      <c r="I61" s="86">
        <v>2400</v>
      </c>
      <c r="J61" s="283">
        <f>'Quadro de Preços 1 (3) - Franco'!H32</f>
        <v>16.55</v>
      </c>
      <c r="K61" s="59">
        <f t="shared" ref="K61:K63" si="37">J61*I61*H61</f>
        <v>39720</v>
      </c>
      <c r="L61" s="58">
        <f>$K$61/12</f>
        <v>3310</v>
      </c>
      <c r="M61" s="58">
        <f>$K$61/12</f>
        <v>3310</v>
      </c>
      <c r="N61" s="58">
        <f t="shared" ref="N61:W61" si="38">$K$61/12</f>
        <v>3310</v>
      </c>
      <c r="O61" s="58">
        <f t="shared" si="38"/>
        <v>3310</v>
      </c>
      <c r="P61" s="58">
        <f t="shared" si="38"/>
        <v>3310</v>
      </c>
      <c r="Q61" s="58">
        <f t="shared" si="38"/>
        <v>3310</v>
      </c>
      <c r="R61" s="58">
        <f t="shared" si="38"/>
        <v>3310</v>
      </c>
      <c r="S61" s="58">
        <f t="shared" si="38"/>
        <v>3310</v>
      </c>
      <c r="T61" s="58">
        <f t="shared" si="38"/>
        <v>3310</v>
      </c>
      <c r="U61" s="58">
        <f t="shared" si="38"/>
        <v>3310</v>
      </c>
      <c r="V61" s="58">
        <f t="shared" si="38"/>
        <v>3310</v>
      </c>
      <c r="W61" s="58">
        <f t="shared" si="38"/>
        <v>3310</v>
      </c>
      <c r="X61" s="109"/>
      <c r="Y61" s="12"/>
    </row>
    <row r="62" spans="1:25" ht="15.75" customHeight="1" x14ac:dyDescent="0.25">
      <c r="A62" s="12"/>
      <c r="B62" s="12"/>
      <c r="C62" s="441"/>
      <c r="D62" s="98" t="s">
        <v>89</v>
      </c>
      <c r="E62" s="95" t="s">
        <v>9</v>
      </c>
      <c r="F62" s="17" t="s">
        <v>34</v>
      </c>
      <c r="G62" s="86" t="s">
        <v>90</v>
      </c>
      <c r="H62" s="86">
        <v>2</v>
      </c>
      <c r="I62" s="86">
        <v>240</v>
      </c>
      <c r="J62" s="56">
        <f>'Quadro de Preços 1 (3) - Franco'!$H$28</f>
        <v>12.6</v>
      </c>
      <c r="K62" s="59">
        <f t="shared" si="37"/>
        <v>6048</v>
      </c>
      <c r="L62" s="50">
        <f t="shared" ref="L62:W62" si="39">$K$62/12</f>
        <v>504</v>
      </c>
      <c r="M62" s="50">
        <f t="shared" si="39"/>
        <v>504</v>
      </c>
      <c r="N62" s="50">
        <f t="shared" si="39"/>
        <v>504</v>
      </c>
      <c r="O62" s="50">
        <f t="shared" si="39"/>
        <v>504</v>
      </c>
      <c r="P62" s="50">
        <f t="shared" si="39"/>
        <v>504</v>
      </c>
      <c r="Q62" s="50">
        <f t="shared" si="39"/>
        <v>504</v>
      </c>
      <c r="R62" s="50">
        <f t="shared" si="39"/>
        <v>504</v>
      </c>
      <c r="S62" s="50">
        <f t="shared" si="39"/>
        <v>504</v>
      </c>
      <c r="T62" s="50">
        <f t="shared" si="39"/>
        <v>504</v>
      </c>
      <c r="U62" s="50">
        <f t="shared" si="39"/>
        <v>504</v>
      </c>
      <c r="V62" s="50">
        <f t="shared" si="39"/>
        <v>504</v>
      </c>
      <c r="W62" s="50">
        <f t="shared" si="39"/>
        <v>504</v>
      </c>
      <c r="X62" s="80"/>
      <c r="Y62" s="61"/>
    </row>
    <row r="63" spans="1:25" ht="15.75" customHeight="1" x14ac:dyDescent="0.25">
      <c r="A63" s="61"/>
      <c r="B63" s="61"/>
      <c r="C63" s="442"/>
      <c r="D63" s="98" t="s">
        <v>91</v>
      </c>
      <c r="E63" s="95" t="s">
        <v>9</v>
      </c>
      <c r="F63" s="17" t="s">
        <v>34</v>
      </c>
      <c r="G63" s="86" t="s">
        <v>90</v>
      </c>
      <c r="H63" s="86">
        <v>2</v>
      </c>
      <c r="I63" s="86">
        <v>240</v>
      </c>
      <c r="J63" s="56">
        <f>'Quadro de Preços 1 (3) - Franco'!$H$29</f>
        <v>22.7</v>
      </c>
      <c r="K63" s="59">
        <f t="shared" si="37"/>
        <v>10896</v>
      </c>
      <c r="L63" s="50">
        <f t="shared" ref="L63:W63" si="40">$K$63/12</f>
        <v>908</v>
      </c>
      <c r="M63" s="50">
        <f t="shared" si="40"/>
        <v>908</v>
      </c>
      <c r="N63" s="50">
        <f t="shared" si="40"/>
        <v>908</v>
      </c>
      <c r="O63" s="50">
        <f t="shared" si="40"/>
        <v>908</v>
      </c>
      <c r="P63" s="50">
        <f t="shared" si="40"/>
        <v>908</v>
      </c>
      <c r="Q63" s="50">
        <f t="shared" si="40"/>
        <v>908</v>
      </c>
      <c r="R63" s="50">
        <f t="shared" si="40"/>
        <v>908</v>
      </c>
      <c r="S63" s="50">
        <f t="shared" si="40"/>
        <v>908</v>
      </c>
      <c r="T63" s="50">
        <f t="shared" si="40"/>
        <v>908</v>
      </c>
      <c r="U63" s="50">
        <f t="shared" si="40"/>
        <v>908</v>
      </c>
      <c r="V63" s="50">
        <f t="shared" si="40"/>
        <v>908</v>
      </c>
      <c r="W63" s="50">
        <f t="shared" si="40"/>
        <v>908</v>
      </c>
      <c r="X63" s="80"/>
      <c r="Y63" s="12"/>
    </row>
    <row r="64" spans="1:25" ht="34.5" customHeight="1" x14ac:dyDescent="0.25">
      <c r="A64" s="12"/>
      <c r="B64" s="12"/>
      <c r="C64" s="110"/>
      <c r="D64" s="111"/>
      <c r="E64" s="111"/>
      <c r="F64" s="111"/>
      <c r="G64" s="111"/>
      <c r="H64" s="111"/>
      <c r="I64" s="111"/>
      <c r="J64" s="111"/>
      <c r="K64" s="55">
        <f>SUM(K61:K63)</f>
        <v>56664</v>
      </c>
      <c r="L64" s="62">
        <f>SUM(L61:L63)</f>
        <v>4722</v>
      </c>
      <c r="M64" s="62">
        <f t="shared" ref="M64:W64" si="41">SUM(M61:M63)</f>
        <v>4722</v>
      </c>
      <c r="N64" s="62">
        <f t="shared" si="41"/>
        <v>4722</v>
      </c>
      <c r="O64" s="62">
        <f t="shared" si="41"/>
        <v>4722</v>
      </c>
      <c r="P64" s="62">
        <f t="shared" si="41"/>
        <v>4722</v>
      </c>
      <c r="Q64" s="62">
        <f t="shared" si="41"/>
        <v>4722</v>
      </c>
      <c r="R64" s="62">
        <f t="shared" si="41"/>
        <v>4722</v>
      </c>
      <c r="S64" s="62">
        <f t="shared" si="41"/>
        <v>4722</v>
      </c>
      <c r="T64" s="62">
        <f t="shared" si="41"/>
        <v>4722</v>
      </c>
      <c r="U64" s="62">
        <f t="shared" si="41"/>
        <v>4722</v>
      </c>
      <c r="V64" s="62">
        <f t="shared" si="41"/>
        <v>4722</v>
      </c>
      <c r="W64" s="62">
        <f t="shared" si="41"/>
        <v>4722</v>
      </c>
      <c r="X64" s="80">
        <f>SUM(L64:W64)</f>
        <v>56664</v>
      </c>
      <c r="Y64" s="12" t="b">
        <f>IF(X64=K64,TRUE,FALSE)</f>
        <v>1</v>
      </c>
    </row>
    <row r="65" spans="1:25" ht="15.75" customHeight="1" x14ac:dyDescent="0.25">
      <c r="A65" s="12"/>
      <c r="B65" s="12"/>
      <c r="C65" s="417" t="s">
        <v>88</v>
      </c>
      <c r="D65" s="418"/>
      <c r="E65" s="418"/>
      <c r="F65" s="418"/>
      <c r="G65" s="418"/>
      <c r="H65" s="418"/>
      <c r="I65" s="418"/>
      <c r="J65" s="419"/>
      <c r="K65" s="63">
        <f>SUM(K18,K21,K24,K35,K44,K52,K60,K64)</f>
        <v>300409.81</v>
      </c>
      <c r="L65" s="63">
        <f t="shared" ref="L65:W65" si="42">L64+L60+L52+L44+L35+L24+L21+L18</f>
        <v>30103.758333333331</v>
      </c>
      <c r="M65" s="63">
        <f t="shared" si="42"/>
        <v>26024.118333333332</v>
      </c>
      <c r="N65" s="63">
        <f t="shared" si="42"/>
        <v>22592.268333333333</v>
      </c>
      <c r="O65" s="63">
        <f t="shared" si="42"/>
        <v>26024.118333333332</v>
      </c>
      <c r="P65" s="63">
        <f t="shared" si="42"/>
        <v>22592.268333333333</v>
      </c>
      <c r="Q65" s="63">
        <f t="shared" si="42"/>
        <v>26024.118333333332</v>
      </c>
      <c r="R65" s="63">
        <f t="shared" si="42"/>
        <v>22592.268333333333</v>
      </c>
      <c r="S65" s="63">
        <f t="shared" si="42"/>
        <v>26024.118333333332</v>
      </c>
      <c r="T65" s="63">
        <f t="shared" si="42"/>
        <v>22592.268333333333</v>
      </c>
      <c r="U65" s="63">
        <f t="shared" si="42"/>
        <v>26024.118333333332</v>
      </c>
      <c r="V65" s="63">
        <f t="shared" si="42"/>
        <v>22592.268333333333</v>
      </c>
      <c r="W65" s="63">
        <f t="shared" si="42"/>
        <v>27224.118333333332</v>
      </c>
      <c r="X65" s="80">
        <f>SUM(L65:W65)</f>
        <v>300409.80999999994</v>
      </c>
      <c r="Y65" s="12" t="b">
        <f>IF(X65=K65,TRUE,FALSE)</f>
        <v>1</v>
      </c>
    </row>
    <row r="66" spans="1:25" ht="15.75" customHeight="1" x14ac:dyDescent="0.25">
      <c r="A66" s="12"/>
      <c r="B66" s="12"/>
      <c r="C66" s="443" t="s">
        <v>106</v>
      </c>
      <c r="D66" s="444"/>
      <c r="E66" s="444"/>
      <c r="F66" s="444"/>
      <c r="G66" s="444"/>
      <c r="H66" s="444"/>
      <c r="I66" s="444"/>
      <c r="J66" s="444"/>
      <c r="K66" s="445"/>
      <c r="L66" s="64"/>
      <c r="M66" s="65"/>
      <c r="N66" s="65"/>
      <c r="O66" s="65"/>
      <c r="P66" s="65"/>
      <c r="Q66" s="65"/>
      <c r="R66" s="65"/>
      <c r="S66" s="65"/>
      <c r="T66" s="65"/>
      <c r="U66" s="66"/>
      <c r="V66" s="65"/>
      <c r="W66" s="65"/>
      <c r="X66" s="80"/>
      <c r="Y66" s="12"/>
    </row>
    <row r="67" spans="1:25" ht="15.75" customHeight="1" x14ac:dyDescent="0.25">
      <c r="A67" s="12"/>
      <c r="B67" s="12"/>
      <c r="C67" s="446" t="s">
        <v>107</v>
      </c>
      <c r="D67" s="105" t="s">
        <v>509</v>
      </c>
      <c r="E67" s="17" t="s">
        <v>6</v>
      </c>
      <c r="F67" s="17" t="s">
        <v>34</v>
      </c>
      <c r="G67" s="86" t="s">
        <v>90</v>
      </c>
      <c r="H67" s="86">
        <v>4</v>
      </c>
      <c r="I67" s="86">
        <v>20</v>
      </c>
      <c r="J67" s="56">
        <f>'Planilha para vinculação'!F6</f>
        <v>37.94</v>
      </c>
      <c r="K67" s="67">
        <f t="shared" ref="K67:K75" si="43">J67*I67*H67</f>
        <v>3035.2</v>
      </c>
      <c r="L67" s="114"/>
      <c r="M67" s="58">
        <f>$K$67/4</f>
        <v>758.8</v>
      </c>
      <c r="N67" s="58"/>
      <c r="O67" s="58"/>
      <c r="P67" s="58">
        <f>$K$67/4</f>
        <v>758.8</v>
      </c>
      <c r="Q67" s="58"/>
      <c r="R67" s="58"/>
      <c r="S67" s="58">
        <f>$K$67/4</f>
        <v>758.8</v>
      </c>
      <c r="T67" s="58"/>
      <c r="U67" s="57"/>
      <c r="V67" s="58">
        <f>$K$67/4</f>
        <v>758.8</v>
      </c>
      <c r="W67" s="58"/>
      <c r="X67" s="80"/>
      <c r="Y67" s="12"/>
    </row>
    <row r="68" spans="1:25" ht="15.75" customHeight="1" x14ac:dyDescent="0.25">
      <c r="A68" s="12"/>
      <c r="B68" s="12"/>
      <c r="C68" s="447"/>
      <c r="D68" s="83" t="s">
        <v>89</v>
      </c>
      <c r="E68" s="95" t="s">
        <v>9</v>
      </c>
      <c r="F68" s="17" t="s">
        <v>34</v>
      </c>
      <c r="G68" s="94" t="s">
        <v>90</v>
      </c>
      <c r="H68" s="94">
        <v>2</v>
      </c>
      <c r="I68" s="86">
        <v>48</v>
      </c>
      <c r="J68" s="56">
        <f>'Quadro de Preços 1 (3) - Franco'!$H$28</f>
        <v>12.6</v>
      </c>
      <c r="K68" s="67">
        <f t="shared" si="43"/>
        <v>1209.5999999999999</v>
      </c>
      <c r="L68" s="102"/>
      <c r="M68" s="58">
        <f>$K$68/4</f>
        <v>302.39999999999998</v>
      </c>
      <c r="N68" s="103"/>
      <c r="O68" s="103"/>
      <c r="P68" s="58">
        <f>$K$68/4</f>
        <v>302.39999999999998</v>
      </c>
      <c r="Q68" s="50"/>
      <c r="R68" s="58"/>
      <c r="S68" s="58">
        <f>$K$68/4</f>
        <v>302.39999999999998</v>
      </c>
      <c r="T68" s="50"/>
      <c r="U68" s="51"/>
      <c r="V68" s="58">
        <f>$K$68/4</f>
        <v>302.39999999999998</v>
      </c>
      <c r="W68" s="58"/>
      <c r="X68" s="80"/>
      <c r="Y68" s="61"/>
    </row>
    <row r="69" spans="1:25" ht="15.75" customHeight="1" x14ac:dyDescent="0.25">
      <c r="A69" s="61"/>
      <c r="B69" s="61"/>
      <c r="C69" s="447"/>
      <c r="D69" s="87" t="s">
        <v>91</v>
      </c>
      <c r="E69" s="95" t="s">
        <v>9</v>
      </c>
      <c r="F69" s="17" t="s">
        <v>34</v>
      </c>
      <c r="G69" s="94" t="s">
        <v>90</v>
      </c>
      <c r="H69" s="94">
        <v>2</v>
      </c>
      <c r="I69" s="86">
        <v>96</v>
      </c>
      <c r="J69" s="56">
        <f>'Quadro de Preços 1 (3) - Franco'!$H$29</f>
        <v>22.7</v>
      </c>
      <c r="K69" s="67">
        <f t="shared" si="43"/>
        <v>4358.3999999999996</v>
      </c>
      <c r="L69" s="104"/>
      <c r="M69" s="58">
        <f>$K$69/4</f>
        <v>1089.5999999999999</v>
      </c>
      <c r="N69" s="89"/>
      <c r="O69" s="50"/>
      <c r="P69" s="58">
        <f>$K$69/4</f>
        <v>1089.5999999999999</v>
      </c>
      <c r="Q69" s="50"/>
      <c r="R69" s="58"/>
      <c r="S69" s="58">
        <f>$K$69/4</f>
        <v>1089.5999999999999</v>
      </c>
      <c r="T69" s="50"/>
      <c r="U69" s="51"/>
      <c r="V69" s="58">
        <f>$K$69/4</f>
        <v>1089.5999999999999</v>
      </c>
      <c r="W69" s="58"/>
      <c r="X69" s="80"/>
      <c r="Y69" s="12"/>
    </row>
    <row r="70" spans="1:25" ht="23.25" customHeight="1" x14ac:dyDescent="0.25">
      <c r="A70" s="12"/>
      <c r="B70" s="12"/>
      <c r="C70" s="447"/>
      <c r="D70" s="97" t="s">
        <v>15</v>
      </c>
      <c r="E70" s="17" t="s">
        <v>10</v>
      </c>
      <c r="F70" s="17" t="s">
        <v>34</v>
      </c>
      <c r="G70" s="94" t="s">
        <v>97</v>
      </c>
      <c r="H70" s="94">
        <v>4</v>
      </c>
      <c r="I70" s="193">
        <v>175</v>
      </c>
      <c r="J70" s="44">
        <f>'Quadro de Preços 1 (3) - Franco'!H16</f>
        <v>0.14000000000000001</v>
      </c>
      <c r="K70" s="67">
        <f t="shared" si="43"/>
        <v>98.000000000000014</v>
      </c>
      <c r="L70" s="104"/>
      <c r="M70" s="58">
        <f>$K$70/4</f>
        <v>24.500000000000004</v>
      </c>
      <c r="N70" s="89"/>
      <c r="O70" s="50"/>
      <c r="P70" s="58">
        <f>$K$70/4</f>
        <v>24.500000000000004</v>
      </c>
      <c r="Q70" s="50"/>
      <c r="R70" s="58"/>
      <c r="S70" s="58">
        <f>$K$70/4</f>
        <v>24.500000000000004</v>
      </c>
      <c r="T70" s="50"/>
      <c r="U70" s="51"/>
      <c r="V70" s="58">
        <f>$K$70/4</f>
        <v>24.500000000000004</v>
      </c>
      <c r="W70" s="58"/>
      <c r="X70" s="80"/>
      <c r="Y70" s="12"/>
    </row>
    <row r="71" spans="1:25" ht="15.75" customHeight="1" x14ac:dyDescent="0.25">
      <c r="A71" s="12"/>
      <c r="B71" s="12"/>
      <c r="C71" s="447"/>
      <c r="D71" s="83" t="s">
        <v>105</v>
      </c>
      <c r="E71" s="17" t="s">
        <v>10</v>
      </c>
      <c r="F71" s="17" t="s">
        <v>34</v>
      </c>
      <c r="G71" s="94" t="s">
        <v>97</v>
      </c>
      <c r="H71" s="94">
        <v>4</v>
      </c>
      <c r="I71" s="240">
        <v>70</v>
      </c>
      <c r="J71" s="44">
        <f>'Kit Lanche'!D15</f>
        <v>5.5</v>
      </c>
      <c r="K71" s="67">
        <f t="shared" si="43"/>
        <v>1540</v>
      </c>
      <c r="L71" s="104"/>
      <c r="M71" s="58">
        <f>$K$71/4</f>
        <v>385</v>
      </c>
      <c r="N71" s="89"/>
      <c r="O71" s="89"/>
      <c r="P71" s="58">
        <f>$K$71/4</f>
        <v>385</v>
      </c>
      <c r="Q71" s="50"/>
      <c r="R71" s="58"/>
      <c r="S71" s="58">
        <f>$K$71/4</f>
        <v>385</v>
      </c>
      <c r="T71" s="50"/>
      <c r="U71" s="51"/>
      <c r="V71" s="58">
        <f>$K$71/4</f>
        <v>385</v>
      </c>
      <c r="W71" s="58"/>
      <c r="X71" s="80"/>
      <c r="Y71" s="12"/>
    </row>
    <row r="72" spans="1:25" ht="36.75" customHeight="1" x14ac:dyDescent="0.25">
      <c r="A72" s="12"/>
      <c r="B72" s="12"/>
      <c r="C72" s="447"/>
      <c r="D72" s="83" t="s">
        <v>100</v>
      </c>
      <c r="E72" s="17" t="s">
        <v>10</v>
      </c>
      <c r="F72" s="17" t="s">
        <v>34</v>
      </c>
      <c r="G72" s="94" t="s">
        <v>97</v>
      </c>
      <c r="H72" s="94">
        <v>4</v>
      </c>
      <c r="I72" s="85">
        <v>10</v>
      </c>
      <c r="J72" s="44">
        <f>'Quadro de Preços 1 (3) - Franco'!$H$23</f>
        <v>12</v>
      </c>
      <c r="K72" s="67">
        <f t="shared" si="43"/>
        <v>480</v>
      </c>
      <c r="L72" s="104"/>
      <c r="M72" s="58">
        <f>$K$72/4</f>
        <v>120</v>
      </c>
      <c r="N72" s="89"/>
      <c r="O72" s="50"/>
      <c r="P72" s="58">
        <f>$K$72/4</f>
        <v>120</v>
      </c>
      <c r="Q72" s="50"/>
      <c r="R72" s="58"/>
      <c r="S72" s="58">
        <f>$K$72/4</f>
        <v>120</v>
      </c>
      <c r="T72" s="50"/>
      <c r="U72" s="51"/>
      <c r="V72" s="58">
        <f>$K$72/4</f>
        <v>120</v>
      </c>
      <c r="W72" s="58"/>
      <c r="X72" s="80"/>
      <c r="Y72" s="12"/>
    </row>
    <row r="73" spans="1:25" ht="34.5" customHeight="1" x14ac:dyDescent="0.25">
      <c r="A73" s="12"/>
      <c r="B73" s="12"/>
      <c r="C73" s="447"/>
      <c r="D73" s="83" t="s">
        <v>101</v>
      </c>
      <c r="E73" s="17" t="s">
        <v>10</v>
      </c>
      <c r="F73" s="17" t="s">
        <v>34</v>
      </c>
      <c r="G73" s="85" t="s">
        <v>97</v>
      </c>
      <c r="H73" s="94">
        <v>4</v>
      </c>
      <c r="I73" s="240">
        <v>70</v>
      </c>
      <c r="J73" s="44">
        <f>'Quadro de Preços 1 (3) - Franco'!$H$24</f>
        <v>4</v>
      </c>
      <c r="K73" s="67">
        <f t="shared" si="43"/>
        <v>1120</v>
      </c>
      <c r="L73" s="104"/>
      <c r="M73" s="58">
        <f>$K$73/4</f>
        <v>280</v>
      </c>
      <c r="N73" s="89"/>
      <c r="O73" s="50"/>
      <c r="P73" s="58">
        <f>$K$73/4</f>
        <v>280</v>
      </c>
      <c r="Q73" s="50"/>
      <c r="R73" s="58"/>
      <c r="S73" s="58">
        <f>$K$73/4</f>
        <v>280</v>
      </c>
      <c r="T73" s="50"/>
      <c r="U73" s="51"/>
      <c r="V73" s="58">
        <f>$K$73/4</f>
        <v>280</v>
      </c>
      <c r="W73" s="58"/>
      <c r="X73" s="80"/>
      <c r="Y73" s="12"/>
    </row>
    <row r="74" spans="1:25" ht="25.5" customHeight="1" x14ac:dyDescent="0.25">
      <c r="A74" s="12"/>
      <c r="B74" s="12"/>
      <c r="C74" s="447"/>
      <c r="D74" s="98" t="s">
        <v>30</v>
      </c>
      <c r="E74" s="86" t="s">
        <v>95</v>
      </c>
      <c r="F74" s="17" t="s">
        <v>34</v>
      </c>
      <c r="G74" s="85" t="s">
        <v>96</v>
      </c>
      <c r="H74" s="86">
        <v>4</v>
      </c>
      <c r="I74" s="242">
        <v>70</v>
      </c>
      <c r="J74" s="44">
        <f>'Verba_Kit Pedagogico_Franco'!$H$13</f>
        <v>8.5900000000000016</v>
      </c>
      <c r="K74" s="67">
        <f t="shared" si="43"/>
        <v>2405.2000000000003</v>
      </c>
      <c r="L74" s="104"/>
      <c r="M74" s="58">
        <f>$K$74/4</f>
        <v>601.30000000000007</v>
      </c>
      <c r="N74" s="89"/>
      <c r="O74" s="89"/>
      <c r="P74" s="58">
        <f>$K$74/4</f>
        <v>601.30000000000007</v>
      </c>
      <c r="Q74" s="50"/>
      <c r="R74" s="58"/>
      <c r="S74" s="58">
        <f>$K$74/4</f>
        <v>601.30000000000007</v>
      </c>
      <c r="T74" s="50"/>
      <c r="U74" s="51"/>
      <c r="V74" s="58">
        <f>$K$74/4</f>
        <v>601.30000000000007</v>
      </c>
      <c r="W74" s="58"/>
      <c r="X74" s="80"/>
      <c r="Y74" s="12"/>
    </row>
    <row r="75" spans="1:25" ht="15.75" customHeight="1" x14ac:dyDescent="0.25">
      <c r="A75" s="12"/>
      <c r="B75" s="12"/>
      <c r="C75" s="448"/>
      <c r="D75" s="88" t="s">
        <v>26</v>
      </c>
      <c r="E75" s="17" t="s">
        <v>10</v>
      </c>
      <c r="F75" s="17" t="s">
        <v>34</v>
      </c>
      <c r="G75" s="85" t="s">
        <v>97</v>
      </c>
      <c r="H75" s="94">
        <v>4</v>
      </c>
      <c r="I75" s="94">
        <v>1</v>
      </c>
      <c r="J75" s="53">
        <f>'Quadro de Preços 1'!$I$31</f>
        <v>18.46</v>
      </c>
      <c r="K75" s="67">
        <f t="shared" si="43"/>
        <v>73.84</v>
      </c>
      <c r="L75" s="104"/>
      <c r="M75" s="58">
        <f>$K$75/4</f>
        <v>18.46</v>
      </c>
      <c r="N75" s="89"/>
      <c r="O75" s="89"/>
      <c r="P75" s="58">
        <f>$K$75/4</f>
        <v>18.46</v>
      </c>
      <c r="Q75" s="50"/>
      <c r="R75" s="58"/>
      <c r="S75" s="58">
        <f>$K$75/4</f>
        <v>18.46</v>
      </c>
      <c r="T75" s="50"/>
      <c r="U75" s="51"/>
      <c r="V75" s="58">
        <f>$K$75/4</f>
        <v>18.46</v>
      </c>
      <c r="W75" s="58"/>
      <c r="X75" s="80"/>
      <c r="Y75" s="12"/>
    </row>
    <row r="76" spans="1:25" ht="15.75" customHeight="1" x14ac:dyDescent="0.25">
      <c r="A76" s="12"/>
      <c r="B76" s="12"/>
      <c r="C76" s="32" t="s">
        <v>98</v>
      </c>
      <c r="D76" s="92"/>
      <c r="E76" s="92"/>
      <c r="F76" s="92"/>
      <c r="G76" s="92"/>
      <c r="H76" s="92"/>
      <c r="I76" s="92"/>
      <c r="J76" s="93"/>
      <c r="K76" s="49">
        <f>SUM(K67:K75)</f>
        <v>14320.24</v>
      </c>
      <c r="L76" s="33">
        <f t="shared" ref="L76:W76" si="44">SUM(L67:L75)</f>
        <v>0</v>
      </c>
      <c r="M76" s="33">
        <f t="shared" si="44"/>
        <v>3580.06</v>
      </c>
      <c r="N76" s="33">
        <f t="shared" si="44"/>
        <v>0</v>
      </c>
      <c r="O76" s="33">
        <f t="shared" si="44"/>
        <v>0</v>
      </c>
      <c r="P76" s="33">
        <f t="shared" si="44"/>
        <v>3580.06</v>
      </c>
      <c r="Q76" s="33">
        <f t="shared" si="44"/>
        <v>0</v>
      </c>
      <c r="R76" s="33">
        <f t="shared" si="44"/>
        <v>0</v>
      </c>
      <c r="S76" s="33">
        <f t="shared" si="44"/>
        <v>3580.06</v>
      </c>
      <c r="T76" s="33">
        <f t="shared" si="44"/>
        <v>0</v>
      </c>
      <c r="U76" s="33">
        <f t="shared" si="44"/>
        <v>0</v>
      </c>
      <c r="V76" s="33">
        <f t="shared" si="44"/>
        <v>3580.06</v>
      </c>
      <c r="W76" s="33">
        <f t="shared" si="44"/>
        <v>0</v>
      </c>
      <c r="X76" s="80">
        <f>SUM(L76:W76)</f>
        <v>14320.24</v>
      </c>
      <c r="Y76" s="12" t="b">
        <f>IF(X76=K76,TRUE,FALSE)</f>
        <v>1</v>
      </c>
    </row>
    <row r="77" spans="1:25" ht="15.75" customHeight="1" x14ac:dyDescent="0.25">
      <c r="A77" s="12"/>
      <c r="B77" s="12"/>
      <c r="C77" s="437" t="s">
        <v>374</v>
      </c>
      <c r="D77" s="83" t="s">
        <v>89</v>
      </c>
      <c r="E77" s="95" t="s">
        <v>9</v>
      </c>
      <c r="F77" s="17" t="s">
        <v>34</v>
      </c>
      <c r="G77" s="94" t="s">
        <v>90</v>
      </c>
      <c r="H77" s="94">
        <v>2</v>
      </c>
      <c r="I77" s="86">
        <v>102</v>
      </c>
      <c r="J77" s="56">
        <f>'Quadro de Preços 1 (3) - Franco'!$H$28</f>
        <v>12.6</v>
      </c>
      <c r="K77" s="45">
        <f t="shared" ref="K77:K104" si="45">H77*I77*J77</f>
        <v>2570.4</v>
      </c>
      <c r="L77" s="102"/>
      <c r="M77" s="50">
        <f>$K$77/6</f>
        <v>428.40000000000003</v>
      </c>
      <c r="N77" s="103"/>
      <c r="O77" s="50">
        <f>$K$77/6</f>
        <v>428.40000000000003</v>
      </c>
      <c r="P77" s="50"/>
      <c r="Q77" s="50">
        <f>$K$77/6</f>
        <v>428.40000000000003</v>
      </c>
      <c r="R77" s="103"/>
      <c r="S77" s="50">
        <f>$K$77/6</f>
        <v>428.40000000000003</v>
      </c>
      <c r="T77" s="103"/>
      <c r="U77" s="50">
        <f>$K$77/6</f>
        <v>428.40000000000003</v>
      </c>
      <c r="V77" s="50"/>
      <c r="W77" s="50">
        <f>$K$77/6</f>
        <v>428.40000000000003</v>
      </c>
      <c r="X77" s="80"/>
      <c r="Y77" s="12"/>
    </row>
    <row r="78" spans="1:25" ht="15.75" customHeight="1" x14ac:dyDescent="0.25">
      <c r="A78" s="12"/>
      <c r="B78" s="12"/>
      <c r="C78" s="435"/>
      <c r="D78" s="87" t="s">
        <v>91</v>
      </c>
      <c r="E78" s="95" t="s">
        <v>9</v>
      </c>
      <c r="F78" s="17" t="s">
        <v>34</v>
      </c>
      <c r="G78" s="94" t="s">
        <v>90</v>
      </c>
      <c r="H78" s="94">
        <v>2</v>
      </c>
      <c r="I78" s="86">
        <v>180</v>
      </c>
      <c r="J78" s="56">
        <f>'Quadro de Preços 1 (3) - Franco'!$H$29</f>
        <v>22.7</v>
      </c>
      <c r="K78" s="45">
        <f t="shared" si="45"/>
        <v>8172</v>
      </c>
      <c r="L78" s="69"/>
      <c r="M78" s="50">
        <f>$K$78/6</f>
        <v>1362</v>
      </c>
      <c r="N78" s="50"/>
      <c r="O78" s="50">
        <f>$K$78/6</f>
        <v>1362</v>
      </c>
      <c r="P78" s="50"/>
      <c r="Q78" s="50">
        <f>$K$78/6</f>
        <v>1362</v>
      </c>
      <c r="R78" s="50"/>
      <c r="S78" s="50">
        <f>$K$78/6</f>
        <v>1362</v>
      </c>
      <c r="T78" s="50"/>
      <c r="U78" s="50">
        <f>$K$78/6</f>
        <v>1362</v>
      </c>
      <c r="V78" s="50"/>
      <c r="W78" s="50">
        <f>$K$78/6</f>
        <v>1362</v>
      </c>
      <c r="X78" s="80"/>
      <c r="Y78" s="12"/>
    </row>
    <row r="79" spans="1:25" ht="15.75" customHeight="1" x14ac:dyDescent="0.25">
      <c r="A79" s="12"/>
      <c r="B79" s="12"/>
      <c r="C79" s="435"/>
      <c r="D79" s="97" t="s">
        <v>13</v>
      </c>
      <c r="E79" s="17" t="s">
        <v>10</v>
      </c>
      <c r="F79" s="17" t="s">
        <v>34</v>
      </c>
      <c r="G79" s="94" t="s">
        <v>97</v>
      </c>
      <c r="H79" s="94">
        <v>6</v>
      </c>
      <c r="I79" s="94">
        <v>10</v>
      </c>
      <c r="J79" s="44">
        <f>'Quadro de Preços 1 (3) - Franco'!$H$14</f>
        <v>2.6</v>
      </c>
      <c r="K79" s="45">
        <f t="shared" si="45"/>
        <v>156</v>
      </c>
      <c r="L79" s="69"/>
      <c r="M79" s="50">
        <f>$K$79/6</f>
        <v>26</v>
      </c>
      <c r="N79" s="50"/>
      <c r="O79" s="50">
        <f>$K$79/6</f>
        <v>26</v>
      </c>
      <c r="P79" s="50"/>
      <c r="Q79" s="50">
        <f>$K$79/6</f>
        <v>26</v>
      </c>
      <c r="R79" s="50"/>
      <c r="S79" s="50">
        <f>$K$79/6</f>
        <v>26</v>
      </c>
      <c r="T79" s="50"/>
      <c r="U79" s="50">
        <f>$K$79/6</f>
        <v>26</v>
      </c>
      <c r="V79" s="50"/>
      <c r="W79" s="50">
        <f>$K$79/6</f>
        <v>26</v>
      </c>
      <c r="X79" s="80"/>
      <c r="Y79" s="12"/>
    </row>
    <row r="80" spans="1:25" ht="12" customHeight="1" x14ac:dyDescent="0.25">
      <c r="A80" s="12"/>
      <c r="B80" s="12"/>
      <c r="C80" s="435"/>
      <c r="D80" s="83" t="s">
        <v>99</v>
      </c>
      <c r="E80" s="17" t="s">
        <v>10</v>
      </c>
      <c r="F80" s="17" t="s">
        <v>34</v>
      </c>
      <c r="G80" s="94" t="s">
        <v>97</v>
      </c>
      <c r="H80" s="94">
        <v>6</v>
      </c>
      <c r="I80" s="193">
        <v>175</v>
      </c>
      <c r="J80" s="44">
        <f>'Quadro de Preços 1 (3) - Franco'!$H$19</f>
        <v>0.09</v>
      </c>
      <c r="K80" s="45">
        <f t="shared" si="45"/>
        <v>94.5</v>
      </c>
      <c r="L80" s="69"/>
      <c r="M80" s="50">
        <f>$K$80/6</f>
        <v>15.75</v>
      </c>
      <c r="N80" s="50"/>
      <c r="O80" s="50">
        <f>$K$80/6</f>
        <v>15.75</v>
      </c>
      <c r="P80" s="50"/>
      <c r="Q80" s="50">
        <f>$K$80/6</f>
        <v>15.75</v>
      </c>
      <c r="R80" s="50"/>
      <c r="S80" s="50">
        <f>$K$80/6</f>
        <v>15.75</v>
      </c>
      <c r="T80" s="50"/>
      <c r="U80" s="50">
        <f>$K$80/6</f>
        <v>15.75</v>
      </c>
      <c r="V80" s="50"/>
      <c r="W80" s="50">
        <f>$K$80/6</f>
        <v>15.75</v>
      </c>
      <c r="X80" s="80"/>
      <c r="Y80" s="12"/>
    </row>
    <row r="81" spans="1:25" ht="25.5" customHeight="1" x14ac:dyDescent="0.25">
      <c r="A81" s="12"/>
      <c r="B81" s="12"/>
      <c r="C81" s="435"/>
      <c r="D81" s="83" t="s">
        <v>100</v>
      </c>
      <c r="E81" s="17" t="s">
        <v>10</v>
      </c>
      <c r="F81" s="17" t="s">
        <v>34</v>
      </c>
      <c r="G81" s="94" t="s">
        <v>97</v>
      </c>
      <c r="H81" s="94">
        <v>6</v>
      </c>
      <c r="I81" s="94">
        <v>10</v>
      </c>
      <c r="J81" s="44">
        <f>'Quadro de Preços 1 (3) - Franco'!$H$23</f>
        <v>12</v>
      </c>
      <c r="K81" s="45">
        <f t="shared" si="45"/>
        <v>720</v>
      </c>
      <c r="L81" s="69"/>
      <c r="M81" s="50">
        <f>$K$81/6</f>
        <v>120</v>
      </c>
      <c r="N81" s="50"/>
      <c r="O81" s="50">
        <f>$K$81/6</f>
        <v>120</v>
      </c>
      <c r="P81" s="50"/>
      <c r="Q81" s="50">
        <f>$K$81/6</f>
        <v>120</v>
      </c>
      <c r="R81" s="50"/>
      <c r="S81" s="50">
        <f>$K$81/6</f>
        <v>120</v>
      </c>
      <c r="T81" s="50"/>
      <c r="U81" s="50">
        <f>$K$81/6</f>
        <v>120</v>
      </c>
      <c r="V81" s="50"/>
      <c r="W81" s="50">
        <f>$K$81/6</f>
        <v>120</v>
      </c>
      <c r="X81" s="80"/>
      <c r="Y81" s="12"/>
    </row>
    <row r="82" spans="1:25" ht="30.75" customHeight="1" x14ac:dyDescent="0.25">
      <c r="A82" s="12"/>
      <c r="B82" s="12"/>
      <c r="C82" s="435"/>
      <c r="D82" s="83" t="s">
        <v>101</v>
      </c>
      <c r="E82" s="17" t="s">
        <v>10</v>
      </c>
      <c r="F82" s="17" t="s">
        <v>34</v>
      </c>
      <c r="G82" s="85" t="s">
        <v>97</v>
      </c>
      <c r="H82" s="94">
        <v>6</v>
      </c>
      <c r="I82" s="241">
        <v>70</v>
      </c>
      <c r="J82" s="44">
        <f>'Quadro de Preços 1 (3) - Franco'!$H$24</f>
        <v>4</v>
      </c>
      <c r="K82" s="45">
        <f t="shared" si="45"/>
        <v>1680</v>
      </c>
      <c r="L82" s="69"/>
      <c r="M82" s="50">
        <f>$K$82/6</f>
        <v>280</v>
      </c>
      <c r="N82" s="50"/>
      <c r="O82" s="50">
        <f>$K$82/6</f>
        <v>280</v>
      </c>
      <c r="P82" s="50"/>
      <c r="Q82" s="50">
        <f>$K$82/6</f>
        <v>280</v>
      </c>
      <c r="R82" s="50"/>
      <c r="S82" s="50">
        <f>$K$82/6</f>
        <v>280</v>
      </c>
      <c r="T82" s="50"/>
      <c r="U82" s="50">
        <f>$K$82/6</f>
        <v>280</v>
      </c>
      <c r="V82" s="50"/>
      <c r="W82" s="50">
        <f>$K$82/6</f>
        <v>280</v>
      </c>
      <c r="X82" s="80"/>
      <c r="Y82" s="12"/>
    </row>
    <row r="83" spans="1:25" ht="34.5" customHeight="1" x14ac:dyDescent="0.25">
      <c r="A83" s="12"/>
      <c r="B83" s="12"/>
      <c r="C83" s="435"/>
      <c r="D83" s="83" t="s">
        <v>105</v>
      </c>
      <c r="E83" s="17" t="s">
        <v>10</v>
      </c>
      <c r="F83" s="17" t="s">
        <v>34</v>
      </c>
      <c r="G83" s="94" t="s">
        <v>97</v>
      </c>
      <c r="H83" s="94">
        <v>6</v>
      </c>
      <c r="I83" s="241">
        <v>70</v>
      </c>
      <c r="J83" s="44">
        <f>'Kit Lanche'!D15</f>
        <v>5.5</v>
      </c>
      <c r="K83" s="45">
        <f t="shared" si="45"/>
        <v>2310</v>
      </c>
      <c r="L83" s="69"/>
      <c r="M83" s="50">
        <f>$K$83/6</f>
        <v>385</v>
      </c>
      <c r="N83" s="50"/>
      <c r="O83" s="50">
        <f>$K$83/6</f>
        <v>385</v>
      </c>
      <c r="P83" s="50"/>
      <c r="Q83" s="50">
        <f>$K$83/6</f>
        <v>385</v>
      </c>
      <c r="R83" s="50"/>
      <c r="S83" s="50">
        <f>$K$83/6</f>
        <v>385</v>
      </c>
      <c r="T83" s="50"/>
      <c r="U83" s="50">
        <f>$K$83/6</f>
        <v>385</v>
      </c>
      <c r="V83" s="50"/>
      <c r="W83" s="50">
        <f>$K$83/6</f>
        <v>385</v>
      </c>
      <c r="X83" s="80"/>
      <c r="Y83" s="12"/>
    </row>
    <row r="84" spans="1:25" ht="15.75" customHeight="1" x14ac:dyDescent="0.25">
      <c r="A84" s="12"/>
      <c r="B84" s="12"/>
      <c r="C84" s="435"/>
      <c r="D84" s="83" t="s">
        <v>30</v>
      </c>
      <c r="E84" s="86" t="s">
        <v>95</v>
      </c>
      <c r="F84" s="17" t="s">
        <v>34</v>
      </c>
      <c r="G84" s="85" t="s">
        <v>96</v>
      </c>
      <c r="H84" s="94">
        <v>6</v>
      </c>
      <c r="I84" s="241">
        <v>70</v>
      </c>
      <c r="J84" s="44">
        <f>'Verba_Kit Pedagogico_Franco'!$H$13</f>
        <v>8.5900000000000016</v>
      </c>
      <c r="K84" s="45">
        <f t="shared" si="45"/>
        <v>3607.8000000000006</v>
      </c>
      <c r="L84" s="69"/>
      <c r="M84" s="50">
        <f>$K$84/6</f>
        <v>601.30000000000007</v>
      </c>
      <c r="N84" s="50"/>
      <c r="O84" s="50">
        <f>$K$84/6</f>
        <v>601.30000000000007</v>
      </c>
      <c r="P84" s="50"/>
      <c r="Q84" s="50">
        <f>$K$84/6</f>
        <v>601.30000000000007</v>
      </c>
      <c r="R84" s="50"/>
      <c r="S84" s="50">
        <f>$K$84/6</f>
        <v>601.30000000000007</v>
      </c>
      <c r="T84" s="50"/>
      <c r="U84" s="50">
        <f>$K$84/6</f>
        <v>601.30000000000007</v>
      </c>
      <c r="V84" s="50"/>
      <c r="W84" s="50">
        <f>$K$84/6</f>
        <v>601.30000000000007</v>
      </c>
      <c r="X84" s="80"/>
      <c r="Y84" s="12"/>
    </row>
    <row r="85" spans="1:25" ht="15.75" customHeight="1" x14ac:dyDescent="0.25">
      <c r="A85" s="12"/>
      <c r="B85" s="12"/>
      <c r="C85" s="436"/>
      <c r="D85" s="96" t="s">
        <v>543</v>
      </c>
      <c r="E85" s="17" t="s">
        <v>10</v>
      </c>
      <c r="F85" s="17" t="s">
        <v>34</v>
      </c>
      <c r="G85" s="94" t="s">
        <v>97</v>
      </c>
      <c r="H85" s="94">
        <v>6</v>
      </c>
      <c r="I85" s="94">
        <v>70</v>
      </c>
      <c r="J85" s="44">
        <f>'Quadro de Preços 1'!$I$12</f>
        <v>0.42</v>
      </c>
      <c r="K85" s="45">
        <f t="shared" si="45"/>
        <v>176.4</v>
      </c>
      <c r="L85" s="69"/>
      <c r="M85" s="50">
        <f>$K$85/6</f>
        <v>29.400000000000002</v>
      </c>
      <c r="N85" s="50"/>
      <c r="O85" s="50">
        <f>$K$85/6</f>
        <v>29.400000000000002</v>
      </c>
      <c r="P85" s="50"/>
      <c r="Q85" s="50">
        <f>$K$85/6</f>
        <v>29.400000000000002</v>
      </c>
      <c r="R85" s="50"/>
      <c r="S85" s="50">
        <f>$K$85/6</f>
        <v>29.400000000000002</v>
      </c>
      <c r="T85" s="50"/>
      <c r="U85" s="50">
        <f>$K$85/6</f>
        <v>29.400000000000002</v>
      </c>
      <c r="V85" s="50"/>
      <c r="W85" s="50">
        <f>$K$85/6</f>
        <v>29.400000000000002</v>
      </c>
      <c r="X85" s="80"/>
      <c r="Y85" s="12"/>
    </row>
    <row r="86" spans="1:25" ht="15.75" customHeight="1" x14ac:dyDescent="0.25">
      <c r="A86" s="12"/>
      <c r="B86" s="12"/>
      <c r="C86" s="32" t="s">
        <v>98</v>
      </c>
      <c r="D86" s="92"/>
      <c r="E86" s="92"/>
      <c r="F86" s="92"/>
      <c r="G86" s="92"/>
      <c r="H86" s="92"/>
      <c r="I86" s="92"/>
      <c r="J86" s="93"/>
      <c r="K86" s="49">
        <f>SUM(K77:K85)</f>
        <v>19487.100000000002</v>
      </c>
      <c r="L86" s="33">
        <f t="shared" ref="L86:W86" si="46">SUM(L77:L85)</f>
        <v>0</v>
      </c>
      <c r="M86" s="33">
        <f t="shared" si="46"/>
        <v>3247.8500000000004</v>
      </c>
      <c r="N86" s="33">
        <f t="shared" si="46"/>
        <v>0</v>
      </c>
      <c r="O86" s="33">
        <f t="shared" si="46"/>
        <v>3247.8500000000004</v>
      </c>
      <c r="P86" s="33">
        <f t="shared" si="46"/>
        <v>0</v>
      </c>
      <c r="Q86" s="33">
        <f t="shared" si="46"/>
        <v>3247.8500000000004</v>
      </c>
      <c r="R86" s="33">
        <f t="shared" si="46"/>
        <v>0</v>
      </c>
      <c r="S86" s="33">
        <f t="shared" si="46"/>
        <v>3247.8500000000004</v>
      </c>
      <c r="T86" s="33">
        <f t="shared" si="46"/>
        <v>0</v>
      </c>
      <c r="U86" s="33">
        <f t="shared" si="46"/>
        <v>3247.8500000000004</v>
      </c>
      <c r="V86" s="33">
        <f t="shared" si="46"/>
        <v>0</v>
      </c>
      <c r="W86" s="33">
        <f t="shared" si="46"/>
        <v>3247.8500000000004</v>
      </c>
      <c r="X86" s="80">
        <f>SUM(L86:W86)</f>
        <v>19487.100000000002</v>
      </c>
      <c r="Y86" s="12" t="b">
        <f>IF(X86=K86,TRUE,FALSE)</f>
        <v>1</v>
      </c>
    </row>
    <row r="87" spans="1:25" ht="15.75" customHeight="1" x14ac:dyDescent="0.25">
      <c r="A87" s="12"/>
      <c r="B87" s="12"/>
      <c r="C87" s="461" t="s">
        <v>343</v>
      </c>
      <c r="D87" s="199" t="s">
        <v>89</v>
      </c>
      <c r="E87" s="200" t="s">
        <v>9</v>
      </c>
      <c r="F87" s="201" t="s">
        <v>34</v>
      </c>
      <c r="G87" s="202" t="s">
        <v>90</v>
      </c>
      <c r="H87" s="202">
        <v>2</v>
      </c>
      <c r="I87" s="237">
        <v>24</v>
      </c>
      <c r="J87" s="56">
        <f>'Quadro de Preços 1 (3) - Franco'!$H$28</f>
        <v>12.6</v>
      </c>
      <c r="K87" s="45">
        <f t="shared" si="45"/>
        <v>604.79999999999995</v>
      </c>
      <c r="L87" s="203"/>
      <c r="M87" s="204"/>
      <c r="N87" s="205">
        <f>$K$87/2</f>
        <v>302.39999999999998</v>
      </c>
      <c r="O87" s="205"/>
      <c r="P87" s="204"/>
      <c r="Q87" s="205"/>
      <c r="R87" s="205"/>
      <c r="S87" s="204"/>
      <c r="T87" s="205">
        <f>$K$87/2</f>
        <v>302.39999999999998</v>
      </c>
      <c r="U87" s="205"/>
      <c r="V87" s="205"/>
      <c r="W87" s="205"/>
      <c r="X87" s="206"/>
      <c r="Y87" s="12"/>
    </row>
    <row r="88" spans="1:25" ht="15.75" customHeight="1" x14ac:dyDescent="0.25">
      <c r="A88" s="12"/>
      <c r="B88" s="12"/>
      <c r="C88" s="471"/>
      <c r="D88" s="207" t="s">
        <v>91</v>
      </c>
      <c r="E88" s="200" t="s">
        <v>9</v>
      </c>
      <c r="F88" s="201" t="s">
        <v>34</v>
      </c>
      <c r="G88" s="202" t="s">
        <v>90</v>
      </c>
      <c r="H88" s="202">
        <v>2</v>
      </c>
      <c r="I88" s="237">
        <v>48</v>
      </c>
      <c r="J88" s="56">
        <f>'Quadro de Preços 1 (3) - Franco'!$H$29</f>
        <v>22.7</v>
      </c>
      <c r="K88" s="45">
        <f t="shared" si="45"/>
        <v>2179.1999999999998</v>
      </c>
      <c r="L88" s="203"/>
      <c r="M88" s="204"/>
      <c r="N88" s="205">
        <f>$K$88/2</f>
        <v>1089.5999999999999</v>
      </c>
      <c r="O88" s="205"/>
      <c r="P88" s="204"/>
      <c r="Q88" s="205"/>
      <c r="R88" s="205"/>
      <c r="S88" s="204"/>
      <c r="T88" s="205">
        <f>$K$88/2</f>
        <v>1089.5999999999999</v>
      </c>
      <c r="U88" s="205"/>
      <c r="V88" s="205"/>
      <c r="W88" s="205"/>
      <c r="X88" s="206"/>
      <c r="Y88" s="12"/>
    </row>
    <row r="89" spans="1:25" ht="15.75" customHeight="1" x14ac:dyDescent="0.25">
      <c r="A89" s="12"/>
      <c r="B89" s="12"/>
      <c r="C89" s="471"/>
      <c r="D89" s="208" t="s">
        <v>508</v>
      </c>
      <c r="E89" s="209" t="s">
        <v>6</v>
      </c>
      <c r="F89" s="201" t="s">
        <v>34</v>
      </c>
      <c r="G89" s="202" t="s">
        <v>90</v>
      </c>
      <c r="H89" s="202">
        <v>2</v>
      </c>
      <c r="I89" s="202">
        <v>10</v>
      </c>
      <c r="J89" s="53">
        <f>'Quadro de Preços 1 (3) - Franco'!$H$30</f>
        <v>50</v>
      </c>
      <c r="K89" s="45">
        <f t="shared" si="45"/>
        <v>1000</v>
      </c>
      <c r="L89" s="203"/>
      <c r="M89" s="204"/>
      <c r="N89" s="205">
        <f>$K$89/2</f>
        <v>500</v>
      </c>
      <c r="O89" s="205"/>
      <c r="P89" s="204"/>
      <c r="Q89" s="205"/>
      <c r="R89" s="205"/>
      <c r="S89" s="204"/>
      <c r="T89" s="205">
        <f>$K$89/2</f>
        <v>500</v>
      </c>
      <c r="U89" s="205"/>
      <c r="V89" s="205"/>
      <c r="W89" s="205"/>
      <c r="X89" s="206"/>
      <c r="Y89" s="12"/>
    </row>
    <row r="90" spans="1:25" ht="15.75" customHeight="1" x14ac:dyDescent="0.25">
      <c r="A90" s="12"/>
      <c r="B90" s="12"/>
      <c r="C90" s="471"/>
      <c r="D90" s="199" t="s">
        <v>99</v>
      </c>
      <c r="E90" s="209" t="s">
        <v>10</v>
      </c>
      <c r="F90" s="201" t="s">
        <v>34</v>
      </c>
      <c r="G90" s="202" t="s">
        <v>97</v>
      </c>
      <c r="H90" s="202">
        <v>2</v>
      </c>
      <c r="I90" s="210">
        <v>175</v>
      </c>
      <c r="J90" s="44">
        <f>'Quadro de Preços 1 (3) - Franco'!$H$19</f>
        <v>0.09</v>
      </c>
      <c r="K90" s="45">
        <f t="shared" si="45"/>
        <v>31.5</v>
      </c>
      <c r="L90" s="203"/>
      <c r="M90" s="205"/>
      <c r="N90" s="205">
        <f>$K$90/2</f>
        <v>15.75</v>
      </c>
      <c r="O90" s="205"/>
      <c r="P90" s="205"/>
      <c r="Q90" s="205"/>
      <c r="R90" s="205"/>
      <c r="S90" s="205"/>
      <c r="T90" s="205">
        <f>$K$90/2</f>
        <v>15.75</v>
      </c>
      <c r="U90" s="205"/>
      <c r="V90" s="205"/>
      <c r="W90" s="205"/>
      <c r="X90" s="206"/>
      <c r="Y90" s="12"/>
    </row>
    <row r="91" spans="1:25" ht="25.5" customHeight="1" x14ac:dyDescent="0.25">
      <c r="A91" s="12"/>
      <c r="B91" s="12"/>
      <c r="C91" s="471"/>
      <c r="D91" s="199" t="s">
        <v>100</v>
      </c>
      <c r="E91" s="209" t="s">
        <v>10</v>
      </c>
      <c r="F91" s="201" t="s">
        <v>34</v>
      </c>
      <c r="G91" s="202" t="s">
        <v>97</v>
      </c>
      <c r="H91" s="202">
        <v>2</v>
      </c>
      <c r="I91" s="202">
        <v>10</v>
      </c>
      <c r="J91" s="44">
        <f>'Quadro de Preços 1 (3) - Franco'!$H$23</f>
        <v>12</v>
      </c>
      <c r="K91" s="45">
        <f t="shared" si="45"/>
        <v>240</v>
      </c>
      <c r="L91" s="203"/>
      <c r="M91" s="204"/>
      <c r="N91" s="205">
        <f>$K$91/2</f>
        <v>120</v>
      </c>
      <c r="O91" s="205"/>
      <c r="P91" s="204"/>
      <c r="Q91" s="205"/>
      <c r="R91" s="205"/>
      <c r="S91" s="204"/>
      <c r="T91" s="205">
        <f>$K$91/2</f>
        <v>120</v>
      </c>
      <c r="U91" s="205"/>
      <c r="V91" s="205"/>
      <c r="W91" s="205"/>
      <c r="X91" s="206"/>
      <c r="Y91" s="12"/>
    </row>
    <row r="92" spans="1:25" ht="30.75" customHeight="1" x14ac:dyDescent="0.25">
      <c r="A92" s="12"/>
      <c r="B92" s="12"/>
      <c r="C92" s="471"/>
      <c r="D92" s="199" t="s">
        <v>101</v>
      </c>
      <c r="E92" s="209" t="s">
        <v>10</v>
      </c>
      <c r="F92" s="201" t="s">
        <v>34</v>
      </c>
      <c r="G92" s="210" t="s">
        <v>97</v>
      </c>
      <c r="H92" s="202">
        <v>2</v>
      </c>
      <c r="I92" s="244">
        <v>70</v>
      </c>
      <c r="J92" s="44">
        <f>'Quadro de Preços 1 (3) - Franco'!$H$24</f>
        <v>4</v>
      </c>
      <c r="K92" s="45">
        <f t="shared" si="45"/>
        <v>560</v>
      </c>
      <c r="L92" s="203"/>
      <c r="M92" s="204"/>
      <c r="N92" s="205">
        <f>$K$92/2</f>
        <v>280</v>
      </c>
      <c r="O92" s="205"/>
      <c r="P92" s="204"/>
      <c r="Q92" s="205"/>
      <c r="R92" s="205"/>
      <c r="S92" s="204"/>
      <c r="T92" s="205">
        <f>$K$92/2</f>
        <v>280</v>
      </c>
      <c r="U92" s="205"/>
      <c r="V92" s="205"/>
      <c r="W92" s="205"/>
      <c r="X92" s="206"/>
      <c r="Y92" s="12"/>
    </row>
    <row r="93" spans="1:25" ht="30.75" customHeight="1" x14ac:dyDescent="0.25">
      <c r="A93" s="12"/>
      <c r="B93" s="12"/>
      <c r="C93" s="471"/>
      <c r="D93" s="199" t="s">
        <v>105</v>
      </c>
      <c r="E93" s="209" t="s">
        <v>10</v>
      </c>
      <c r="F93" s="201" t="s">
        <v>34</v>
      </c>
      <c r="G93" s="202" t="s">
        <v>97</v>
      </c>
      <c r="H93" s="202">
        <v>2</v>
      </c>
      <c r="I93" s="244">
        <v>70</v>
      </c>
      <c r="J93" s="44">
        <f>'Kit Lanche'!D15</f>
        <v>5.5</v>
      </c>
      <c r="K93" s="45">
        <f t="shared" si="45"/>
        <v>770</v>
      </c>
      <c r="L93" s="203"/>
      <c r="M93" s="204"/>
      <c r="N93" s="205">
        <f>$K$93/2</f>
        <v>385</v>
      </c>
      <c r="O93" s="205"/>
      <c r="P93" s="204"/>
      <c r="Q93" s="205"/>
      <c r="R93" s="205"/>
      <c r="S93" s="204"/>
      <c r="T93" s="205">
        <f>$K$93/2</f>
        <v>385</v>
      </c>
      <c r="U93" s="205"/>
      <c r="V93" s="205"/>
      <c r="W93" s="205"/>
      <c r="X93" s="206"/>
      <c r="Y93" s="12"/>
    </row>
    <row r="94" spans="1:25" ht="15.75" customHeight="1" x14ac:dyDescent="0.25">
      <c r="A94" s="12"/>
      <c r="B94" s="12"/>
      <c r="C94" s="471"/>
      <c r="D94" s="199" t="s">
        <v>30</v>
      </c>
      <c r="E94" s="209" t="s">
        <v>10</v>
      </c>
      <c r="F94" s="201" t="s">
        <v>34</v>
      </c>
      <c r="G94" s="202" t="s">
        <v>97</v>
      </c>
      <c r="H94" s="202">
        <v>2</v>
      </c>
      <c r="I94" s="244">
        <v>70</v>
      </c>
      <c r="J94" s="44">
        <f>'Verba_Kit Pedagogico_Franco'!$H$13</f>
        <v>8.5900000000000016</v>
      </c>
      <c r="K94" s="45">
        <f t="shared" si="45"/>
        <v>1202.6000000000001</v>
      </c>
      <c r="L94" s="203"/>
      <c r="M94" s="204"/>
      <c r="N94" s="205">
        <f>$K$94/2</f>
        <v>601.30000000000007</v>
      </c>
      <c r="O94" s="205"/>
      <c r="P94" s="204"/>
      <c r="Q94" s="205"/>
      <c r="R94" s="205"/>
      <c r="S94" s="204"/>
      <c r="T94" s="205">
        <f>$K$94/2</f>
        <v>601.30000000000007</v>
      </c>
      <c r="U94" s="205"/>
      <c r="V94" s="205"/>
      <c r="W94" s="205"/>
      <c r="X94" s="206"/>
      <c r="Y94" s="12"/>
    </row>
    <row r="95" spans="1:25" ht="15.75" customHeight="1" x14ac:dyDescent="0.25">
      <c r="A95" s="12"/>
      <c r="B95" s="12"/>
      <c r="C95" s="472"/>
      <c r="D95" s="211" t="s">
        <v>543</v>
      </c>
      <c r="E95" s="209" t="s">
        <v>10</v>
      </c>
      <c r="F95" s="201" t="s">
        <v>34</v>
      </c>
      <c r="G95" s="202" t="s">
        <v>97</v>
      </c>
      <c r="H95" s="202">
        <v>2</v>
      </c>
      <c r="I95" s="202">
        <v>70</v>
      </c>
      <c r="J95" s="44">
        <f>'Quadro de Preços 1'!$I$12</f>
        <v>0.42</v>
      </c>
      <c r="K95" s="45">
        <f t="shared" si="45"/>
        <v>58.8</v>
      </c>
      <c r="L95" s="203"/>
      <c r="M95" s="204"/>
      <c r="N95" s="205">
        <f>$K$95/2</f>
        <v>29.4</v>
      </c>
      <c r="O95" s="205"/>
      <c r="P95" s="204"/>
      <c r="Q95" s="205"/>
      <c r="R95" s="205"/>
      <c r="S95" s="204"/>
      <c r="T95" s="205">
        <f>$K$95/2</f>
        <v>29.4</v>
      </c>
      <c r="U95" s="205"/>
      <c r="V95" s="205"/>
      <c r="W95" s="205"/>
      <c r="X95" s="206"/>
      <c r="Y95" s="12"/>
    </row>
    <row r="96" spans="1:25" ht="15.75" customHeight="1" x14ac:dyDescent="0.25">
      <c r="A96" s="12"/>
      <c r="B96" s="12"/>
      <c r="C96" s="473" t="s">
        <v>98</v>
      </c>
      <c r="D96" s="474"/>
      <c r="E96" s="474"/>
      <c r="F96" s="474"/>
      <c r="G96" s="474"/>
      <c r="H96" s="474"/>
      <c r="I96" s="474"/>
      <c r="J96" s="475"/>
      <c r="K96" s="212">
        <f>SUM(K87:K95)</f>
        <v>6646.9000000000005</v>
      </c>
      <c r="L96" s="213">
        <f t="shared" ref="L96:W96" si="47">SUM(L87:L95)</f>
        <v>0</v>
      </c>
      <c r="M96" s="214">
        <f t="shared" si="47"/>
        <v>0</v>
      </c>
      <c r="N96" s="214">
        <f t="shared" si="47"/>
        <v>3323.4500000000003</v>
      </c>
      <c r="O96" s="214">
        <f t="shared" si="47"/>
        <v>0</v>
      </c>
      <c r="P96" s="214">
        <f t="shared" si="47"/>
        <v>0</v>
      </c>
      <c r="Q96" s="214">
        <f t="shared" si="47"/>
        <v>0</v>
      </c>
      <c r="R96" s="214">
        <f t="shared" si="47"/>
        <v>0</v>
      </c>
      <c r="S96" s="214">
        <f t="shared" si="47"/>
        <v>0</v>
      </c>
      <c r="T96" s="214">
        <f t="shared" si="47"/>
        <v>3323.4500000000003</v>
      </c>
      <c r="U96" s="214">
        <f t="shared" si="47"/>
        <v>0</v>
      </c>
      <c r="V96" s="214">
        <f t="shared" si="47"/>
        <v>0</v>
      </c>
      <c r="W96" s="214">
        <f t="shared" si="47"/>
        <v>0</v>
      </c>
      <c r="X96" s="80">
        <f>SUM(L96:W96)</f>
        <v>6646.9000000000005</v>
      </c>
      <c r="Y96" s="12" t="b">
        <f>IF(X96=K96,TRUE,FALSE)</f>
        <v>1</v>
      </c>
    </row>
    <row r="97" spans="1:25" ht="15.75" customHeight="1" x14ac:dyDescent="0.25">
      <c r="A97" s="12"/>
      <c r="B97" s="12"/>
      <c r="C97" s="461" t="s">
        <v>344</v>
      </c>
      <c r="D97" s="199" t="s">
        <v>89</v>
      </c>
      <c r="E97" s="200" t="s">
        <v>9</v>
      </c>
      <c r="F97" s="201" t="s">
        <v>34</v>
      </c>
      <c r="G97" s="202" t="s">
        <v>90</v>
      </c>
      <c r="H97" s="202">
        <v>2</v>
      </c>
      <c r="I97" s="237">
        <v>24</v>
      </c>
      <c r="J97" s="56">
        <f>'Quadro de Preços 1 (3) - Franco'!$H$28</f>
        <v>12.6</v>
      </c>
      <c r="K97" s="45">
        <f t="shared" si="45"/>
        <v>604.79999999999995</v>
      </c>
      <c r="L97" s="203"/>
      <c r="M97" s="204"/>
      <c r="N97" s="205"/>
      <c r="O97" s="205">
        <f>$K$97/2</f>
        <v>302.39999999999998</v>
      </c>
      <c r="P97" s="204"/>
      <c r="Q97" s="205"/>
      <c r="R97" s="205"/>
      <c r="S97" s="215"/>
      <c r="T97" s="205"/>
      <c r="U97" s="205">
        <f>$K$97/2</f>
        <v>302.39999999999998</v>
      </c>
      <c r="V97" s="204"/>
      <c r="W97" s="205"/>
      <c r="X97" s="206"/>
      <c r="Y97" s="12"/>
    </row>
    <row r="98" spans="1:25" ht="15.75" customHeight="1" x14ac:dyDescent="0.25">
      <c r="A98" s="12"/>
      <c r="B98" s="12"/>
      <c r="C98" s="462"/>
      <c r="D98" s="207" t="s">
        <v>91</v>
      </c>
      <c r="E98" s="200" t="s">
        <v>9</v>
      </c>
      <c r="F98" s="201" t="s">
        <v>34</v>
      </c>
      <c r="G98" s="202" t="s">
        <v>90</v>
      </c>
      <c r="H98" s="202">
        <v>2</v>
      </c>
      <c r="I98" s="237">
        <v>48</v>
      </c>
      <c r="J98" s="56">
        <f>'Quadro de Preços 1 (3) - Franco'!$H$29</f>
        <v>22.7</v>
      </c>
      <c r="K98" s="45">
        <f t="shared" si="45"/>
        <v>2179.1999999999998</v>
      </c>
      <c r="L98" s="203"/>
      <c r="M98" s="204"/>
      <c r="N98" s="205"/>
      <c r="O98" s="205">
        <f>$K$98/2</f>
        <v>1089.5999999999999</v>
      </c>
      <c r="P98" s="204"/>
      <c r="Q98" s="205"/>
      <c r="R98" s="205"/>
      <c r="S98" s="215"/>
      <c r="T98" s="205"/>
      <c r="U98" s="205">
        <f>$K$98/2</f>
        <v>1089.5999999999999</v>
      </c>
      <c r="V98" s="204"/>
      <c r="W98" s="205"/>
      <c r="X98" s="206"/>
      <c r="Y98" s="12"/>
    </row>
    <row r="99" spans="1:25" ht="15.75" customHeight="1" x14ac:dyDescent="0.25">
      <c r="A99" s="12"/>
      <c r="B99" s="12"/>
      <c r="C99" s="462"/>
      <c r="D99" s="208" t="s">
        <v>540</v>
      </c>
      <c r="E99" s="209" t="s">
        <v>6</v>
      </c>
      <c r="F99" s="201" t="s">
        <v>34</v>
      </c>
      <c r="G99" s="202" t="s">
        <v>90</v>
      </c>
      <c r="H99" s="202">
        <v>2</v>
      </c>
      <c r="I99" s="202">
        <v>10</v>
      </c>
      <c r="J99" s="53">
        <f>'Quadro de Preços 1 (3) - Franco'!H37</f>
        <v>27.84</v>
      </c>
      <c r="K99" s="45">
        <f t="shared" si="45"/>
        <v>556.79999999999995</v>
      </c>
      <c r="L99" s="203"/>
      <c r="M99" s="204"/>
      <c r="N99" s="205"/>
      <c r="O99" s="205">
        <f>$K$99/2</f>
        <v>278.39999999999998</v>
      </c>
      <c r="P99" s="204"/>
      <c r="Q99" s="205"/>
      <c r="R99" s="205"/>
      <c r="S99" s="215"/>
      <c r="T99" s="205"/>
      <c r="U99" s="205">
        <f>$K$99/2</f>
        <v>278.39999999999998</v>
      </c>
      <c r="V99" s="204"/>
      <c r="W99" s="205"/>
      <c r="X99" s="206"/>
      <c r="Y99" s="61"/>
    </row>
    <row r="100" spans="1:25" ht="15.75" customHeight="1" x14ac:dyDescent="0.25">
      <c r="A100" s="12"/>
      <c r="B100" s="12"/>
      <c r="C100" s="462"/>
      <c r="D100" s="199" t="s">
        <v>99</v>
      </c>
      <c r="E100" s="209" t="s">
        <v>10</v>
      </c>
      <c r="F100" s="201" t="s">
        <v>34</v>
      </c>
      <c r="G100" s="202" t="s">
        <v>97</v>
      </c>
      <c r="H100" s="202">
        <v>2</v>
      </c>
      <c r="I100" s="210">
        <v>175</v>
      </c>
      <c r="J100" s="44">
        <f>'Quadro de Preços 1 (3) - Franco'!$H$19</f>
        <v>0.09</v>
      </c>
      <c r="K100" s="45">
        <f t="shared" si="45"/>
        <v>31.5</v>
      </c>
      <c r="L100" s="216"/>
      <c r="M100" s="205"/>
      <c r="N100" s="205"/>
      <c r="O100" s="205">
        <f>$K$100/2</f>
        <v>15.75</v>
      </c>
      <c r="P100" s="205"/>
      <c r="Q100" s="205"/>
      <c r="R100" s="205"/>
      <c r="S100" s="215"/>
      <c r="T100" s="205"/>
      <c r="U100" s="205">
        <f>$K$100/2</f>
        <v>15.75</v>
      </c>
      <c r="V100" s="205"/>
      <c r="W100" s="205"/>
      <c r="X100" s="206"/>
      <c r="Y100" s="12"/>
    </row>
    <row r="101" spans="1:25" ht="15.75" customHeight="1" x14ac:dyDescent="0.25">
      <c r="A101" s="12"/>
      <c r="B101" s="12"/>
      <c r="C101" s="462"/>
      <c r="D101" s="199" t="s">
        <v>100</v>
      </c>
      <c r="E101" s="209" t="s">
        <v>10</v>
      </c>
      <c r="F101" s="201" t="s">
        <v>34</v>
      </c>
      <c r="G101" s="202" t="s">
        <v>97</v>
      </c>
      <c r="H101" s="202">
        <v>2</v>
      </c>
      <c r="I101" s="202">
        <v>10</v>
      </c>
      <c r="J101" s="44">
        <f>'Quadro de Preços 1 (3) - Franco'!$H$23</f>
        <v>12</v>
      </c>
      <c r="K101" s="45">
        <f t="shared" si="45"/>
        <v>240</v>
      </c>
      <c r="L101" s="203"/>
      <c r="M101" s="204"/>
      <c r="N101" s="205"/>
      <c r="O101" s="205">
        <f>$K$101/2</f>
        <v>120</v>
      </c>
      <c r="P101" s="204"/>
      <c r="Q101" s="205"/>
      <c r="R101" s="205"/>
      <c r="S101" s="215"/>
      <c r="T101" s="205"/>
      <c r="U101" s="205">
        <f>$K$101/2</f>
        <v>120</v>
      </c>
      <c r="V101" s="204"/>
      <c r="W101" s="205"/>
      <c r="X101" s="206"/>
      <c r="Y101" s="12"/>
    </row>
    <row r="102" spans="1:25" ht="15.75" customHeight="1" x14ac:dyDescent="0.25">
      <c r="A102" s="61"/>
      <c r="B102" s="61"/>
      <c r="C102" s="462"/>
      <c r="D102" s="199" t="s">
        <v>101</v>
      </c>
      <c r="E102" s="209" t="s">
        <v>10</v>
      </c>
      <c r="F102" s="201" t="s">
        <v>34</v>
      </c>
      <c r="G102" s="210" t="s">
        <v>97</v>
      </c>
      <c r="H102" s="202">
        <v>2</v>
      </c>
      <c r="I102" s="244">
        <v>70</v>
      </c>
      <c r="J102" s="44">
        <f>'Quadro de Preços 1 (3) - Franco'!$H$24</f>
        <v>4</v>
      </c>
      <c r="K102" s="45">
        <f t="shared" si="45"/>
        <v>560</v>
      </c>
      <c r="L102" s="203"/>
      <c r="M102" s="204"/>
      <c r="N102" s="205"/>
      <c r="O102" s="205">
        <f>$K$102/2</f>
        <v>280</v>
      </c>
      <c r="P102" s="204"/>
      <c r="Q102" s="205"/>
      <c r="R102" s="205"/>
      <c r="S102" s="215"/>
      <c r="T102" s="205"/>
      <c r="U102" s="205">
        <f>$K$102/2</f>
        <v>280</v>
      </c>
      <c r="V102" s="204"/>
      <c r="W102" s="205"/>
      <c r="X102" s="206"/>
      <c r="Y102" s="12"/>
    </row>
    <row r="103" spans="1:25" ht="12.75" customHeight="1" x14ac:dyDescent="0.25">
      <c r="A103" s="12"/>
      <c r="B103" s="12"/>
      <c r="C103" s="462"/>
      <c r="D103" s="199" t="s">
        <v>105</v>
      </c>
      <c r="E103" s="209" t="s">
        <v>10</v>
      </c>
      <c r="F103" s="201" t="s">
        <v>34</v>
      </c>
      <c r="G103" s="202" t="s">
        <v>97</v>
      </c>
      <c r="H103" s="202">
        <v>2</v>
      </c>
      <c r="I103" s="244">
        <v>70</v>
      </c>
      <c r="J103" s="44">
        <f>'Kit Lanche'!D15</f>
        <v>5.5</v>
      </c>
      <c r="K103" s="45">
        <f t="shared" si="45"/>
        <v>770</v>
      </c>
      <c r="L103" s="203"/>
      <c r="M103" s="204"/>
      <c r="N103" s="205"/>
      <c r="O103" s="205">
        <f>$K$103/2</f>
        <v>385</v>
      </c>
      <c r="P103" s="204"/>
      <c r="Q103" s="205"/>
      <c r="R103" s="205"/>
      <c r="S103" s="215"/>
      <c r="T103" s="205"/>
      <c r="U103" s="205">
        <f>$K$103/2</f>
        <v>385</v>
      </c>
      <c r="V103" s="204"/>
      <c r="W103" s="205"/>
      <c r="X103" s="206"/>
      <c r="Y103" s="12"/>
    </row>
    <row r="104" spans="1:25" ht="15.75" customHeight="1" x14ac:dyDescent="0.25">
      <c r="A104" s="12"/>
      <c r="B104" s="12"/>
      <c r="C104" s="462"/>
      <c r="D104" s="199" t="s">
        <v>30</v>
      </c>
      <c r="E104" s="209" t="s">
        <v>10</v>
      </c>
      <c r="F104" s="201" t="s">
        <v>34</v>
      </c>
      <c r="G104" s="202" t="s">
        <v>97</v>
      </c>
      <c r="H104" s="202">
        <v>2</v>
      </c>
      <c r="I104" s="244">
        <v>70</v>
      </c>
      <c r="J104" s="44">
        <f>'Verba_Kit Pedagogico_Franco'!$H$13</f>
        <v>8.5900000000000016</v>
      </c>
      <c r="K104" s="45">
        <f t="shared" si="45"/>
        <v>1202.6000000000001</v>
      </c>
      <c r="L104" s="203"/>
      <c r="M104" s="204"/>
      <c r="N104" s="205"/>
      <c r="O104" s="205">
        <f>$K$104/2</f>
        <v>601.30000000000007</v>
      </c>
      <c r="P104" s="204"/>
      <c r="Q104" s="205"/>
      <c r="R104" s="205"/>
      <c r="S104" s="215"/>
      <c r="T104" s="205"/>
      <c r="U104" s="205">
        <f>$K$104/2</f>
        <v>601.30000000000007</v>
      </c>
      <c r="V104" s="204"/>
      <c r="W104" s="205"/>
      <c r="X104" s="206"/>
      <c r="Y104" s="12"/>
    </row>
    <row r="105" spans="1:25" ht="15.75" customHeight="1" x14ac:dyDescent="0.25">
      <c r="A105" s="12"/>
      <c r="B105" s="12"/>
      <c r="C105" s="463"/>
      <c r="D105" s="211" t="s">
        <v>543</v>
      </c>
      <c r="E105" s="209" t="s">
        <v>10</v>
      </c>
      <c r="F105" s="201" t="s">
        <v>34</v>
      </c>
      <c r="G105" s="202" t="s">
        <v>97</v>
      </c>
      <c r="H105" s="202">
        <v>2</v>
      </c>
      <c r="I105" s="202">
        <v>70</v>
      </c>
      <c r="J105" s="44">
        <f>'Quadro de Preços 1'!$I$12</f>
        <v>0.42</v>
      </c>
      <c r="K105" s="45">
        <f>H105*I105*J105</f>
        <v>58.8</v>
      </c>
      <c r="L105" s="203"/>
      <c r="M105" s="204"/>
      <c r="N105" s="205"/>
      <c r="O105" s="205">
        <f>$K$105/2</f>
        <v>29.4</v>
      </c>
      <c r="P105" s="204"/>
      <c r="Q105" s="205"/>
      <c r="R105" s="205"/>
      <c r="S105" s="215"/>
      <c r="T105" s="205"/>
      <c r="U105" s="205">
        <f>$K$105/2</f>
        <v>29.4</v>
      </c>
      <c r="V105" s="204"/>
      <c r="W105" s="205"/>
      <c r="X105" s="206"/>
      <c r="Y105" s="12"/>
    </row>
    <row r="106" spans="1:25" ht="15.75" customHeight="1" x14ac:dyDescent="0.25">
      <c r="A106" s="12"/>
      <c r="B106" s="12"/>
      <c r="C106" s="467" t="s">
        <v>98</v>
      </c>
      <c r="D106" s="349"/>
      <c r="E106" s="349"/>
      <c r="F106" s="349"/>
      <c r="G106" s="349"/>
      <c r="H106" s="349"/>
      <c r="I106" s="349"/>
      <c r="J106" s="350"/>
      <c r="K106" s="196">
        <f>SUM(K97:K105)</f>
        <v>6203.7000000000007</v>
      </c>
      <c r="L106" s="197">
        <f t="shared" ref="L106:W106" si="48">SUM(L97:L105)</f>
        <v>0</v>
      </c>
      <c r="M106" s="198">
        <f t="shared" si="48"/>
        <v>0</v>
      </c>
      <c r="N106" s="198">
        <f t="shared" si="48"/>
        <v>0</v>
      </c>
      <c r="O106" s="198">
        <f t="shared" si="48"/>
        <v>3101.8500000000004</v>
      </c>
      <c r="P106" s="198">
        <f t="shared" si="48"/>
        <v>0</v>
      </c>
      <c r="Q106" s="198">
        <f t="shared" si="48"/>
        <v>0</v>
      </c>
      <c r="R106" s="198">
        <f t="shared" si="48"/>
        <v>0</v>
      </c>
      <c r="S106" s="198">
        <f t="shared" si="48"/>
        <v>0</v>
      </c>
      <c r="T106" s="198">
        <f t="shared" si="48"/>
        <v>0</v>
      </c>
      <c r="U106" s="198">
        <f t="shared" si="48"/>
        <v>3101.8500000000004</v>
      </c>
      <c r="V106" s="198">
        <f t="shared" si="48"/>
        <v>0</v>
      </c>
      <c r="W106" s="198">
        <f t="shared" si="48"/>
        <v>0</v>
      </c>
      <c r="X106" s="80">
        <f>SUM(L106:W106)</f>
        <v>6203.7000000000007</v>
      </c>
      <c r="Y106" s="12" t="b">
        <f>IF(X106=K106,TRUE,FALSE)</f>
        <v>1</v>
      </c>
    </row>
    <row r="107" spans="1:25" ht="15.75" customHeight="1" x14ac:dyDescent="0.25">
      <c r="A107" s="12"/>
      <c r="B107" s="12"/>
      <c r="C107" s="468" t="s">
        <v>108</v>
      </c>
      <c r="D107" s="83" t="s">
        <v>89</v>
      </c>
      <c r="E107" s="95" t="s">
        <v>9</v>
      </c>
      <c r="F107" s="17" t="s">
        <v>34</v>
      </c>
      <c r="G107" s="94" t="s">
        <v>90</v>
      </c>
      <c r="H107" s="94">
        <v>2</v>
      </c>
      <c r="I107" s="86">
        <v>102</v>
      </c>
      <c r="J107" s="56">
        <f>'Quadro de Preços 1 (3) - Franco'!$H$28</f>
        <v>12.6</v>
      </c>
      <c r="K107" s="45">
        <f t="shared" ref="K107:K114" si="49">H107*I107*J107</f>
        <v>2570.4</v>
      </c>
      <c r="L107" s="102"/>
      <c r="M107" s="50">
        <f>$K$107/6</f>
        <v>428.40000000000003</v>
      </c>
      <c r="N107" s="103"/>
      <c r="O107" s="50">
        <f>$K$107/6</f>
        <v>428.40000000000003</v>
      </c>
      <c r="P107" s="50"/>
      <c r="Q107" s="50">
        <f>$K$107/6</f>
        <v>428.40000000000003</v>
      </c>
      <c r="R107" s="103"/>
      <c r="S107" s="50">
        <f>$K$107/6</f>
        <v>428.40000000000003</v>
      </c>
      <c r="T107" s="103"/>
      <c r="U107" s="50">
        <f>$K$107/6</f>
        <v>428.40000000000003</v>
      </c>
      <c r="V107" s="115"/>
      <c r="W107" s="50">
        <f>$K$107/6</f>
        <v>428.40000000000003</v>
      </c>
      <c r="X107" s="80"/>
      <c r="Y107" s="12"/>
    </row>
    <row r="108" spans="1:25" ht="15.75" customHeight="1" x14ac:dyDescent="0.25">
      <c r="A108" s="12"/>
      <c r="B108" s="12"/>
      <c r="C108" s="469"/>
      <c r="D108" s="87" t="s">
        <v>91</v>
      </c>
      <c r="E108" s="95" t="s">
        <v>9</v>
      </c>
      <c r="F108" s="17" t="s">
        <v>34</v>
      </c>
      <c r="G108" s="94" t="s">
        <v>90</v>
      </c>
      <c r="H108" s="94">
        <v>2</v>
      </c>
      <c r="I108" s="86">
        <v>180</v>
      </c>
      <c r="J108" s="56">
        <f>'Quadro de Preços 1 (3) - Franco'!$H$29</f>
        <v>22.7</v>
      </c>
      <c r="K108" s="45">
        <f t="shared" si="49"/>
        <v>8172</v>
      </c>
      <c r="L108" s="69"/>
      <c r="M108" s="50">
        <f>$K$108/6</f>
        <v>1362</v>
      </c>
      <c r="N108" s="50"/>
      <c r="O108" s="50">
        <f>$K$108/6</f>
        <v>1362</v>
      </c>
      <c r="P108" s="50"/>
      <c r="Q108" s="50">
        <f>$K$108/6</f>
        <v>1362</v>
      </c>
      <c r="R108" s="50"/>
      <c r="S108" s="50">
        <f>$K$108/6</f>
        <v>1362</v>
      </c>
      <c r="T108" s="50"/>
      <c r="U108" s="50">
        <f>$K$108/6</f>
        <v>1362</v>
      </c>
      <c r="V108" s="115"/>
      <c r="W108" s="50">
        <f>$K$108/6</f>
        <v>1362</v>
      </c>
      <c r="X108" s="80"/>
      <c r="Y108" s="12"/>
    </row>
    <row r="109" spans="1:25" ht="15.75" customHeight="1" x14ac:dyDescent="0.25">
      <c r="A109" s="12"/>
      <c r="B109" s="12"/>
      <c r="C109" s="469"/>
      <c r="D109" s="4" t="s">
        <v>508</v>
      </c>
      <c r="E109" s="17" t="s">
        <v>6</v>
      </c>
      <c r="F109" s="17" t="s">
        <v>34</v>
      </c>
      <c r="G109" s="94" t="s">
        <v>90</v>
      </c>
      <c r="H109" s="94">
        <v>6</v>
      </c>
      <c r="I109" s="230">
        <v>20</v>
      </c>
      <c r="J109" s="53">
        <f>'Quadro de Preços 1 (3) - Franco'!$H$30</f>
        <v>50</v>
      </c>
      <c r="K109" s="45">
        <f t="shared" si="49"/>
        <v>6000</v>
      </c>
      <c r="L109" s="69"/>
      <c r="M109" s="50">
        <f>$K$109/6</f>
        <v>1000</v>
      </c>
      <c r="N109" s="50"/>
      <c r="O109" s="50">
        <f>$K$109/6</f>
        <v>1000</v>
      </c>
      <c r="P109" s="50"/>
      <c r="Q109" s="50">
        <f>$K$109/6</f>
        <v>1000</v>
      </c>
      <c r="R109" s="50"/>
      <c r="S109" s="50">
        <f>$K$109/6</f>
        <v>1000</v>
      </c>
      <c r="T109" s="50"/>
      <c r="U109" s="50">
        <f>$K$109/6</f>
        <v>1000</v>
      </c>
      <c r="V109" s="115"/>
      <c r="W109" s="50">
        <f>$K$109/6</f>
        <v>1000</v>
      </c>
      <c r="X109" s="80"/>
      <c r="Y109" s="61"/>
    </row>
    <row r="110" spans="1:25" ht="15.75" customHeight="1" x14ac:dyDescent="0.25">
      <c r="A110" s="12"/>
      <c r="B110" s="12"/>
      <c r="C110" s="469"/>
      <c r="D110" s="83" t="s">
        <v>100</v>
      </c>
      <c r="E110" s="17" t="s">
        <v>10</v>
      </c>
      <c r="F110" s="17" t="s">
        <v>34</v>
      </c>
      <c r="G110" s="94" t="s">
        <v>97</v>
      </c>
      <c r="H110" s="94">
        <v>6</v>
      </c>
      <c r="I110" s="94">
        <v>5</v>
      </c>
      <c r="J110" s="44">
        <f>'Quadro de Preços 1 (3) - Franco'!$H$23</f>
        <v>12</v>
      </c>
      <c r="K110" s="45">
        <f t="shared" si="49"/>
        <v>360</v>
      </c>
      <c r="L110" s="69"/>
      <c r="M110" s="50">
        <f>$K$110/6</f>
        <v>60</v>
      </c>
      <c r="N110" s="50"/>
      <c r="O110" s="50">
        <f>$K$110/6</f>
        <v>60</v>
      </c>
      <c r="P110" s="50"/>
      <c r="Q110" s="50">
        <f>$K$110/6</f>
        <v>60</v>
      </c>
      <c r="R110" s="50"/>
      <c r="S110" s="50">
        <f>$K$110/6</f>
        <v>60</v>
      </c>
      <c r="T110" s="50"/>
      <c r="U110" s="50">
        <f>$K$110/6</f>
        <v>60</v>
      </c>
      <c r="V110" s="115"/>
      <c r="W110" s="50">
        <f>$K$110/6</f>
        <v>60</v>
      </c>
      <c r="X110" s="80"/>
      <c r="Y110" s="71"/>
    </row>
    <row r="111" spans="1:25" ht="15.75" customHeight="1" x14ac:dyDescent="0.25">
      <c r="A111" s="12"/>
      <c r="B111" s="12"/>
      <c r="C111" s="469"/>
      <c r="D111" s="83" t="s">
        <v>101</v>
      </c>
      <c r="E111" s="17" t="s">
        <v>10</v>
      </c>
      <c r="F111" s="17" t="s">
        <v>34</v>
      </c>
      <c r="G111" s="85" t="s">
        <v>97</v>
      </c>
      <c r="H111" s="94">
        <v>6</v>
      </c>
      <c r="I111" s="241">
        <v>70</v>
      </c>
      <c r="J111" s="44">
        <f>'Quadro de Preços 1 (3) - Franco'!$H$24</f>
        <v>4</v>
      </c>
      <c r="K111" s="45">
        <f t="shared" si="49"/>
        <v>1680</v>
      </c>
      <c r="L111" s="69"/>
      <c r="M111" s="50">
        <f>$K$111/6</f>
        <v>280</v>
      </c>
      <c r="N111" s="50"/>
      <c r="O111" s="50">
        <f>$K$111/6</f>
        <v>280</v>
      </c>
      <c r="P111" s="50"/>
      <c r="Q111" s="50">
        <f>$K$111/6</f>
        <v>280</v>
      </c>
      <c r="R111" s="50"/>
      <c r="S111" s="50">
        <f>$K$111/6</f>
        <v>280</v>
      </c>
      <c r="T111" s="50"/>
      <c r="U111" s="50">
        <f>$K$111/6</f>
        <v>280</v>
      </c>
      <c r="V111" s="115"/>
      <c r="W111" s="50">
        <f>$K$111/6</f>
        <v>280</v>
      </c>
      <c r="X111" s="80"/>
      <c r="Y111" s="12"/>
    </row>
    <row r="112" spans="1:25" ht="15.75" customHeight="1" x14ac:dyDescent="0.25">
      <c r="A112" s="61"/>
      <c r="B112" s="61"/>
      <c r="C112" s="469"/>
      <c r="D112" s="83" t="s">
        <v>105</v>
      </c>
      <c r="E112" s="17" t="s">
        <v>10</v>
      </c>
      <c r="F112" s="17" t="s">
        <v>34</v>
      </c>
      <c r="G112" s="94" t="s">
        <v>97</v>
      </c>
      <c r="H112" s="94">
        <v>6</v>
      </c>
      <c r="I112" s="241">
        <v>70</v>
      </c>
      <c r="J112" s="44">
        <f>'Kit Lanche'!D15</f>
        <v>5.5</v>
      </c>
      <c r="K112" s="45">
        <f t="shared" si="49"/>
        <v>2310</v>
      </c>
      <c r="L112" s="69"/>
      <c r="M112" s="50">
        <f>$K$112/6</f>
        <v>385</v>
      </c>
      <c r="N112" s="50"/>
      <c r="O112" s="50">
        <f>$K$112/6</f>
        <v>385</v>
      </c>
      <c r="P112" s="50"/>
      <c r="Q112" s="50">
        <f>$K$112/6</f>
        <v>385</v>
      </c>
      <c r="R112" s="50"/>
      <c r="S112" s="50">
        <f>$K$112/6</f>
        <v>385</v>
      </c>
      <c r="T112" s="50"/>
      <c r="U112" s="50">
        <f>$K$112/6</f>
        <v>385</v>
      </c>
      <c r="V112" s="115"/>
      <c r="W112" s="50">
        <f>$K$112/6</f>
        <v>385</v>
      </c>
      <c r="X112" s="80"/>
      <c r="Y112" s="12"/>
    </row>
    <row r="113" spans="1:25" ht="15.75" customHeight="1" x14ac:dyDescent="0.25">
      <c r="A113" s="12"/>
      <c r="B113" s="12"/>
      <c r="C113" s="469"/>
      <c r="D113" s="83" t="s">
        <v>30</v>
      </c>
      <c r="E113" s="86" t="s">
        <v>95</v>
      </c>
      <c r="F113" s="17" t="s">
        <v>34</v>
      </c>
      <c r="G113" s="94" t="s">
        <v>97</v>
      </c>
      <c r="H113" s="94">
        <v>6</v>
      </c>
      <c r="I113" s="241">
        <v>70</v>
      </c>
      <c r="J113" s="44">
        <f>'Verba_Kit Pedagogico_Franco'!$H$13</f>
        <v>8.5900000000000016</v>
      </c>
      <c r="K113" s="45">
        <f t="shared" si="49"/>
        <v>3607.8000000000006</v>
      </c>
      <c r="L113" s="69"/>
      <c r="M113" s="50">
        <f>$K$113/6</f>
        <v>601.30000000000007</v>
      </c>
      <c r="N113" s="50"/>
      <c r="O113" s="50">
        <f>$K$113/6</f>
        <v>601.30000000000007</v>
      </c>
      <c r="P113" s="50"/>
      <c r="Q113" s="50">
        <f>$K$113/6</f>
        <v>601.30000000000007</v>
      </c>
      <c r="R113" s="50"/>
      <c r="S113" s="50">
        <f>$K$113/6</f>
        <v>601.30000000000007</v>
      </c>
      <c r="T113" s="50"/>
      <c r="U113" s="50">
        <f>$K$113/6</f>
        <v>601.30000000000007</v>
      </c>
      <c r="V113" s="115"/>
      <c r="W113" s="50">
        <f>$K$113/6</f>
        <v>601.30000000000007</v>
      </c>
      <c r="X113" s="80"/>
      <c r="Y113" s="12"/>
    </row>
    <row r="114" spans="1:25" ht="22.5" customHeight="1" x14ac:dyDescent="0.25">
      <c r="A114" s="12"/>
      <c r="B114" s="12"/>
      <c r="C114" s="470"/>
      <c r="D114" s="211" t="s">
        <v>543</v>
      </c>
      <c r="E114" s="17" t="s">
        <v>10</v>
      </c>
      <c r="F114" s="17" t="s">
        <v>34</v>
      </c>
      <c r="G114" s="94" t="s">
        <v>97</v>
      </c>
      <c r="H114" s="94">
        <v>6</v>
      </c>
      <c r="I114" s="94">
        <v>70</v>
      </c>
      <c r="J114" s="44">
        <f>'Quadro de Preços 1'!$I$12</f>
        <v>0.42</v>
      </c>
      <c r="K114" s="45">
        <f t="shared" si="49"/>
        <v>176.4</v>
      </c>
      <c r="L114" s="69"/>
      <c r="M114" s="50">
        <f>$K$114/6</f>
        <v>29.400000000000002</v>
      </c>
      <c r="N114" s="50"/>
      <c r="O114" s="50">
        <f>$K$114/6</f>
        <v>29.400000000000002</v>
      </c>
      <c r="P114" s="50"/>
      <c r="Q114" s="50">
        <f>$K$114/6</f>
        <v>29.400000000000002</v>
      </c>
      <c r="R114" s="50"/>
      <c r="S114" s="50">
        <f>$K$114/6</f>
        <v>29.400000000000002</v>
      </c>
      <c r="T114" s="50"/>
      <c r="U114" s="50">
        <f>$K$114/6</f>
        <v>29.400000000000002</v>
      </c>
      <c r="V114" s="115"/>
      <c r="W114" s="50">
        <f>$K$114/6</f>
        <v>29.400000000000002</v>
      </c>
      <c r="X114" s="80"/>
      <c r="Y114" s="12"/>
    </row>
    <row r="115" spans="1:25" ht="15.75" customHeight="1" x14ac:dyDescent="0.25">
      <c r="A115" s="12"/>
      <c r="B115" s="12"/>
      <c r="C115" s="32" t="s">
        <v>98</v>
      </c>
      <c r="D115" s="92"/>
      <c r="E115" s="92"/>
      <c r="F115" s="92"/>
      <c r="G115" s="92"/>
      <c r="H115" s="92"/>
      <c r="I115" s="92"/>
      <c r="J115" s="93"/>
      <c r="K115" s="49">
        <f>SUM(K107:K114)</f>
        <v>24876.600000000002</v>
      </c>
      <c r="L115" s="49">
        <f t="shared" ref="L115:W115" si="50">SUM(L107:L114)</f>
        <v>0</v>
      </c>
      <c r="M115" s="49">
        <f t="shared" si="50"/>
        <v>4146.0999999999995</v>
      </c>
      <c r="N115" s="49">
        <f t="shared" si="50"/>
        <v>0</v>
      </c>
      <c r="O115" s="49">
        <f t="shared" si="50"/>
        <v>4146.0999999999995</v>
      </c>
      <c r="P115" s="49">
        <f t="shared" si="50"/>
        <v>0</v>
      </c>
      <c r="Q115" s="49">
        <f t="shared" si="50"/>
        <v>4146.0999999999995</v>
      </c>
      <c r="R115" s="49">
        <f t="shared" si="50"/>
        <v>0</v>
      </c>
      <c r="S115" s="49">
        <f t="shared" si="50"/>
        <v>4146.0999999999995</v>
      </c>
      <c r="T115" s="49">
        <f t="shared" si="50"/>
        <v>0</v>
      </c>
      <c r="U115" s="49">
        <f t="shared" si="50"/>
        <v>4146.0999999999995</v>
      </c>
      <c r="V115" s="49">
        <f t="shared" si="50"/>
        <v>0</v>
      </c>
      <c r="W115" s="49">
        <f t="shared" si="50"/>
        <v>4146.0999999999995</v>
      </c>
      <c r="X115" s="80">
        <f>SUM(L115:W115)</f>
        <v>24876.599999999995</v>
      </c>
      <c r="Y115" s="12" t="b">
        <f>IF(X115=K115,TRUE,FALSE)</f>
        <v>1</v>
      </c>
    </row>
    <row r="116" spans="1:25" ht="15.75" customHeight="1" x14ac:dyDescent="0.25">
      <c r="A116" s="12"/>
      <c r="B116" s="12"/>
      <c r="C116" s="417" t="s">
        <v>109</v>
      </c>
      <c r="D116" s="419"/>
      <c r="E116" s="116"/>
      <c r="F116" s="116"/>
      <c r="G116" s="112"/>
      <c r="H116" s="112"/>
      <c r="I116" s="112"/>
      <c r="J116" s="113"/>
      <c r="K116" s="63">
        <f>SUM(K76,K86,K96,K106,K115)</f>
        <v>71534.540000000008</v>
      </c>
      <c r="L116" s="70">
        <f>SUM(L76,L86,L96,L106,L115)</f>
        <v>0</v>
      </c>
      <c r="M116" s="70">
        <f t="shared" ref="M116:W116" si="51">SUM(M76,M86,M96,M106,M115)</f>
        <v>10974.009999999998</v>
      </c>
      <c r="N116" s="70">
        <f t="shared" si="51"/>
        <v>3323.4500000000003</v>
      </c>
      <c r="O116" s="70">
        <f t="shared" si="51"/>
        <v>10495.8</v>
      </c>
      <c r="P116" s="70">
        <f t="shared" si="51"/>
        <v>3580.06</v>
      </c>
      <c r="Q116" s="70">
        <f t="shared" si="51"/>
        <v>7393.95</v>
      </c>
      <c r="R116" s="70">
        <f t="shared" si="51"/>
        <v>0</v>
      </c>
      <c r="S116" s="70">
        <f t="shared" si="51"/>
        <v>10974.009999999998</v>
      </c>
      <c r="T116" s="70">
        <f t="shared" si="51"/>
        <v>3323.4500000000003</v>
      </c>
      <c r="U116" s="70">
        <f t="shared" si="51"/>
        <v>10495.8</v>
      </c>
      <c r="V116" s="70">
        <f t="shared" si="51"/>
        <v>3580.06</v>
      </c>
      <c r="W116" s="70">
        <f t="shared" si="51"/>
        <v>7393.95</v>
      </c>
      <c r="X116" s="80">
        <f>SUM(L116:W116)</f>
        <v>71534.539999999994</v>
      </c>
      <c r="Y116" s="12" t="b">
        <f>IF(X116=K116,TRUE,FALSE)</f>
        <v>1</v>
      </c>
    </row>
    <row r="117" spans="1:25" ht="15.75" customHeight="1" x14ac:dyDescent="0.25">
      <c r="A117" s="12"/>
      <c r="B117" s="12"/>
      <c r="C117" s="420" t="s">
        <v>110</v>
      </c>
      <c r="D117" s="421"/>
      <c r="E117" s="421"/>
      <c r="F117" s="421"/>
      <c r="G117" s="421"/>
      <c r="H117" s="421"/>
      <c r="I117" s="421"/>
      <c r="J117" s="421"/>
      <c r="K117" s="422"/>
      <c r="L117" s="64"/>
      <c r="M117" s="65"/>
      <c r="N117" s="65"/>
      <c r="O117" s="65"/>
      <c r="P117" s="65"/>
      <c r="Q117" s="65"/>
      <c r="R117" s="65"/>
      <c r="S117" s="65"/>
      <c r="T117" s="65"/>
      <c r="U117" s="66"/>
      <c r="V117" s="65"/>
      <c r="W117" s="65"/>
      <c r="X117" s="80"/>
      <c r="Y117" s="12"/>
    </row>
    <row r="118" spans="1:25" ht="15.75" customHeight="1" x14ac:dyDescent="0.25">
      <c r="A118" s="12"/>
      <c r="B118" s="12"/>
      <c r="C118" s="392" t="s">
        <v>345</v>
      </c>
      <c r="D118" s="105" t="s">
        <v>509</v>
      </c>
      <c r="E118" s="17" t="s">
        <v>6</v>
      </c>
      <c r="F118" s="17" t="s">
        <v>34</v>
      </c>
      <c r="G118" s="86" t="s">
        <v>90</v>
      </c>
      <c r="H118" s="86">
        <v>4</v>
      </c>
      <c r="I118" s="86">
        <v>10</v>
      </c>
      <c r="J118" s="56">
        <f>'Quadro de Preços 1 (3) - Franco'!$H$31</f>
        <v>37.94</v>
      </c>
      <c r="K118" s="67">
        <f t="shared" ref="K118:K121" si="52">J118*I118*H118</f>
        <v>1517.6</v>
      </c>
      <c r="L118" s="114"/>
      <c r="M118" s="58">
        <f>$K$118/4</f>
        <v>379.4</v>
      </c>
      <c r="N118" s="58"/>
      <c r="O118" s="58"/>
      <c r="P118" s="58">
        <f>$K$118/4</f>
        <v>379.4</v>
      </c>
      <c r="Q118" s="58"/>
      <c r="R118" s="100"/>
      <c r="S118" s="58">
        <f>$K$118/4</f>
        <v>379.4</v>
      </c>
      <c r="T118" s="58"/>
      <c r="U118" s="58"/>
      <c r="V118" s="58">
        <f>$K$118/4</f>
        <v>379.4</v>
      </c>
      <c r="W118" s="58"/>
      <c r="X118" s="80"/>
      <c r="Y118" s="12"/>
    </row>
    <row r="119" spans="1:25" ht="15.75" customHeight="1" x14ac:dyDescent="0.25">
      <c r="A119" s="12"/>
      <c r="B119" s="12"/>
      <c r="C119" s="393"/>
      <c r="D119" s="98" t="s">
        <v>89</v>
      </c>
      <c r="E119" s="95" t="s">
        <v>9</v>
      </c>
      <c r="F119" s="17" t="s">
        <v>34</v>
      </c>
      <c r="G119" s="86" t="s">
        <v>90</v>
      </c>
      <c r="H119" s="86">
        <v>2</v>
      </c>
      <c r="I119" s="86">
        <v>120</v>
      </c>
      <c r="J119" s="56">
        <f>'Quadro de Preços 1 (3) - Franco'!$H$28</f>
        <v>12.6</v>
      </c>
      <c r="K119" s="67">
        <f t="shared" si="52"/>
        <v>3024</v>
      </c>
      <c r="L119" s="104"/>
      <c r="M119" s="58">
        <f>$K$119/4</f>
        <v>756</v>
      </c>
      <c r="N119" s="58"/>
      <c r="O119" s="103"/>
      <c r="P119" s="58">
        <f>$K$119/4</f>
        <v>756</v>
      </c>
      <c r="Q119" s="103"/>
      <c r="R119" s="99"/>
      <c r="S119" s="58">
        <f>$K$119/4</f>
        <v>756</v>
      </c>
      <c r="T119" s="58"/>
      <c r="U119" s="58"/>
      <c r="V119" s="58">
        <f>$K$119/4</f>
        <v>756</v>
      </c>
      <c r="W119" s="89"/>
      <c r="X119" s="80"/>
      <c r="Y119" s="12"/>
    </row>
    <row r="120" spans="1:25" ht="15.75" customHeight="1" x14ac:dyDescent="0.25">
      <c r="A120" s="12"/>
      <c r="B120" s="12"/>
      <c r="C120" s="393"/>
      <c r="D120" s="98" t="s">
        <v>91</v>
      </c>
      <c r="E120" s="95" t="s">
        <v>9</v>
      </c>
      <c r="F120" s="17" t="s">
        <v>34</v>
      </c>
      <c r="G120" s="86" t="s">
        <v>90</v>
      </c>
      <c r="H120" s="86">
        <v>2</v>
      </c>
      <c r="I120" s="86">
        <v>144</v>
      </c>
      <c r="J120" s="56">
        <f>'Quadro de Preços 1 (3) - Franco'!$H$29</f>
        <v>22.7</v>
      </c>
      <c r="K120" s="67">
        <f t="shared" si="52"/>
        <v>6537.5999999999995</v>
      </c>
      <c r="L120" s="104"/>
      <c r="M120" s="58">
        <f>$K$120/4</f>
        <v>1634.3999999999999</v>
      </c>
      <c r="N120" s="58"/>
      <c r="O120" s="89"/>
      <c r="P120" s="58">
        <f>$K$120/4</f>
        <v>1634.3999999999999</v>
      </c>
      <c r="Q120" s="89"/>
      <c r="R120" s="99"/>
      <c r="S120" s="58">
        <f>$K$120/4</f>
        <v>1634.3999999999999</v>
      </c>
      <c r="T120" s="58"/>
      <c r="U120" s="58"/>
      <c r="V120" s="58">
        <f>$K$120/4</f>
        <v>1634.3999999999999</v>
      </c>
      <c r="W120" s="89"/>
      <c r="X120" s="80"/>
      <c r="Y120" s="12"/>
    </row>
    <row r="121" spans="1:25" ht="15.75" customHeight="1" x14ac:dyDescent="0.25">
      <c r="A121" s="12"/>
      <c r="B121" s="12"/>
      <c r="C121" s="394"/>
      <c r="D121" s="97" t="s">
        <v>13</v>
      </c>
      <c r="E121" s="17" t="s">
        <v>10</v>
      </c>
      <c r="F121" s="17" t="s">
        <v>34</v>
      </c>
      <c r="G121" s="86" t="s">
        <v>112</v>
      </c>
      <c r="H121" s="86">
        <v>4</v>
      </c>
      <c r="I121" s="86">
        <v>10</v>
      </c>
      <c r="J121" s="44">
        <f>'Quadro de Preços 1 (3) - Franco'!$H$14</f>
        <v>2.6</v>
      </c>
      <c r="K121" s="67">
        <f t="shared" si="52"/>
        <v>104</v>
      </c>
      <c r="L121" s="104"/>
      <c r="M121" s="58">
        <f>$K$121/4</f>
        <v>26</v>
      </c>
      <c r="N121" s="58"/>
      <c r="O121" s="89"/>
      <c r="P121" s="58">
        <f>$K$121/4</f>
        <v>26</v>
      </c>
      <c r="Q121" s="89"/>
      <c r="R121" s="99"/>
      <c r="S121" s="58">
        <f>$K$121/4</f>
        <v>26</v>
      </c>
      <c r="T121" s="58"/>
      <c r="U121" s="58"/>
      <c r="V121" s="58">
        <f>$K$121/4</f>
        <v>26</v>
      </c>
      <c r="W121" s="89"/>
      <c r="X121" s="80"/>
      <c r="Y121" s="12"/>
    </row>
    <row r="122" spans="1:25" ht="15.75" customHeight="1" x14ac:dyDescent="0.25">
      <c r="A122" s="12"/>
      <c r="B122" s="12"/>
      <c r="C122" s="117" t="s">
        <v>98</v>
      </c>
      <c r="D122" s="118"/>
      <c r="E122" s="118"/>
      <c r="F122" s="118"/>
      <c r="G122" s="119"/>
      <c r="H122" s="119"/>
      <c r="I122" s="119"/>
      <c r="J122" s="120"/>
      <c r="K122" s="49">
        <f>SUM(K118:K121)</f>
        <v>11183.2</v>
      </c>
      <c r="L122" s="49">
        <f t="shared" ref="L122:W122" si="53">SUM(L118:L121)</f>
        <v>0</v>
      </c>
      <c r="M122" s="55">
        <f t="shared" si="53"/>
        <v>2795.8</v>
      </c>
      <c r="N122" s="121">
        <f t="shared" si="53"/>
        <v>0</v>
      </c>
      <c r="O122" s="121">
        <f t="shared" si="53"/>
        <v>0</v>
      </c>
      <c r="P122" s="121">
        <f t="shared" si="53"/>
        <v>2795.8</v>
      </c>
      <c r="Q122" s="121">
        <f t="shared" si="53"/>
        <v>0</v>
      </c>
      <c r="R122" s="121">
        <f t="shared" si="53"/>
        <v>0</v>
      </c>
      <c r="S122" s="55">
        <f t="shared" si="53"/>
        <v>2795.8</v>
      </c>
      <c r="T122" s="55">
        <f t="shared" si="53"/>
        <v>0</v>
      </c>
      <c r="U122" s="121">
        <f t="shared" si="53"/>
        <v>0</v>
      </c>
      <c r="V122" s="54">
        <f t="shared" si="53"/>
        <v>2795.8</v>
      </c>
      <c r="W122" s="54">
        <f t="shared" si="53"/>
        <v>0</v>
      </c>
      <c r="X122" s="80"/>
      <c r="Y122" s="12"/>
    </row>
    <row r="123" spans="1:25" ht="15.75" customHeight="1" x14ac:dyDescent="0.25">
      <c r="A123" s="12"/>
      <c r="B123" s="12"/>
      <c r="C123" s="392" t="s">
        <v>346</v>
      </c>
      <c r="D123" s="105" t="s">
        <v>509</v>
      </c>
      <c r="E123" s="17" t="s">
        <v>6</v>
      </c>
      <c r="F123" s="17" t="s">
        <v>34</v>
      </c>
      <c r="G123" s="86" t="s">
        <v>90</v>
      </c>
      <c r="H123" s="86">
        <v>4</v>
      </c>
      <c r="I123" s="86">
        <v>10</v>
      </c>
      <c r="J123" s="56">
        <f>'Quadro de Preços 1 (3) - Franco'!$H$31</f>
        <v>37.94</v>
      </c>
      <c r="K123" s="67">
        <f t="shared" ref="K123:K126" si="54">J123*I123*H123</f>
        <v>1517.6</v>
      </c>
      <c r="L123" s="114"/>
      <c r="M123" s="100"/>
      <c r="N123" s="58">
        <f>$K$123/4</f>
        <v>379.4</v>
      </c>
      <c r="O123" s="58"/>
      <c r="P123" s="58"/>
      <c r="Q123" s="58">
        <f>$K$123/4</f>
        <v>379.4</v>
      </c>
      <c r="R123" s="100"/>
      <c r="S123" s="58"/>
      <c r="T123" s="58">
        <f>$K$123/4</f>
        <v>379.4</v>
      </c>
      <c r="U123" s="58"/>
      <c r="V123" s="58"/>
      <c r="W123" s="58">
        <f>$K$123/4</f>
        <v>379.4</v>
      </c>
      <c r="X123" s="80"/>
      <c r="Y123" s="12"/>
    </row>
    <row r="124" spans="1:25" ht="15.75" customHeight="1" x14ac:dyDescent="0.25">
      <c r="A124" s="12"/>
      <c r="B124" s="12"/>
      <c r="C124" s="393"/>
      <c r="D124" s="98" t="s">
        <v>89</v>
      </c>
      <c r="E124" s="95" t="s">
        <v>9</v>
      </c>
      <c r="F124" s="17" t="s">
        <v>34</v>
      </c>
      <c r="G124" s="86" t="s">
        <v>90</v>
      </c>
      <c r="H124" s="86">
        <v>2</v>
      </c>
      <c r="I124" s="86">
        <v>120</v>
      </c>
      <c r="J124" s="56">
        <f>'Quadro de Preços 1 (3) - Franco'!$H$28</f>
        <v>12.6</v>
      </c>
      <c r="K124" s="67">
        <f t="shared" si="54"/>
        <v>3024</v>
      </c>
      <c r="L124" s="104"/>
      <c r="M124" s="99"/>
      <c r="N124" s="58">
        <f>$K$124/4</f>
        <v>756</v>
      </c>
      <c r="O124" s="58"/>
      <c r="P124" s="58"/>
      <c r="Q124" s="58">
        <f>$K$124/4</f>
        <v>756</v>
      </c>
      <c r="R124" s="99"/>
      <c r="S124" s="103"/>
      <c r="T124" s="58">
        <f>$K$124/4</f>
        <v>756</v>
      </c>
      <c r="U124" s="58"/>
      <c r="V124" s="89"/>
      <c r="W124" s="58">
        <f>$K$124/4</f>
        <v>756</v>
      </c>
      <c r="X124" s="80"/>
      <c r="Y124" s="12"/>
    </row>
    <row r="125" spans="1:25" ht="27.75" customHeight="1" x14ac:dyDescent="0.25">
      <c r="A125" s="12"/>
      <c r="B125" s="12"/>
      <c r="C125" s="393"/>
      <c r="D125" s="98" t="s">
        <v>91</v>
      </c>
      <c r="E125" s="95" t="s">
        <v>9</v>
      </c>
      <c r="F125" s="17" t="s">
        <v>34</v>
      </c>
      <c r="G125" s="86" t="s">
        <v>90</v>
      </c>
      <c r="H125" s="86">
        <v>2</v>
      </c>
      <c r="I125" s="86">
        <v>144</v>
      </c>
      <c r="J125" s="56">
        <f>'Quadro de Preços 1 (3) - Franco'!$H$29</f>
        <v>22.7</v>
      </c>
      <c r="K125" s="67">
        <f t="shared" si="54"/>
        <v>6537.5999999999995</v>
      </c>
      <c r="L125" s="104"/>
      <c r="M125" s="99"/>
      <c r="N125" s="58">
        <f>$K$125/4</f>
        <v>1634.3999999999999</v>
      </c>
      <c r="O125" s="58"/>
      <c r="P125" s="58"/>
      <c r="Q125" s="58">
        <f>$K$125/4</f>
        <v>1634.3999999999999</v>
      </c>
      <c r="R125" s="99"/>
      <c r="S125" s="89"/>
      <c r="T125" s="58">
        <f>$K$125/4</f>
        <v>1634.3999999999999</v>
      </c>
      <c r="U125" s="58"/>
      <c r="V125" s="89"/>
      <c r="W125" s="58">
        <f>$K$125/4</f>
        <v>1634.3999999999999</v>
      </c>
      <c r="X125" s="80"/>
      <c r="Y125" s="12"/>
    </row>
    <row r="126" spans="1:25" ht="15.75" customHeight="1" x14ac:dyDescent="0.25">
      <c r="A126" s="12"/>
      <c r="B126" s="12"/>
      <c r="C126" s="394"/>
      <c r="D126" s="97" t="s">
        <v>13</v>
      </c>
      <c r="E126" s="17" t="s">
        <v>10</v>
      </c>
      <c r="F126" s="17" t="s">
        <v>34</v>
      </c>
      <c r="G126" s="86" t="s">
        <v>112</v>
      </c>
      <c r="H126" s="86">
        <v>4</v>
      </c>
      <c r="I126" s="86">
        <v>10</v>
      </c>
      <c r="J126" s="44">
        <f>'Quadro de Preços 1 (3) - Franco'!$H$14</f>
        <v>2.6</v>
      </c>
      <c r="K126" s="67">
        <f t="shared" si="54"/>
        <v>104</v>
      </c>
      <c r="L126" s="104"/>
      <c r="M126" s="99"/>
      <c r="N126" s="58">
        <f>$K$126/4</f>
        <v>26</v>
      </c>
      <c r="O126" s="58"/>
      <c r="P126" s="58"/>
      <c r="Q126" s="58">
        <f>$K$126/4</f>
        <v>26</v>
      </c>
      <c r="R126" s="99"/>
      <c r="S126" s="89"/>
      <c r="T126" s="58">
        <f>$K$126/4</f>
        <v>26</v>
      </c>
      <c r="U126" s="58"/>
      <c r="V126" s="89"/>
      <c r="W126" s="58">
        <f>$K$126/4</f>
        <v>26</v>
      </c>
      <c r="X126" s="80"/>
      <c r="Y126" s="12"/>
    </row>
    <row r="127" spans="1:25" ht="15.75" customHeight="1" x14ac:dyDescent="0.25">
      <c r="A127" s="12"/>
      <c r="B127" s="12"/>
      <c r="C127" s="117" t="s">
        <v>98</v>
      </c>
      <c r="D127" s="118"/>
      <c r="E127" s="118"/>
      <c r="F127" s="118"/>
      <c r="G127" s="119"/>
      <c r="H127" s="119"/>
      <c r="I127" s="119"/>
      <c r="J127" s="120"/>
      <c r="K127" s="49">
        <f>SUM(K123:K126)</f>
        <v>11183.2</v>
      </c>
      <c r="L127" s="49">
        <f t="shared" ref="L127:W127" si="55">SUM(L123:L126)</f>
        <v>0</v>
      </c>
      <c r="M127" s="55">
        <f t="shared" si="55"/>
        <v>0</v>
      </c>
      <c r="N127" s="121">
        <f t="shared" si="55"/>
        <v>2795.8</v>
      </c>
      <c r="O127" s="121">
        <f t="shared" si="55"/>
        <v>0</v>
      </c>
      <c r="P127" s="121">
        <f t="shared" si="55"/>
        <v>0</v>
      </c>
      <c r="Q127" s="121">
        <f t="shared" si="55"/>
        <v>2795.8</v>
      </c>
      <c r="R127" s="121">
        <f t="shared" si="55"/>
        <v>0</v>
      </c>
      <c r="S127" s="55">
        <f t="shared" si="55"/>
        <v>0</v>
      </c>
      <c r="T127" s="55">
        <f t="shared" si="55"/>
        <v>2795.8</v>
      </c>
      <c r="U127" s="121">
        <f t="shared" si="55"/>
        <v>0</v>
      </c>
      <c r="V127" s="54">
        <f t="shared" si="55"/>
        <v>0</v>
      </c>
      <c r="W127" s="54">
        <f t="shared" si="55"/>
        <v>2795.8</v>
      </c>
      <c r="X127" s="80">
        <f>SUM(L127:W127)</f>
        <v>11183.2</v>
      </c>
      <c r="Y127" s="12" t="b">
        <f>IF(X127=K127,TRUE,FALSE)</f>
        <v>1</v>
      </c>
    </row>
    <row r="128" spans="1:25" ht="15.75" customHeight="1" x14ac:dyDescent="0.25">
      <c r="A128" s="12"/>
      <c r="B128" s="12"/>
      <c r="C128" s="452" t="s">
        <v>57</v>
      </c>
      <c r="D128" s="98" t="s">
        <v>89</v>
      </c>
      <c r="E128" s="95" t="s">
        <v>9</v>
      </c>
      <c r="F128" s="17" t="s">
        <v>34</v>
      </c>
      <c r="G128" s="122" t="s">
        <v>90</v>
      </c>
      <c r="H128" s="86">
        <v>2</v>
      </c>
      <c r="I128" s="86">
        <v>120</v>
      </c>
      <c r="J128" s="56">
        <f>'Quadro de Preços 1 (3) - Franco'!$H$28</f>
        <v>12.6</v>
      </c>
      <c r="K128" s="67">
        <f t="shared" ref="K128:K136" si="56">J128*I128*H128</f>
        <v>3024</v>
      </c>
      <c r="L128" s="69"/>
      <c r="M128" s="50"/>
      <c r="N128" s="50"/>
      <c r="O128" s="123">
        <f>$K$128/4</f>
        <v>756</v>
      </c>
      <c r="P128" s="123"/>
      <c r="Q128" s="50"/>
      <c r="R128" s="123">
        <f>$K$128/4</f>
        <v>756</v>
      </c>
      <c r="S128" s="123"/>
      <c r="T128" s="99"/>
      <c r="U128" s="123">
        <f>$K$128/4</f>
        <v>756</v>
      </c>
      <c r="V128" s="123"/>
      <c r="W128" s="123">
        <f>$K$128/4</f>
        <v>756</v>
      </c>
      <c r="X128" s="80"/>
      <c r="Y128" s="12"/>
    </row>
    <row r="129" spans="1:25" ht="15.75" customHeight="1" x14ac:dyDescent="0.25">
      <c r="A129" s="12"/>
      <c r="B129" s="12"/>
      <c r="C129" s="453"/>
      <c r="D129" s="98" t="s">
        <v>91</v>
      </c>
      <c r="E129" s="95" t="s">
        <v>9</v>
      </c>
      <c r="F129" s="17" t="s">
        <v>34</v>
      </c>
      <c r="G129" s="122" t="s">
        <v>90</v>
      </c>
      <c r="H129" s="86">
        <v>2</v>
      </c>
      <c r="I129" s="86">
        <v>144</v>
      </c>
      <c r="J129" s="56">
        <f>'Quadro de Preços 1 (3) - Franco'!$H$29</f>
        <v>22.7</v>
      </c>
      <c r="K129" s="67">
        <f t="shared" si="56"/>
        <v>6537.5999999999995</v>
      </c>
      <c r="L129" s="69"/>
      <c r="M129" s="50"/>
      <c r="N129" s="50"/>
      <c r="O129" s="123">
        <f>$K$129/4</f>
        <v>1634.3999999999999</v>
      </c>
      <c r="P129" s="123"/>
      <c r="Q129" s="50"/>
      <c r="R129" s="123">
        <f>$K$129/4</f>
        <v>1634.3999999999999</v>
      </c>
      <c r="S129" s="123"/>
      <c r="T129" s="99"/>
      <c r="U129" s="123">
        <f>$K$129/4</f>
        <v>1634.3999999999999</v>
      </c>
      <c r="V129" s="123"/>
      <c r="W129" s="123">
        <f>$K$129/4</f>
        <v>1634.3999999999999</v>
      </c>
      <c r="X129" s="80"/>
      <c r="Y129" s="12"/>
    </row>
    <row r="130" spans="1:25" ht="15.75" customHeight="1" x14ac:dyDescent="0.25">
      <c r="A130" s="12"/>
      <c r="B130" s="12"/>
      <c r="C130" s="453"/>
      <c r="D130" s="97" t="s">
        <v>15</v>
      </c>
      <c r="E130" s="17" t="s">
        <v>10</v>
      </c>
      <c r="F130" s="17" t="s">
        <v>34</v>
      </c>
      <c r="G130" s="122" t="s">
        <v>97</v>
      </c>
      <c r="H130" s="86">
        <v>4</v>
      </c>
      <c r="I130" s="86">
        <v>175</v>
      </c>
      <c r="J130" s="56">
        <f>'Quadro de Preços 1 (3) - Franco'!$H$16</f>
        <v>0.14000000000000001</v>
      </c>
      <c r="K130" s="67">
        <f t="shared" si="56"/>
        <v>98.000000000000014</v>
      </c>
      <c r="L130" s="69"/>
      <c r="M130" s="50"/>
      <c r="N130" s="50"/>
      <c r="O130" s="123">
        <f>$K$130/4</f>
        <v>24.500000000000004</v>
      </c>
      <c r="P130" s="123"/>
      <c r="Q130" s="50"/>
      <c r="R130" s="123">
        <f>$K$130/4</f>
        <v>24.500000000000004</v>
      </c>
      <c r="S130" s="123"/>
      <c r="T130" s="99"/>
      <c r="U130" s="123">
        <f>$K$130/4</f>
        <v>24.500000000000004</v>
      </c>
      <c r="V130" s="123"/>
      <c r="W130" s="123">
        <f>$K$130/4</f>
        <v>24.500000000000004</v>
      </c>
      <c r="X130" s="80"/>
      <c r="Y130" s="61"/>
    </row>
    <row r="131" spans="1:25" ht="15.75" customHeight="1" x14ac:dyDescent="0.25">
      <c r="A131" s="12"/>
      <c r="B131" s="12"/>
      <c r="C131" s="453"/>
      <c r="D131" s="98" t="s">
        <v>105</v>
      </c>
      <c r="E131" s="17" t="s">
        <v>10</v>
      </c>
      <c r="F131" s="17" t="s">
        <v>34</v>
      </c>
      <c r="G131" s="122" t="s">
        <v>97</v>
      </c>
      <c r="H131" s="86">
        <v>4</v>
      </c>
      <c r="I131" s="242">
        <v>70</v>
      </c>
      <c r="J131" s="44">
        <f>'Kit Lanche'!D15</f>
        <v>5.5</v>
      </c>
      <c r="K131" s="67">
        <f t="shared" si="56"/>
        <v>1540</v>
      </c>
      <c r="L131" s="69"/>
      <c r="M131" s="50"/>
      <c r="N131" s="50"/>
      <c r="O131" s="123">
        <f>$K$131/4</f>
        <v>385</v>
      </c>
      <c r="P131" s="123"/>
      <c r="Q131" s="50"/>
      <c r="R131" s="123">
        <f>$K$131/4</f>
        <v>385</v>
      </c>
      <c r="S131" s="123"/>
      <c r="T131" s="99"/>
      <c r="U131" s="123">
        <f>$K$131/4</f>
        <v>385</v>
      </c>
      <c r="V131" s="123"/>
      <c r="W131" s="123">
        <f>$K$131/4</f>
        <v>385</v>
      </c>
      <c r="X131" s="80"/>
      <c r="Y131" s="12"/>
    </row>
    <row r="132" spans="1:25" ht="15.75" customHeight="1" x14ac:dyDescent="0.25">
      <c r="A132" s="12"/>
      <c r="B132" s="12"/>
      <c r="C132" s="453"/>
      <c r="D132" s="98" t="s">
        <v>30</v>
      </c>
      <c r="E132" s="86" t="s">
        <v>95</v>
      </c>
      <c r="F132" s="17" t="s">
        <v>34</v>
      </c>
      <c r="G132" s="85" t="s">
        <v>96</v>
      </c>
      <c r="H132" s="86">
        <v>4</v>
      </c>
      <c r="I132" s="242">
        <v>70</v>
      </c>
      <c r="J132" s="44">
        <f>'Verba_Kit Pedagogico_Franco'!$H$13</f>
        <v>8.5900000000000016</v>
      </c>
      <c r="K132" s="67">
        <f t="shared" si="56"/>
        <v>2405.2000000000003</v>
      </c>
      <c r="L132" s="69"/>
      <c r="M132" s="50"/>
      <c r="N132" s="50"/>
      <c r="O132" s="123">
        <f>$K$132/4</f>
        <v>601.30000000000007</v>
      </c>
      <c r="P132" s="123"/>
      <c r="Q132" s="50"/>
      <c r="R132" s="123">
        <f>$K$132/4</f>
        <v>601.30000000000007</v>
      </c>
      <c r="S132" s="123"/>
      <c r="T132" s="99"/>
      <c r="U132" s="123">
        <f>$K$132/4</f>
        <v>601.30000000000007</v>
      </c>
      <c r="V132" s="123"/>
      <c r="W132" s="123">
        <f>$K$132/4</f>
        <v>601.30000000000007</v>
      </c>
      <c r="X132" s="80"/>
      <c r="Y132" s="12"/>
    </row>
    <row r="133" spans="1:25" ht="15.75" customHeight="1" x14ac:dyDescent="0.25">
      <c r="A133" s="61"/>
      <c r="B133" s="61"/>
      <c r="C133" s="453"/>
      <c r="D133" s="98" t="s">
        <v>100</v>
      </c>
      <c r="E133" s="17" t="s">
        <v>10</v>
      </c>
      <c r="F133" s="17" t="s">
        <v>34</v>
      </c>
      <c r="G133" s="122" t="s">
        <v>97</v>
      </c>
      <c r="H133" s="86">
        <v>4</v>
      </c>
      <c r="I133" s="86">
        <v>10</v>
      </c>
      <c r="J133" s="44">
        <f>'Quadro de Preços 1 (3) - Franco'!$H$23</f>
        <v>12</v>
      </c>
      <c r="K133" s="67">
        <f t="shared" si="56"/>
        <v>480</v>
      </c>
      <c r="L133" s="69"/>
      <c r="M133" s="50"/>
      <c r="N133" s="50"/>
      <c r="O133" s="123">
        <f>$K$133/4</f>
        <v>120</v>
      </c>
      <c r="P133" s="123"/>
      <c r="Q133" s="50"/>
      <c r="R133" s="123">
        <f>$K$133/4</f>
        <v>120</v>
      </c>
      <c r="S133" s="123"/>
      <c r="T133" s="99"/>
      <c r="U133" s="123">
        <f>$K$133/4</f>
        <v>120</v>
      </c>
      <c r="V133" s="123"/>
      <c r="W133" s="123">
        <f>$K$133/4</f>
        <v>120</v>
      </c>
      <c r="X133" s="80"/>
      <c r="Y133" s="12"/>
    </row>
    <row r="134" spans="1:25" ht="15.75" customHeight="1" x14ac:dyDescent="0.25">
      <c r="A134" s="12"/>
      <c r="B134" s="12"/>
      <c r="C134" s="453"/>
      <c r="D134" s="98" t="s">
        <v>101</v>
      </c>
      <c r="E134" s="17" t="s">
        <v>10</v>
      </c>
      <c r="F134" s="17" t="s">
        <v>34</v>
      </c>
      <c r="G134" s="122" t="s">
        <v>97</v>
      </c>
      <c r="H134" s="86">
        <v>4</v>
      </c>
      <c r="I134" s="242">
        <v>70</v>
      </c>
      <c r="J134" s="44">
        <f>'Quadro de Preços 1 (3) - Franco'!$H$24</f>
        <v>4</v>
      </c>
      <c r="K134" s="67">
        <f t="shared" si="56"/>
        <v>1120</v>
      </c>
      <c r="L134" s="104"/>
      <c r="M134" s="89"/>
      <c r="N134" s="89"/>
      <c r="O134" s="123">
        <f>$K$134/4</f>
        <v>280</v>
      </c>
      <c r="P134" s="123"/>
      <c r="Q134" s="89"/>
      <c r="R134" s="123">
        <f>$K$134/4</f>
        <v>280</v>
      </c>
      <c r="S134" s="123"/>
      <c r="T134" s="99"/>
      <c r="U134" s="123">
        <f>$K$134/4</f>
        <v>280</v>
      </c>
      <c r="V134" s="123"/>
      <c r="W134" s="123">
        <f>$K$134/4</f>
        <v>280</v>
      </c>
      <c r="X134" s="80"/>
      <c r="Y134" s="12"/>
    </row>
    <row r="135" spans="1:25" ht="12.75" customHeight="1" x14ac:dyDescent="0.25">
      <c r="A135" s="12"/>
      <c r="B135" s="12"/>
      <c r="C135" s="453"/>
      <c r="D135" s="88" t="s">
        <v>26</v>
      </c>
      <c r="E135" s="17" t="s">
        <v>10</v>
      </c>
      <c r="F135" s="17" t="s">
        <v>34</v>
      </c>
      <c r="G135" s="122" t="s">
        <v>97</v>
      </c>
      <c r="H135" s="86">
        <v>4</v>
      </c>
      <c r="I135" s="86">
        <v>1</v>
      </c>
      <c r="J135" s="53">
        <f>'Quadro de Preços 1'!$I$31</f>
        <v>18.46</v>
      </c>
      <c r="K135" s="67">
        <f t="shared" si="56"/>
        <v>73.84</v>
      </c>
      <c r="L135" s="104"/>
      <c r="M135" s="89"/>
      <c r="N135" s="89"/>
      <c r="O135" s="123">
        <f>$K$135/4</f>
        <v>18.46</v>
      </c>
      <c r="P135" s="123"/>
      <c r="Q135" s="89"/>
      <c r="R135" s="123">
        <f>$K$135/4</f>
        <v>18.46</v>
      </c>
      <c r="S135" s="123"/>
      <c r="T135" s="99"/>
      <c r="U135" s="123">
        <f>$K$135/4</f>
        <v>18.46</v>
      </c>
      <c r="V135" s="123"/>
      <c r="W135" s="123">
        <f>$K$135/4</f>
        <v>18.46</v>
      </c>
      <c r="X135" s="80"/>
      <c r="Y135" s="12"/>
    </row>
    <row r="136" spans="1:25" ht="33" customHeight="1" x14ac:dyDescent="0.25">
      <c r="A136" s="12"/>
      <c r="B136" s="12"/>
      <c r="C136" s="454"/>
      <c r="D136" s="211" t="s">
        <v>543</v>
      </c>
      <c r="E136" s="17" t="s">
        <v>10</v>
      </c>
      <c r="F136" s="17" t="s">
        <v>34</v>
      </c>
      <c r="G136" s="122" t="s">
        <v>97</v>
      </c>
      <c r="H136" s="86">
        <v>4</v>
      </c>
      <c r="I136" s="86">
        <v>70</v>
      </c>
      <c r="J136" s="44">
        <f>'Quadro de Preços 1'!$I$12</f>
        <v>0.42</v>
      </c>
      <c r="K136" s="67">
        <f t="shared" si="56"/>
        <v>117.6</v>
      </c>
      <c r="L136" s="104"/>
      <c r="M136" s="89"/>
      <c r="N136" s="89"/>
      <c r="O136" s="123">
        <f>$K$136/4</f>
        <v>29.4</v>
      </c>
      <c r="P136" s="123"/>
      <c r="Q136" s="89"/>
      <c r="R136" s="123">
        <f>$K$136/4</f>
        <v>29.4</v>
      </c>
      <c r="S136" s="123"/>
      <c r="T136" s="99"/>
      <c r="U136" s="123">
        <f>$K$136/4</f>
        <v>29.4</v>
      </c>
      <c r="V136" s="123"/>
      <c r="W136" s="123">
        <f>$K$136/4</f>
        <v>29.4</v>
      </c>
      <c r="X136" s="80"/>
      <c r="Y136" s="12"/>
    </row>
    <row r="137" spans="1:25" ht="21" customHeight="1" x14ac:dyDescent="0.25">
      <c r="A137" s="12"/>
      <c r="B137" s="12"/>
      <c r="C137" s="117" t="s">
        <v>98</v>
      </c>
      <c r="D137" s="107"/>
      <c r="E137" s="107"/>
      <c r="F137" s="107"/>
      <c r="G137" s="92"/>
      <c r="H137" s="92"/>
      <c r="I137" s="92"/>
      <c r="J137" s="93"/>
      <c r="K137" s="49">
        <f>SUM(K128:K136)</f>
        <v>15396.24</v>
      </c>
      <c r="L137" s="49">
        <f t="shared" ref="L137:W137" si="57">SUM(L128:L136)</f>
        <v>0</v>
      </c>
      <c r="M137" s="49">
        <f t="shared" si="57"/>
        <v>0</v>
      </c>
      <c r="N137" s="55">
        <f t="shared" si="57"/>
        <v>0</v>
      </c>
      <c r="O137" s="55">
        <f t="shared" si="57"/>
        <v>3849.06</v>
      </c>
      <c r="P137" s="55">
        <f t="shared" si="57"/>
        <v>0</v>
      </c>
      <c r="Q137" s="55">
        <f t="shared" si="57"/>
        <v>0</v>
      </c>
      <c r="R137" s="55">
        <f t="shared" si="57"/>
        <v>3849.06</v>
      </c>
      <c r="S137" s="49">
        <f t="shared" si="57"/>
        <v>0</v>
      </c>
      <c r="T137" s="49">
        <f t="shared" si="57"/>
        <v>0</v>
      </c>
      <c r="U137" s="55">
        <f t="shared" si="57"/>
        <v>3849.06</v>
      </c>
      <c r="V137" s="55">
        <f t="shared" si="57"/>
        <v>0</v>
      </c>
      <c r="W137" s="55">
        <f t="shared" si="57"/>
        <v>3849.06</v>
      </c>
      <c r="X137" s="80">
        <f>SUM(L137:W137)</f>
        <v>15396.24</v>
      </c>
      <c r="Y137" s="12" t="b">
        <f>IF(X137=K137,TRUE,FALSE)</f>
        <v>1</v>
      </c>
    </row>
    <row r="138" spans="1:25" ht="15.75" customHeight="1" x14ac:dyDescent="0.25">
      <c r="A138" s="12"/>
      <c r="B138" s="12"/>
      <c r="C138" s="464" t="s">
        <v>329</v>
      </c>
      <c r="D138" s="98" t="s">
        <v>89</v>
      </c>
      <c r="E138" s="125" t="s">
        <v>9</v>
      </c>
      <c r="F138" s="17" t="s">
        <v>34</v>
      </c>
      <c r="G138" s="86" t="s">
        <v>90</v>
      </c>
      <c r="H138" s="86">
        <v>2</v>
      </c>
      <c r="I138" s="86">
        <v>120</v>
      </c>
      <c r="J138" s="56">
        <f>'Quadro de Preços 1 (3) - Franco'!$H$28</f>
        <v>12.6</v>
      </c>
      <c r="K138" s="67">
        <f t="shared" ref="K138:K146" si="58">J138*I138*H138</f>
        <v>3024</v>
      </c>
      <c r="L138" s="69"/>
      <c r="M138" s="58"/>
      <c r="N138" s="58">
        <f>$K$138/4</f>
        <v>756</v>
      </c>
      <c r="O138" s="58"/>
      <c r="P138" s="50"/>
      <c r="Q138" s="58">
        <f>$K$138/4</f>
        <v>756</v>
      </c>
      <c r="R138" s="50"/>
      <c r="S138" s="50"/>
      <c r="T138" s="58">
        <f>$K$138/4</f>
        <v>756</v>
      </c>
      <c r="U138" s="58"/>
      <c r="V138" s="50"/>
      <c r="W138" s="58">
        <f>$K$138/4</f>
        <v>756</v>
      </c>
      <c r="X138" s="80"/>
      <c r="Y138" s="12"/>
    </row>
    <row r="139" spans="1:25" ht="15.75" customHeight="1" x14ac:dyDescent="0.25">
      <c r="A139" s="12"/>
      <c r="B139" s="12"/>
      <c r="C139" s="465"/>
      <c r="D139" s="98" t="s">
        <v>91</v>
      </c>
      <c r="E139" s="125" t="s">
        <v>9</v>
      </c>
      <c r="F139" s="17" t="s">
        <v>34</v>
      </c>
      <c r="G139" s="86" t="s">
        <v>90</v>
      </c>
      <c r="H139" s="86">
        <v>2</v>
      </c>
      <c r="I139" s="86">
        <v>144</v>
      </c>
      <c r="J139" s="56">
        <f>'Quadro de Preços 1 (3) - Franco'!$H$29</f>
        <v>22.7</v>
      </c>
      <c r="K139" s="67">
        <f t="shared" si="58"/>
        <v>6537.5999999999995</v>
      </c>
      <c r="L139" s="69"/>
      <c r="M139" s="58"/>
      <c r="N139" s="58">
        <f>$K$139/4</f>
        <v>1634.3999999999999</v>
      </c>
      <c r="O139" s="58"/>
      <c r="P139" s="50"/>
      <c r="Q139" s="58">
        <f>$K$139/4</f>
        <v>1634.3999999999999</v>
      </c>
      <c r="R139" s="50"/>
      <c r="S139" s="50"/>
      <c r="T139" s="58">
        <f>$K$139/4</f>
        <v>1634.3999999999999</v>
      </c>
      <c r="U139" s="58"/>
      <c r="V139" s="50"/>
      <c r="W139" s="58">
        <f>$K$139/4</f>
        <v>1634.3999999999999</v>
      </c>
      <c r="X139" s="80"/>
      <c r="Y139" s="12"/>
    </row>
    <row r="140" spans="1:25" ht="15.75" customHeight="1" x14ac:dyDescent="0.25">
      <c r="A140" s="12"/>
      <c r="B140" s="12"/>
      <c r="C140" s="465"/>
      <c r="D140" s="97" t="s">
        <v>15</v>
      </c>
      <c r="E140" s="124" t="s">
        <v>10</v>
      </c>
      <c r="F140" s="17" t="s">
        <v>34</v>
      </c>
      <c r="G140" s="86" t="s">
        <v>97</v>
      </c>
      <c r="H140" s="86">
        <v>4</v>
      </c>
      <c r="I140" s="86">
        <v>175</v>
      </c>
      <c r="J140" s="56">
        <f>'Quadro de Preços 1 (3) - Franco'!$H$16</f>
        <v>0.14000000000000001</v>
      </c>
      <c r="K140" s="67">
        <f t="shared" si="58"/>
        <v>98.000000000000014</v>
      </c>
      <c r="L140" s="69"/>
      <c r="M140" s="58"/>
      <c r="N140" s="58">
        <f>$K$140/4</f>
        <v>24.500000000000004</v>
      </c>
      <c r="O140" s="58"/>
      <c r="P140" s="50"/>
      <c r="Q140" s="58">
        <f>$K$140/4</f>
        <v>24.500000000000004</v>
      </c>
      <c r="R140" s="50"/>
      <c r="S140" s="50"/>
      <c r="T140" s="58">
        <f>$K$140/4</f>
        <v>24.500000000000004</v>
      </c>
      <c r="U140" s="58"/>
      <c r="V140" s="50"/>
      <c r="W140" s="58">
        <f>$K$140/4</f>
        <v>24.500000000000004</v>
      </c>
      <c r="X140" s="80"/>
      <c r="Y140" s="12"/>
    </row>
    <row r="141" spans="1:25" ht="15.75" customHeight="1" x14ac:dyDescent="0.25">
      <c r="A141" s="12"/>
      <c r="B141" s="12"/>
      <c r="C141" s="465"/>
      <c r="D141" s="98" t="s">
        <v>30</v>
      </c>
      <c r="E141" s="122" t="s">
        <v>95</v>
      </c>
      <c r="F141" s="17" t="s">
        <v>34</v>
      </c>
      <c r="G141" s="85" t="s">
        <v>96</v>
      </c>
      <c r="H141" s="122">
        <v>4</v>
      </c>
      <c r="I141" s="245">
        <v>70</v>
      </c>
      <c r="J141" s="44">
        <f>'Verba_Kit Pedagogico_Franco'!$H$13</f>
        <v>8.5900000000000016</v>
      </c>
      <c r="K141" s="67">
        <f t="shared" si="58"/>
        <v>2405.2000000000003</v>
      </c>
      <c r="L141" s="69"/>
      <c r="M141" s="58"/>
      <c r="N141" s="58">
        <f>$K$141/4</f>
        <v>601.30000000000007</v>
      </c>
      <c r="O141" s="58"/>
      <c r="P141" s="50"/>
      <c r="Q141" s="58">
        <f>$K$141/4</f>
        <v>601.30000000000007</v>
      </c>
      <c r="R141" s="50"/>
      <c r="S141" s="50"/>
      <c r="T141" s="58">
        <f>$K$141/4</f>
        <v>601.30000000000007</v>
      </c>
      <c r="U141" s="58"/>
      <c r="V141" s="50"/>
      <c r="W141" s="58">
        <f>$K$141/4</f>
        <v>601.30000000000007</v>
      </c>
      <c r="X141" s="80"/>
      <c r="Y141" s="12"/>
    </row>
    <row r="142" spans="1:25" ht="15.75" customHeight="1" x14ac:dyDescent="0.25">
      <c r="A142" s="12"/>
      <c r="B142" s="12"/>
      <c r="C142" s="465"/>
      <c r="D142" s="98" t="s">
        <v>105</v>
      </c>
      <c r="E142" s="124" t="s">
        <v>10</v>
      </c>
      <c r="F142" s="17" t="s">
        <v>34</v>
      </c>
      <c r="G142" s="86" t="s">
        <v>97</v>
      </c>
      <c r="H142" s="86">
        <v>4</v>
      </c>
      <c r="I142" s="242">
        <v>70</v>
      </c>
      <c r="J142" s="44">
        <f>'Kit Lanche'!D15</f>
        <v>5.5</v>
      </c>
      <c r="K142" s="67">
        <f t="shared" si="58"/>
        <v>1540</v>
      </c>
      <c r="L142" s="69"/>
      <c r="M142" s="58"/>
      <c r="N142" s="58">
        <f>$K$142/4</f>
        <v>385</v>
      </c>
      <c r="O142" s="58"/>
      <c r="P142" s="50"/>
      <c r="Q142" s="58">
        <f>$K$142/4</f>
        <v>385</v>
      </c>
      <c r="R142" s="50"/>
      <c r="S142" s="50"/>
      <c r="T142" s="58">
        <f>$K$142/4</f>
        <v>385</v>
      </c>
      <c r="U142" s="58"/>
      <c r="V142" s="50"/>
      <c r="W142" s="58">
        <f>$K$142/4</f>
        <v>385</v>
      </c>
      <c r="X142" s="80"/>
      <c r="Y142" s="12"/>
    </row>
    <row r="143" spans="1:25" ht="15.75" customHeight="1" x14ac:dyDescent="0.25">
      <c r="A143" s="12"/>
      <c r="B143" s="12"/>
      <c r="C143" s="465"/>
      <c r="D143" s="98" t="s">
        <v>100</v>
      </c>
      <c r="E143" s="124" t="s">
        <v>10</v>
      </c>
      <c r="F143" s="17" t="s">
        <v>34</v>
      </c>
      <c r="G143" s="86" t="s">
        <v>97</v>
      </c>
      <c r="H143" s="86">
        <v>4</v>
      </c>
      <c r="I143" s="86">
        <v>10</v>
      </c>
      <c r="J143" s="44">
        <f>'Quadro de Preços 1 (3) - Franco'!$H$23</f>
        <v>12</v>
      </c>
      <c r="K143" s="67">
        <f t="shared" si="58"/>
        <v>480</v>
      </c>
      <c r="L143" s="69"/>
      <c r="M143" s="58"/>
      <c r="N143" s="58">
        <f>$K$143/4</f>
        <v>120</v>
      </c>
      <c r="O143" s="58"/>
      <c r="P143" s="50"/>
      <c r="Q143" s="58">
        <f>$K$143/4</f>
        <v>120</v>
      </c>
      <c r="R143" s="50"/>
      <c r="S143" s="50"/>
      <c r="T143" s="58">
        <f>$K$143/4</f>
        <v>120</v>
      </c>
      <c r="U143" s="58"/>
      <c r="V143" s="50"/>
      <c r="W143" s="58">
        <f>$K$143/4</f>
        <v>120</v>
      </c>
      <c r="X143" s="80"/>
      <c r="Y143" s="12"/>
    </row>
    <row r="144" spans="1:25" ht="15.75" customHeight="1" x14ac:dyDescent="0.25">
      <c r="A144" s="12"/>
      <c r="B144" s="12"/>
      <c r="C144" s="465"/>
      <c r="D144" s="98" t="s">
        <v>101</v>
      </c>
      <c r="E144" s="124" t="s">
        <v>10</v>
      </c>
      <c r="F144" s="17" t="s">
        <v>34</v>
      </c>
      <c r="G144" s="86" t="s">
        <v>97</v>
      </c>
      <c r="H144" s="86">
        <v>4</v>
      </c>
      <c r="I144" s="242">
        <v>70</v>
      </c>
      <c r="J144" s="44">
        <f>'Quadro de Preços 1 (3) - Franco'!$H$24</f>
        <v>4</v>
      </c>
      <c r="K144" s="67">
        <f t="shared" si="58"/>
        <v>1120</v>
      </c>
      <c r="L144" s="104"/>
      <c r="M144" s="58"/>
      <c r="N144" s="58">
        <f>$K$144/4</f>
        <v>280</v>
      </c>
      <c r="O144" s="58"/>
      <c r="P144" s="89"/>
      <c r="Q144" s="58">
        <f>$K$144/4</f>
        <v>280</v>
      </c>
      <c r="R144" s="89"/>
      <c r="S144" s="89"/>
      <c r="T144" s="58">
        <f>$K$144/4</f>
        <v>280</v>
      </c>
      <c r="U144" s="58"/>
      <c r="V144" s="50"/>
      <c r="W144" s="58">
        <f>$K$144/4</f>
        <v>280</v>
      </c>
      <c r="X144" s="80"/>
      <c r="Y144" s="12"/>
    </row>
    <row r="145" spans="1:25" ht="15.75" customHeight="1" x14ac:dyDescent="0.25">
      <c r="A145" s="12"/>
      <c r="B145" s="12"/>
      <c r="C145" s="465"/>
      <c r="D145" s="88" t="s">
        <v>26</v>
      </c>
      <c r="E145" s="124" t="s">
        <v>10</v>
      </c>
      <c r="F145" s="17" t="s">
        <v>34</v>
      </c>
      <c r="G145" s="86" t="s">
        <v>97</v>
      </c>
      <c r="H145" s="86">
        <v>4</v>
      </c>
      <c r="I145" s="86">
        <v>1</v>
      </c>
      <c r="J145" s="53">
        <f>'Quadro de Preços 1'!$I$31</f>
        <v>18.46</v>
      </c>
      <c r="K145" s="67">
        <f t="shared" si="58"/>
        <v>73.84</v>
      </c>
      <c r="L145" s="104"/>
      <c r="M145" s="58"/>
      <c r="N145" s="58">
        <f>$K$145/4</f>
        <v>18.46</v>
      </c>
      <c r="O145" s="58"/>
      <c r="P145" s="89"/>
      <c r="Q145" s="58">
        <f>$K$145/4</f>
        <v>18.46</v>
      </c>
      <c r="R145" s="89"/>
      <c r="S145" s="89"/>
      <c r="T145" s="58">
        <f>$K$145/4</f>
        <v>18.46</v>
      </c>
      <c r="U145" s="58"/>
      <c r="V145" s="50"/>
      <c r="W145" s="58">
        <f>$K$145/4</f>
        <v>18.46</v>
      </c>
      <c r="X145" s="80"/>
      <c r="Y145" s="12"/>
    </row>
    <row r="146" spans="1:25" ht="12" customHeight="1" x14ac:dyDescent="0.25">
      <c r="A146" s="12"/>
      <c r="B146" s="12"/>
      <c r="C146" s="466"/>
      <c r="D146" s="211" t="s">
        <v>543</v>
      </c>
      <c r="E146" s="124" t="s">
        <v>10</v>
      </c>
      <c r="F146" s="17" t="s">
        <v>34</v>
      </c>
      <c r="G146" s="86" t="s">
        <v>97</v>
      </c>
      <c r="H146" s="86">
        <v>4</v>
      </c>
      <c r="I146" s="238">
        <v>70</v>
      </c>
      <c r="J146" s="44">
        <f>'Quadro de Preços 1'!$I$12</f>
        <v>0.42</v>
      </c>
      <c r="K146" s="67">
        <f t="shared" si="58"/>
        <v>117.6</v>
      </c>
      <c r="L146" s="104"/>
      <c r="M146" s="58"/>
      <c r="N146" s="58">
        <f>$K$146/4</f>
        <v>29.4</v>
      </c>
      <c r="O146" s="58"/>
      <c r="P146" s="89"/>
      <c r="Q146" s="58">
        <f>$K$146/4</f>
        <v>29.4</v>
      </c>
      <c r="R146" s="89"/>
      <c r="S146" s="89"/>
      <c r="T146" s="58">
        <f>$K$146/4</f>
        <v>29.4</v>
      </c>
      <c r="U146" s="58"/>
      <c r="V146" s="50"/>
      <c r="W146" s="58">
        <f>$K$146/4</f>
        <v>29.4</v>
      </c>
      <c r="X146" s="80"/>
      <c r="Y146" s="12"/>
    </row>
    <row r="147" spans="1:25" ht="15.75" customHeight="1" x14ac:dyDescent="0.25">
      <c r="A147" s="12"/>
      <c r="B147" s="12"/>
      <c r="C147" s="126" t="s">
        <v>98</v>
      </c>
      <c r="D147" s="92"/>
      <c r="E147" s="92"/>
      <c r="F147" s="92"/>
      <c r="G147" s="92"/>
      <c r="H147" s="92"/>
      <c r="I147" s="92"/>
      <c r="J147" s="93"/>
      <c r="K147" s="49">
        <f>SUM(K138:K146)</f>
        <v>15396.24</v>
      </c>
      <c r="L147" s="49">
        <f t="shared" ref="L147:W147" si="59">SUM(L138:L146)</f>
        <v>0</v>
      </c>
      <c r="M147" s="49">
        <f t="shared" si="59"/>
        <v>0</v>
      </c>
      <c r="N147" s="49">
        <f t="shared" si="59"/>
        <v>3849.06</v>
      </c>
      <c r="O147" s="49">
        <f t="shared" si="59"/>
        <v>0</v>
      </c>
      <c r="P147" s="49">
        <f t="shared" si="59"/>
        <v>0</v>
      </c>
      <c r="Q147" s="49">
        <f t="shared" si="59"/>
        <v>3849.06</v>
      </c>
      <c r="R147" s="49">
        <f t="shared" si="59"/>
        <v>0</v>
      </c>
      <c r="S147" s="49">
        <f t="shared" si="59"/>
        <v>0</v>
      </c>
      <c r="T147" s="49">
        <f t="shared" si="59"/>
        <v>3849.06</v>
      </c>
      <c r="U147" s="49">
        <f t="shared" si="59"/>
        <v>0</v>
      </c>
      <c r="V147" s="49">
        <f t="shared" si="59"/>
        <v>0</v>
      </c>
      <c r="W147" s="49">
        <f t="shared" si="59"/>
        <v>3849.06</v>
      </c>
      <c r="X147" s="80">
        <f>SUM(L147:W147)</f>
        <v>15396.24</v>
      </c>
      <c r="Y147" s="12" t="b">
        <f>IF(X147=K147,TRUE,FALSE)</f>
        <v>1</v>
      </c>
    </row>
    <row r="148" spans="1:25" ht="15.75" customHeight="1" x14ac:dyDescent="0.25">
      <c r="A148" s="12"/>
      <c r="B148" s="12"/>
      <c r="C148" s="417" t="s">
        <v>121</v>
      </c>
      <c r="D148" s="418"/>
      <c r="E148" s="418"/>
      <c r="F148" s="418"/>
      <c r="G148" s="418"/>
      <c r="H148" s="418"/>
      <c r="I148" s="418"/>
      <c r="J148" s="419"/>
      <c r="K148" s="63">
        <f>SUM(K122,K127,K137,K147)</f>
        <v>53158.879999999997</v>
      </c>
      <c r="L148" s="63">
        <f>SUM(L122,L127,L137,L147)</f>
        <v>0</v>
      </c>
      <c r="M148" s="63">
        <f t="shared" ref="M148:W148" si="60">SUM(M122,M127,M137,M147)</f>
        <v>2795.8</v>
      </c>
      <c r="N148" s="63">
        <f t="shared" si="60"/>
        <v>6644.8600000000006</v>
      </c>
      <c r="O148" s="63">
        <f t="shared" si="60"/>
        <v>3849.06</v>
      </c>
      <c r="P148" s="63">
        <f t="shared" si="60"/>
        <v>2795.8</v>
      </c>
      <c r="Q148" s="63">
        <f t="shared" si="60"/>
        <v>6644.8600000000006</v>
      </c>
      <c r="R148" s="63">
        <f t="shared" si="60"/>
        <v>3849.06</v>
      </c>
      <c r="S148" s="63">
        <f t="shared" si="60"/>
        <v>2795.8</v>
      </c>
      <c r="T148" s="63">
        <f t="shared" si="60"/>
        <v>6644.8600000000006</v>
      </c>
      <c r="U148" s="63">
        <f t="shared" si="60"/>
        <v>3849.06</v>
      </c>
      <c r="V148" s="63">
        <f t="shared" si="60"/>
        <v>2795.8</v>
      </c>
      <c r="W148" s="63">
        <f t="shared" si="60"/>
        <v>10493.92</v>
      </c>
      <c r="X148" s="80">
        <f>SUM(L148:W148)</f>
        <v>53158.880000000005</v>
      </c>
      <c r="Y148" s="12" t="b">
        <f>IF(X148=K148,TRUE,FALSE)</f>
        <v>1</v>
      </c>
    </row>
    <row r="149" spans="1:25" ht="15.75" customHeight="1" x14ac:dyDescent="0.25">
      <c r="A149" s="12"/>
      <c r="B149" s="12"/>
      <c r="C149" s="420" t="s">
        <v>111</v>
      </c>
      <c r="D149" s="421"/>
      <c r="E149" s="421"/>
      <c r="F149" s="421"/>
      <c r="G149" s="421"/>
      <c r="H149" s="421"/>
      <c r="I149" s="421"/>
      <c r="J149" s="421"/>
      <c r="K149" s="422"/>
      <c r="L149" s="420"/>
      <c r="M149" s="421"/>
      <c r="N149" s="421"/>
      <c r="O149" s="421"/>
      <c r="P149" s="421"/>
      <c r="Q149" s="421"/>
      <c r="R149" s="421"/>
      <c r="S149" s="432"/>
      <c r="T149" s="433"/>
      <c r="U149" s="389"/>
      <c r="V149" s="72"/>
      <c r="W149" s="72"/>
      <c r="X149" s="80"/>
      <c r="Y149" s="12"/>
    </row>
    <row r="150" spans="1:25" ht="15.75" customHeight="1" x14ac:dyDescent="0.25">
      <c r="A150" s="12"/>
      <c r="B150" s="12"/>
      <c r="C150" s="434" t="s">
        <v>59</v>
      </c>
      <c r="D150" s="83" t="s">
        <v>89</v>
      </c>
      <c r="E150" s="95" t="s">
        <v>9</v>
      </c>
      <c r="F150" s="17" t="s">
        <v>34</v>
      </c>
      <c r="G150" s="85" t="s">
        <v>90</v>
      </c>
      <c r="H150" s="85">
        <v>2</v>
      </c>
      <c r="I150" s="86">
        <v>30</v>
      </c>
      <c r="J150" s="56">
        <f>'Quadro de Preços 1 (3) - Franco'!$H$28</f>
        <v>12.6</v>
      </c>
      <c r="K150" s="67">
        <f t="shared" ref="K150:K159" si="61">J150*I150*H150</f>
        <v>756</v>
      </c>
      <c r="L150" s="102"/>
      <c r="M150" s="127"/>
      <c r="N150" s="50"/>
      <c r="O150" s="50">
        <f>$K$150/2</f>
        <v>378</v>
      </c>
      <c r="P150" s="103"/>
      <c r="Q150" s="103"/>
      <c r="R150" s="103"/>
      <c r="S150" s="89"/>
      <c r="T150" s="115"/>
      <c r="U150" s="50">
        <f>$K$150/2</f>
        <v>378</v>
      </c>
      <c r="V150" s="103"/>
      <c r="W150" s="103"/>
      <c r="X150" s="80"/>
      <c r="Y150" s="12"/>
    </row>
    <row r="151" spans="1:25" ht="15.75" customHeight="1" x14ac:dyDescent="0.25">
      <c r="A151" s="12"/>
      <c r="B151" s="12"/>
      <c r="C151" s="435"/>
      <c r="D151" s="87" t="s">
        <v>91</v>
      </c>
      <c r="E151" s="95" t="s">
        <v>9</v>
      </c>
      <c r="F151" s="17" t="s">
        <v>34</v>
      </c>
      <c r="G151" s="85" t="s">
        <v>90</v>
      </c>
      <c r="H151" s="85">
        <v>2</v>
      </c>
      <c r="I151" s="86">
        <v>60</v>
      </c>
      <c r="J151" s="56">
        <f>'Quadro de Preços 1 (3) - Franco'!$H$29</f>
        <v>22.7</v>
      </c>
      <c r="K151" s="67">
        <f t="shared" si="61"/>
        <v>2724</v>
      </c>
      <c r="L151" s="104"/>
      <c r="M151" s="127"/>
      <c r="N151" s="50"/>
      <c r="O151" s="50">
        <f>$K$151/2</f>
        <v>1362</v>
      </c>
      <c r="P151" s="89"/>
      <c r="Q151" s="89"/>
      <c r="R151" s="89"/>
      <c r="S151" s="89"/>
      <c r="T151" s="115"/>
      <c r="U151" s="50">
        <f>$K$151/2</f>
        <v>1362</v>
      </c>
      <c r="V151" s="89"/>
      <c r="W151" s="89"/>
      <c r="X151" s="80"/>
      <c r="Y151" s="12"/>
    </row>
    <row r="152" spans="1:25" ht="15.75" customHeight="1" x14ac:dyDescent="0.25">
      <c r="A152" s="12"/>
      <c r="B152" s="12"/>
      <c r="C152" s="435"/>
      <c r="D152" s="105" t="s">
        <v>540</v>
      </c>
      <c r="E152" s="17" t="s">
        <v>6</v>
      </c>
      <c r="F152" s="17" t="s">
        <v>34</v>
      </c>
      <c r="G152" s="94" t="s">
        <v>90</v>
      </c>
      <c r="H152" s="94">
        <v>2</v>
      </c>
      <c r="I152" s="94">
        <v>10</v>
      </c>
      <c r="J152" s="128">
        <f>'Quadro de Preços 1 (3) - Franco'!$H$37</f>
        <v>27.84</v>
      </c>
      <c r="K152" s="67">
        <f t="shared" si="61"/>
        <v>556.79999999999995</v>
      </c>
      <c r="L152" s="104"/>
      <c r="M152" s="127"/>
      <c r="N152" s="50"/>
      <c r="O152" s="50">
        <f>$K$152/2</f>
        <v>278.39999999999998</v>
      </c>
      <c r="P152" s="89"/>
      <c r="Q152" s="89"/>
      <c r="R152" s="89"/>
      <c r="S152" s="89"/>
      <c r="T152" s="115"/>
      <c r="U152" s="50">
        <f>$K$152/2</f>
        <v>278.39999999999998</v>
      </c>
      <c r="V152" s="89"/>
      <c r="W152" s="89"/>
      <c r="X152" s="80"/>
      <c r="Y152" s="12"/>
    </row>
    <row r="153" spans="1:25" ht="15.75" customHeight="1" x14ac:dyDescent="0.25">
      <c r="A153" s="12"/>
      <c r="B153" s="12"/>
      <c r="C153" s="435"/>
      <c r="D153" s="97" t="s">
        <v>13</v>
      </c>
      <c r="E153" s="17" t="s">
        <v>10</v>
      </c>
      <c r="F153" s="17" t="s">
        <v>34</v>
      </c>
      <c r="G153" s="86" t="s">
        <v>97</v>
      </c>
      <c r="H153" s="86">
        <v>2</v>
      </c>
      <c r="I153" s="86">
        <v>10</v>
      </c>
      <c r="J153" s="44">
        <f>'Quadro de Preços 1 (3) - Franco'!$H$14</f>
        <v>2.6</v>
      </c>
      <c r="K153" s="67">
        <f t="shared" si="61"/>
        <v>52</v>
      </c>
      <c r="L153" s="104"/>
      <c r="M153" s="127"/>
      <c r="N153" s="50"/>
      <c r="O153" s="50">
        <f>$K$153/2</f>
        <v>26</v>
      </c>
      <c r="P153" s="89"/>
      <c r="Q153" s="89"/>
      <c r="R153" s="89"/>
      <c r="S153" s="89"/>
      <c r="T153" s="115"/>
      <c r="U153" s="50">
        <f>$K$153/2</f>
        <v>26</v>
      </c>
      <c r="V153" s="89"/>
      <c r="W153" s="89"/>
      <c r="X153" s="80"/>
      <c r="Y153" s="12"/>
    </row>
    <row r="154" spans="1:25" ht="15.75" customHeight="1" x14ac:dyDescent="0.25">
      <c r="A154" s="12"/>
      <c r="B154" s="12"/>
      <c r="C154" s="435"/>
      <c r="D154" s="98" t="s">
        <v>99</v>
      </c>
      <c r="E154" s="17" t="s">
        <v>10</v>
      </c>
      <c r="F154" s="17" t="s">
        <v>34</v>
      </c>
      <c r="G154" s="86" t="s">
        <v>97</v>
      </c>
      <c r="H154" s="86">
        <v>2</v>
      </c>
      <c r="I154" s="238">
        <v>175</v>
      </c>
      <c r="J154" s="44">
        <f>'Planilha para vinculação'!F23</f>
        <v>0.09</v>
      </c>
      <c r="K154" s="67">
        <f t="shared" si="61"/>
        <v>31.5</v>
      </c>
      <c r="L154" s="104"/>
      <c r="M154" s="127"/>
      <c r="N154" s="50"/>
      <c r="O154" s="50">
        <f>$K$154/2</f>
        <v>15.75</v>
      </c>
      <c r="P154" s="89"/>
      <c r="Q154" s="89"/>
      <c r="R154" s="89"/>
      <c r="S154" s="89"/>
      <c r="T154" s="115"/>
      <c r="U154" s="50">
        <f>$K$154/2</f>
        <v>15.75</v>
      </c>
      <c r="V154" s="89"/>
      <c r="W154" s="89"/>
      <c r="X154" s="80"/>
      <c r="Y154" s="12"/>
    </row>
    <row r="155" spans="1:25" ht="15.75" customHeight="1" x14ac:dyDescent="0.25">
      <c r="A155" s="12"/>
      <c r="B155" s="12"/>
      <c r="C155" s="435"/>
      <c r="D155" s="98" t="s">
        <v>100</v>
      </c>
      <c r="E155" s="17" t="s">
        <v>10</v>
      </c>
      <c r="F155" s="17" t="s">
        <v>34</v>
      </c>
      <c r="G155" s="86" t="s">
        <v>97</v>
      </c>
      <c r="H155" s="86">
        <v>2</v>
      </c>
      <c r="I155" s="86">
        <v>10</v>
      </c>
      <c r="J155" s="44">
        <f>'Quadro de Preços 1 (3) - Franco'!$H$23</f>
        <v>12</v>
      </c>
      <c r="K155" s="67">
        <f t="shared" si="61"/>
        <v>240</v>
      </c>
      <c r="L155" s="104"/>
      <c r="M155" s="127"/>
      <c r="N155" s="50"/>
      <c r="O155" s="50">
        <f>$K$155/2</f>
        <v>120</v>
      </c>
      <c r="P155" s="89"/>
      <c r="Q155" s="89"/>
      <c r="R155" s="89"/>
      <c r="S155" s="89"/>
      <c r="T155" s="115"/>
      <c r="U155" s="50">
        <f>$K$155/2</f>
        <v>120</v>
      </c>
      <c r="V155" s="89"/>
      <c r="W155" s="89"/>
      <c r="X155" s="80"/>
      <c r="Y155" s="12"/>
    </row>
    <row r="156" spans="1:25" ht="15.75" customHeight="1" x14ac:dyDescent="0.25">
      <c r="A156" s="12"/>
      <c r="B156" s="12"/>
      <c r="C156" s="435"/>
      <c r="D156" s="98" t="s">
        <v>101</v>
      </c>
      <c r="E156" s="17" t="s">
        <v>10</v>
      </c>
      <c r="F156" s="17" t="s">
        <v>34</v>
      </c>
      <c r="G156" s="86" t="s">
        <v>97</v>
      </c>
      <c r="H156" s="86">
        <v>2</v>
      </c>
      <c r="I156" s="242">
        <v>70</v>
      </c>
      <c r="J156" s="44">
        <f>'Quadro de Preços 1 (3) - Franco'!$H$24</f>
        <v>4</v>
      </c>
      <c r="K156" s="67">
        <f t="shared" si="61"/>
        <v>560</v>
      </c>
      <c r="L156" s="104"/>
      <c r="M156" s="127"/>
      <c r="N156" s="50"/>
      <c r="O156" s="50">
        <f>$K$156/2</f>
        <v>280</v>
      </c>
      <c r="P156" s="89"/>
      <c r="Q156" s="89"/>
      <c r="R156" s="89"/>
      <c r="S156" s="89"/>
      <c r="T156" s="115"/>
      <c r="U156" s="50">
        <f>$K$156/2</f>
        <v>280</v>
      </c>
      <c r="V156" s="89"/>
      <c r="W156" s="89"/>
      <c r="X156" s="80"/>
      <c r="Y156" s="12"/>
    </row>
    <row r="157" spans="1:25" ht="23.25" customHeight="1" x14ac:dyDescent="0.25">
      <c r="A157" s="12"/>
      <c r="B157" s="12"/>
      <c r="C157" s="435"/>
      <c r="D157" s="211" t="s">
        <v>543</v>
      </c>
      <c r="E157" s="17" t="s">
        <v>10</v>
      </c>
      <c r="F157" s="17" t="s">
        <v>34</v>
      </c>
      <c r="G157" s="86" t="s">
        <v>97</v>
      </c>
      <c r="H157" s="86">
        <v>2</v>
      </c>
      <c r="I157" s="238">
        <v>70</v>
      </c>
      <c r="J157" s="44">
        <f>'Quadro de Preços 1'!$I$12</f>
        <v>0.42</v>
      </c>
      <c r="K157" s="67">
        <f t="shared" si="61"/>
        <v>58.8</v>
      </c>
      <c r="L157" s="104"/>
      <c r="M157" s="127"/>
      <c r="N157" s="50"/>
      <c r="O157" s="50">
        <f>$K$157/2</f>
        <v>29.4</v>
      </c>
      <c r="P157" s="89"/>
      <c r="Q157" s="89"/>
      <c r="R157" s="89"/>
      <c r="S157" s="89"/>
      <c r="T157" s="115"/>
      <c r="U157" s="50">
        <f>$K$157/2</f>
        <v>29.4</v>
      </c>
      <c r="V157" s="89"/>
      <c r="W157" s="89"/>
      <c r="X157" s="80"/>
      <c r="Y157" s="12"/>
    </row>
    <row r="158" spans="1:25" ht="15.75" customHeight="1" x14ac:dyDescent="0.25">
      <c r="A158" s="12"/>
      <c r="B158" s="12"/>
      <c r="C158" s="435"/>
      <c r="D158" s="98" t="s">
        <v>30</v>
      </c>
      <c r="E158" s="86" t="s">
        <v>95</v>
      </c>
      <c r="F158" s="17" t="s">
        <v>34</v>
      </c>
      <c r="G158" s="85" t="s">
        <v>96</v>
      </c>
      <c r="H158" s="86">
        <v>2</v>
      </c>
      <c r="I158" s="242">
        <v>70</v>
      </c>
      <c r="J158" s="44">
        <f>'Verba_Kit Pedagogico_Franco'!$H$13</f>
        <v>8.5900000000000016</v>
      </c>
      <c r="K158" s="67">
        <f t="shared" si="61"/>
        <v>1202.6000000000001</v>
      </c>
      <c r="L158" s="104"/>
      <c r="M158" s="127"/>
      <c r="N158" s="50"/>
      <c r="O158" s="50">
        <f>$K$158/2</f>
        <v>601.30000000000007</v>
      </c>
      <c r="P158" s="89"/>
      <c r="Q158" s="89"/>
      <c r="R158" s="89"/>
      <c r="S158" s="89"/>
      <c r="T158" s="115"/>
      <c r="U158" s="50">
        <f>$K$158/2</f>
        <v>601.30000000000007</v>
      </c>
      <c r="V158" s="89"/>
      <c r="W158" s="89"/>
      <c r="X158" s="80"/>
      <c r="Y158" s="12"/>
    </row>
    <row r="159" spans="1:25" ht="15.75" customHeight="1" x14ac:dyDescent="0.25">
      <c r="A159" s="12"/>
      <c r="B159" s="12"/>
      <c r="C159" s="436"/>
      <c r="D159" s="83" t="s">
        <v>105</v>
      </c>
      <c r="E159" s="17" t="s">
        <v>10</v>
      </c>
      <c r="F159" s="17" t="s">
        <v>34</v>
      </c>
      <c r="G159" s="94" t="s">
        <v>97</v>
      </c>
      <c r="H159" s="94">
        <v>2</v>
      </c>
      <c r="I159" s="242">
        <v>70</v>
      </c>
      <c r="J159" s="44">
        <f>'Kit Lanche'!D15</f>
        <v>5.5</v>
      </c>
      <c r="K159" s="67">
        <f t="shared" si="61"/>
        <v>770</v>
      </c>
      <c r="L159" s="104"/>
      <c r="M159" s="127"/>
      <c r="N159" s="50"/>
      <c r="O159" s="50">
        <f>$K$159/2</f>
        <v>385</v>
      </c>
      <c r="P159" s="89"/>
      <c r="Q159" s="89"/>
      <c r="R159" s="89"/>
      <c r="S159" s="89"/>
      <c r="T159" s="115"/>
      <c r="U159" s="50">
        <f>$K$159/2</f>
        <v>385</v>
      </c>
      <c r="V159" s="89"/>
      <c r="W159" s="89"/>
      <c r="X159" s="80"/>
      <c r="Y159" s="12"/>
    </row>
    <row r="160" spans="1:25" ht="15.75" customHeight="1" x14ac:dyDescent="0.25">
      <c r="A160" s="12"/>
      <c r="B160" s="12"/>
      <c r="C160" s="32" t="s">
        <v>98</v>
      </c>
      <c r="D160" s="26"/>
      <c r="E160" s="26"/>
      <c r="F160" s="26"/>
      <c r="G160" s="26"/>
      <c r="H160" s="26"/>
      <c r="I160" s="26"/>
      <c r="J160" s="26"/>
      <c r="K160" s="49">
        <f>SUM(K150:K159)</f>
        <v>6951.7000000000007</v>
      </c>
      <c r="L160" s="49">
        <f t="shared" ref="L160:W160" si="62">SUM(L150:L159)</f>
        <v>0</v>
      </c>
      <c r="M160" s="49">
        <f t="shared" si="62"/>
        <v>0</v>
      </c>
      <c r="N160" s="49">
        <f t="shared" si="62"/>
        <v>0</v>
      </c>
      <c r="O160" s="49">
        <f t="shared" si="62"/>
        <v>3475.8500000000004</v>
      </c>
      <c r="P160" s="49">
        <f t="shared" si="62"/>
        <v>0</v>
      </c>
      <c r="Q160" s="49">
        <f t="shared" si="62"/>
        <v>0</v>
      </c>
      <c r="R160" s="49">
        <f t="shared" si="62"/>
        <v>0</v>
      </c>
      <c r="S160" s="49">
        <f t="shared" si="62"/>
        <v>0</v>
      </c>
      <c r="T160" s="49">
        <f t="shared" si="62"/>
        <v>0</v>
      </c>
      <c r="U160" s="49">
        <f t="shared" si="62"/>
        <v>3475.8500000000004</v>
      </c>
      <c r="V160" s="49">
        <f t="shared" si="62"/>
        <v>0</v>
      </c>
      <c r="W160" s="49">
        <f t="shared" si="62"/>
        <v>0</v>
      </c>
      <c r="X160" s="80">
        <f>SUM(L160:W160)</f>
        <v>6951.7000000000007</v>
      </c>
      <c r="Y160" s="12" t="b">
        <f>IF(X160=K160,TRUE,FALSE)</f>
        <v>1</v>
      </c>
    </row>
    <row r="161" spans="1:25" ht="15.75" customHeight="1" x14ac:dyDescent="0.25">
      <c r="A161" s="12"/>
      <c r="B161" s="12"/>
      <c r="C161" s="437" t="s">
        <v>113</v>
      </c>
      <c r="D161" s="83" t="s">
        <v>89</v>
      </c>
      <c r="E161" s="95" t="s">
        <v>9</v>
      </c>
      <c r="F161" s="17" t="s">
        <v>34</v>
      </c>
      <c r="G161" s="86" t="s">
        <v>90</v>
      </c>
      <c r="H161" s="86">
        <v>2</v>
      </c>
      <c r="I161" s="86">
        <v>240</v>
      </c>
      <c r="J161" s="56">
        <f>'Quadro de Preços 1 (3) - Franco'!$H$28</f>
        <v>12.6</v>
      </c>
      <c r="K161" s="45">
        <f t="shared" ref="K161:K169" si="63">H161*I161*J161</f>
        <v>6048</v>
      </c>
      <c r="L161" s="102"/>
      <c r="M161" s="103"/>
      <c r="N161" s="50">
        <f>$K$161/4</f>
        <v>1512</v>
      </c>
      <c r="O161" s="103"/>
      <c r="P161" s="50"/>
      <c r="Q161" s="50">
        <f>$K$161/4</f>
        <v>1512</v>
      </c>
      <c r="R161" s="50"/>
      <c r="S161" s="50"/>
      <c r="T161" s="50">
        <f>$K$161/4</f>
        <v>1512</v>
      </c>
      <c r="U161" s="99"/>
      <c r="V161" s="50"/>
      <c r="W161" s="50">
        <f>$K$161/4</f>
        <v>1512</v>
      </c>
      <c r="X161" s="80"/>
      <c r="Y161" s="12"/>
    </row>
    <row r="162" spans="1:25" ht="27.75" customHeight="1" x14ac:dyDescent="0.25">
      <c r="A162" s="12"/>
      <c r="B162" s="12"/>
      <c r="C162" s="435"/>
      <c r="D162" s="83" t="s">
        <v>91</v>
      </c>
      <c r="E162" s="95" t="s">
        <v>9</v>
      </c>
      <c r="F162" s="17" t="s">
        <v>34</v>
      </c>
      <c r="G162" s="86" t="s">
        <v>90</v>
      </c>
      <c r="H162" s="86">
        <v>2</v>
      </c>
      <c r="I162" s="86">
        <v>320</v>
      </c>
      <c r="J162" s="56">
        <f>'Quadro de Preços 1 (3) - Franco'!$H$29</f>
        <v>22.7</v>
      </c>
      <c r="K162" s="45">
        <f t="shared" si="63"/>
        <v>14528</v>
      </c>
      <c r="L162" s="104"/>
      <c r="M162" s="89"/>
      <c r="N162" s="50">
        <f>$K$162/4</f>
        <v>3632</v>
      </c>
      <c r="O162" s="89"/>
      <c r="P162" s="50"/>
      <c r="Q162" s="50">
        <f>$K$162/4</f>
        <v>3632</v>
      </c>
      <c r="R162" s="50"/>
      <c r="S162" s="50"/>
      <c r="T162" s="50">
        <f>$K$162/4</f>
        <v>3632</v>
      </c>
      <c r="U162" s="99"/>
      <c r="V162" s="50"/>
      <c r="W162" s="50">
        <f>$K$162/4</f>
        <v>3632</v>
      </c>
      <c r="X162" s="39"/>
      <c r="Y162" s="12"/>
    </row>
    <row r="163" spans="1:25" ht="27.75" customHeight="1" x14ac:dyDescent="0.25">
      <c r="A163" s="12"/>
      <c r="B163" s="12"/>
      <c r="C163" s="435"/>
      <c r="D163" s="105" t="s">
        <v>510</v>
      </c>
      <c r="E163" s="17" t="s">
        <v>6</v>
      </c>
      <c r="F163" s="17" t="s">
        <v>34</v>
      </c>
      <c r="G163" s="86" t="s">
        <v>90</v>
      </c>
      <c r="H163" s="86">
        <v>4</v>
      </c>
      <c r="I163" s="86">
        <v>32</v>
      </c>
      <c r="J163" s="53">
        <f>'Quadro de Preços 1 (3) - Franco'!H34</f>
        <v>27.24</v>
      </c>
      <c r="K163" s="45">
        <f t="shared" si="63"/>
        <v>3486.72</v>
      </c>
      <c r="L163" s="104"/>
      <c r="M163" s="89"/>
      <c r="N163" s="50">
        <f>$K$163/4</f>
        <v>871.68</v>
      </c>
      <c r="O163" s="89"/>
      <c r="P163" s="50"/>
      <c r="Q163" s="50">
        <f>$K$163/4</f>
        <v>871.68</v>
      </c>
      <c r="R163" s="50"/>
      <c r="S163" s="50"/>
      <c r="T163" s="50">
        <f>$K$163/4</f>
        <v>871.68</v>
      </c>
      <c r="U163" s="99"/>
      <c r="V163" s="50"/>
      <c r="W163" s="50">
        <f>$K$163/4</f>
        <v>871.68</v>
      </c>
      <c r="X163" s="80"/>
      <c r="Y163" s="31"/>
    </row>
    <row r="164" spans="1:25" ht="29.25" customHeight="1" x14ac:dyDescent="0.25">
      <c r="A164" s="12"/>
      <c r="B164" s="12"/>
      <c r="C164" s="435"/>
      <c r="D164" s="83" t="s">
        <v>30</v>
      </c>
      <c r="E164" s="86" t="s">
        <v>95</v>
      </c>
      <c r="F164" s="17" t="s">
        <v>34</v>
      </c>
      <c r="G164" s="85" t="s">
        <v>96</v>
      </c>
      <c r="H164" s="86">
        <v>4</v>
      </c>
      <c r="I164" s="242">
        <v>30</v>
      </c>
      <c r="J164" s="44">
        <f>'Verba_Kit Pedagogico_Franco'!$H$13</f>
        <v>8.5900000000000016</v>
      </c>
      <c r="K164" s="45">
        <f t="shared" si="63"/>
        <v>1030.8000000000002</v>
      </c>
      <c r="L164" s="104"/>
      <c r="M164" s="89"/>
      <c r="N164" s="50">
        <f>$K$164/4</f>
        <v>257.70000000000005</v>
      </c>
      <c r="O164" s="89"/>
      <c r="P164" s="50"/>
      <c r="Q164" s="50">
        <f>$K$164/4</f>
        <v>257.70000000000005</v>
      </c>
      <c r="R164" s="50"/>
      <c r="S164" s="50"/>
      <c r="T164" s="50">
        <f>$K$164/4</f>
        <v>257.70000000000005</v>
      </c>
      <c r="U164" s="99"/>
      <c r="V164" s="50"/>
      <c r="W164" s="50">
        <f>$K$164/4</f>
        <v>257.70000000000005</v>
      </c>
      <c r="X164" s="39"/>
      <c r="Y164" s="12"/>
    </row>
    <row r="165" spans="1:25" ht="15.75" customHeight="1" x14ac:dyDescent="0.25">
      <c r="A165" s="12"/>
      <c r="B165" s="12"/>
      <c r="C165" s="435"/>
      <c r="D165" s="97" t="s">
        <v>15</v>
      </c>
      <c r="E165" s="17" t="s">
        <v>10</v>
      </c>
      <c r="F165" s="17" t="s">
        <v>34</v>
      </c>
      <c r="G165" s="86" t="s">
        <v>112</v>
      </c>
      <c r="H165" s="86">
        <v>4</v>
      </c>
      <c r="I165" s="86">
        <v>175</v>
      </c>
      <c r="J165" s="56">
        <f>'Quadro de Preços 1 (3) - Franco'!$H$16</f>
        <v>0.14000000000000001</v>
      </c>
      <c r="K165" s="45">
        <f t="shared" si="63"/>
        <v>98.000000000000014</v>
      </c>
      <c r="L165" s="104"/>
      <c r="M165" s="89"/>
      <c r="N165" s="50">
        <f>$K$165/4</f>
        <v>24.500000000000004</v>
      </c>
      <c r="O165" s="89"/>
      <c r="P165" s="50"/>
      <c r="Q165" s="50">
        <f>$K$165/4</f>
        <v>24.500000000000004</v>
      </c>
      <c r="R165" s="50"/>
      <c r="S165" s="50"/>
      <c r="T165" s="50">
        <f>$K$165/4</f>
        <v>24.500000000000004</v>
      </c>
      <c r="U165" s="99"/>
      <c r="V165" s="50"/>
      <c r="W165" s="50">
        <f>$K$165/4</f>
        <v>24.500000000000004</v>
      </c>
      <c r="X165" s="39"/>
      <c r="Y165" s="31"/>
    </row>
    <row r="166" spans="1:25" ht="15.75" customHeight="1" x14ac:dyDescent="0.25">
      <c r="A166" s="31"/>
      <c r="B166" s="31"/>
      <c r="C166" s="435"/>
      <c r="D166" s="83" t="s">
        <v>105</v>
      </c>
      <c r="E166" s="17" t="s">
        <v>10</v>
      </c>
      <c r="F166" s="17" t="s">
        <v>34</v>
      </c>
      <c r="G166" s="86" t="s">
        <v>97</v>
      </c>
      <c r="H166" s="86">
        <v>4</v>
      </c>
      <c r="I166" s="242">
        <v>30</v>
      </c>
      <c r="J166" s="44">
        <f>'Kit Lanche'!D15</f>
        <v>5.5</v>
      </c>
      <c r="K166" s="45">
        <f t="shared" si="63"/>
        <v>660</v>
      </c>
      <c r="L166" s="104"/>
      <c r="M166" s="89"/>
      <c r="N166" s="50">
        <f>$K$166/4</f>
        <v>165</v>
      </c>
      <c r="O166" s="89"/>
      <c r="P166" s="50"/>
      <c r="Q166" s="50">
        <f>$K$166/4</f>
        <v>165</v>
      </c>
      <c r="R166" s="50"/>
      <c r="S166" s="50"/>
      <c r="T166" s="50">
        <f>$K$166/4</f>
        <v>165</v>
      </c>
      <c r="U166" s="99"/>
      <c r="V166" s="50"/>
      <c r="W166" s="50">
        <f>$K$166/4</f>
        <v>165</v>
      </c>
      <c r="X166" s="80"/>
      <c r="Y166" s="31"/>
    </row>
    <row r="167" spans="1:25" ht="15.75" customHeight="1" x14ac:dyDescent="0.25">
      <c r="A167" s="12"/>
      <c r="B167" s="12"/>
      <c r="C167" s="435"/>
      <c r="D167" s="83" t="s">
        <v>100</v>
      </c>
      <c r="E167" s="17" t="s">
        <v>10</v>
      </c>
      <c r="F167" s="17" t="s">
        <v>34</v>
      </c>
      <c r="G167" s="86" t="s">
        <v>97</v>
      </c>
      <c r="H167" s="86">
        <v>4</v>
      </c>
      <c r="I167" s="86">
        <v>5</v>
      </c>
      <c r="J167" s="44">
        <f>'Quadro de Preços 1 (3) - Franco'!$H$23</f>
        <v>12</v>
      </c>
      <c r="K167" s="45">
        <f t="shared" si="63"/>
        <v>240</v>
      </c>
      <c r="L167" s="104"/>
      <c r="M167" s="89"/>
      <c r="N167" s="50">
        <f>$K$167/4</f>
        <v>60</v>
      </c>
      <c r="O167" s="89"/>
      <c r="P167" s="50"/>
      <c r="Q167" s="50">
        <f>$K$167/4</f>
        <v>60</v>
      </c>
      <c r="R167" s="50"/>
      <c r="S167" s="50"/>
      <c r="T167" s="50">
        <f>$K$167/4</f>
        <v>60</v>
      </c>
      <c r="U167" s="99"/>
      <c r="V167" s="50"/>
      <c r="W167" s="50">
        <f>$K$167/4</f>
        <v>60</v>
      </c>
      <c r="X167" s="80"/>
      <c r="Y167" s="12"/>
    </row>
    <row r="168" spans="1:25" ht="15.75" customHeight="1" x14ac:dyDescent="0.25">
      <c r="A168" s="12"/>
      <c r="B168" s="12"/>
      <c r="C168" s="435"/>
      <c r="D168" s="83" t="s">
        <v>101</v>
      </c>
      <c r="E168" s="17" t="s">
        <v>10</v>
      </c>
      <c r="F168" s="17" t="s">
        <v>34</v>
      </c>
      <c r="G168" s="86" t="s">
        <v>97</v>
      </c>
      <c r="H168" s="86">
        <v>4</v>
      </c>
      <c r="I168" s="242">
        <v>30</v>
      </c>
      <c r="J168" s="44">
        <f>'Quadro de Preços 1 (3) - Franco'!$H$24</f>
        <v>4</v>
      </c>
      <c r="K168" s="45">
        <f t="shared" si="63"/>
        <v>480</v>
      </c>
      <c r="L168" s="104"/>
      <c r="M168" s="89"/>
      <c r="N168" s="50">
        <f>$K$168/4</f>
        <v>120</v>
      </c>
      <c r="O168" s="89"/>
      <c r="P168" s="50"/>
      <c r="Q168" s="50">
        <f>$K$168/4</f>
        <v>120</v>
      </c>
      <c r="R168" s="50"/>
      <c r="S168" s="50"/>
      <c r="T168" s="50">
        <f>$K$168/4</f>
        <v>120</v>
      </c>
      <c r="U168" s="99"/>
      <c r="V168" s="50"/>
      <c r="W168" s="50">
        <f>$K$168/4</f>
        <v>120</v>
      </c>
      <c r="X168" s="80"/>
      <c r="Y168" s="12"/>
    </row>
    <row r="169" spans="1:25" ht="15.75" customHeight="1" x14ac:dyDescent="0.25">
      <c r="A169" s="12"/>
      <c r="B169" s="12"/>
      <c r="C169" s="436"/>
      <c r="D169" s="211" t="s">
        <v>543</v>
      </c>
      <c r="E169" s="17" t="s">
        <v>10</v>
      </c>
      <c r="F169" s="17" t="s">
        <v>34</v>
      </c>
      <c r="G169" s="86" t="s">
        <v>97</v>
      </c>
      <c r="H169" s="86">
        <v>4</v>
      </c>
      <c r="I169" s="238">
        <v>30</v>
      </c>
      <c r="J169" s="44">
        <f>'Quadro de Preços 1'!$I$12</f>
        <v>0.42</v>
      </c>
      <c r="K169" s="45">
        <f t="shared" si="63"/>
        <v>50.4</v>
      </c>
      <c r="L169" s="104"/>
      <c r="M169" s="89"/>
      <c r="N169" s="50">
        <f>$K$169/4</f>
        <v>12.6</v>
      </c>
      <c r="O169" s="89"/>
      <c r="P169" s="50"/>
      <c r="Q169" s="50">
        <f>$K$169/4</f>
        <v>12.6</v>
      </c>
      <c r="R169" s="50"/>
      <c r="S169" s="50"/>
      <c r="T169" s="50">
        <f>$K$169/4</f>
        <v>12.6</v>
      </c>
      <c r="U169" s="99"/>
      <c r="V169" s="50"/>
      <c r="W169" s="50">
        <f>$K$169/4</f>
        <v>12.6</v>
      </c>
      <c r="X169" s="80"/>
      <c r="Y169" s="12"/>
    </row>
    <row r="170" spans="1:25" ht="15.75" customHeight="1" x14ac:dyDescent="0.25">
      <c r="A170" s="12"/>
      <c r="B170" s="12"/>
      <c r="C170" s="32" t="s">
        <v>98</v>
      </c>
      <c r="D170" s="26"/>
      <c r="E170" s="26"/>
      <c r="F170" s="26"/>
      <c r="G170" s="26"/>
      <c r="H170" s="26"/>
      <c r="I170" s="26"/>
      <c r="J170" s="26"/>
      <c r="K170" s="49">
        <f>SUM(K161:K169)</f>
        <v>26621.920000000002</v>
      </c>
      <c r="L170" s="34">
        <f t="shared" ref="L170:W170" si="64">SUM(L161:L169)</f>
        <v>0</v>
      </c>
      <c r="M170" s="34">
        <f t="shared" si="64"/>
        <v>0</v>
      </c>
      <c r="N170" s="34">
        <f t="shared" si="64"/>
        <v>6655.4800000000005</v>
      </c>
      <c r="O170" s="34">
        <f t="shared" si="64"/>
        <v>0</v>
      </c>
      <c r="P170" s="34">
        <f t="shared" si="64"/>
        <v>0</v>
      </c>
      <c r="Q170" s="34">
        <f t="shared" si="64"/>
        <v>6655.4800000000005</v>
      </c>
      <c r="R170" s="34">
        <f t="shared" si="64"/>
        <v>0</v>
      </c>
      <c r="S170" s="34">
        <f t="shared" si="64"/>
        <v>0</v>
      </c>
      <c r="T170" s="34">
        <f t="shared" si="64"/>
        <v>6655.4800000000005</v>
      </c>
      <c r="U170" s="34">
        <f t="shared" si="64"/>
        <v>0</v>
      </c>
      <c r="V170" s="34">
        <f t="shared" si="64"/>
        <v>0</v>
      </c>
      <c r="W170" s="34">
        <f t="shared" si="64"/>
        <v>6655.4800000000005</v>
      </c>
      <c r="X170" s="80">
        <f>SUM(L170:W170)</f>
        <v>26621.920000000002</v>
      </c>
      <c r="Y170" s="12" t="b">
        <f>IF(X170=K170,TRUE,FALSE)</f>
        <v>1</v>
      </c>
    </row>
    <row r="171" spans="1:25" ht="22.5" customHeight="1" x14ac:dyDescent="0.25">
      <c r="A171" s="12"/>
      <c r="B171" s="12"/>
      <c r="C171" s="434" t="s">
        <v>61</v>
      </c>
      <c r="D171" s="83" t="s">
        <v>89</v>
      </c>
      <c r="E171" s="95" t="s">
        <v>9</v>
      </c>
      <c r="F171" s="17" t="s">
        <v>34</v>
      </c>
      <c r="G171" s="94" t="s">
        <v>90</v>
      </c>
      <c r="H171" s="94">
        <v>2</v>
      </c>
      <c r="I171" s="86">
        <v>104</v>
      </c>
      <c r="J171" s="56">
        <f>'Quadro de Preços 1 (3) - Franco'!$H$28</f>
        <v>12.6</v>
      </c>
      <c r="K171" s="45">
        <f t="shared" ref="K171:K173" si="65">H171*I171*J171</f>
        <v>2620.7999999999997</v>
      </c>
      <c r="L171" s="102"/>
      <c r="M171" s="103"/>
      <c r="N171" s="103"/>
      <c r="O171" s="115">
        <f>$K$171/4</f>
        <v>655.19999999999993</v>
      </c>
      <c r="P171" s="99"/>
      <c r="Q171" s="115">
        <f>$K$171/4</f>
        <v>655.19999999999993</v>
      </c>
      <c r="R171" s="103"/>
      <c r="S171" s="103"/>
      <c r="T171" s="115">
        <f>$K$171/4</f>
        <v>655.19999999999993</v>
      </c>
      <c r="U171" s="51"/>
      <c r="V171" s="115">
        <f>$K$171/4</f>
        <v>655.19999999999993</v>
      </c>
      <c r="W171" s="50"/>
      <c r="X171" s="80"/>
      <c r="Y171" s="12"/>
    </row>
    <row r="172" spans="1:25" ht="15.75" customHeight="1" x14ac:dyDescent="0.25">
      <c r="A172" s="12"/>
      <c r="B172" s="12"/>
      <c r="C172" s="435"/>
      <c r="D172" s="83" t="s">
        <v>91</v>
      </c>
      <c r="E172" s="95" t="s">
        <v>9</v>
      </c>
      <c r="F172" s="17" t="s">
        <v>34</v>
      </c>
      <c r="G172" s="94" t="s">
        <v>90</v>
      </c>
      <c r="H172" s="94">
        <v>2</v>
      </c>
      <c r="I172" s="86">
        <v>144</v>
      </c>
      <c r="J172" s="56">
        <f>'Quadro de Preços 1 (3) - Franco'!$H$29</f>
        <v>22.7</v>
      </c>
      <c r="K172" s="45">
        <f t="shared" si="65"/>
        <v>6537.5999999999995</v>
      </c>
      <c r="L172" s="104"/>
      <c r="M172" s="89"/>
      <c r="N172" s="89"/>
      <c r="O172" s="115">
        <f>$K$172/4</f>
        <v>1634.3999999999999</v>
      </c>
      <c r="P172" s="99"/>
      <c r="Q172" s="115">
        <f>$K$172/4</f>
        <v>1634.3999999999999</v>
      </c>
      <c r="R172" s="89"/>
      <c r="S172" s="89"/>
      <c r="T172" s="115">
        <f>$K$172/4</f>
        <v>1634.3999999999999</v>
      </c>
      <c r="U172" s="51"/>
      <c r="V172" s="115">
        <f>$K$172/4</f>
        <v>1634.3999999999999</v>
      </c>
      <c r="W172" s="50"/>
      <c r="X172" s="80"/>
      <c r="Y172" s="12"/>
    </row>
    <row r="173" spans="1:25" ht="15.75" customHeight="1" x14ac:dyDescent="0.25">
      <c r="A173" s="12"/>
      <c r="B173" s="12"/>
      <c r="C173" s="435"/>
      <c r="D173" s="97" t="s">
        <v>15</v>
      </c>
      <c r="E173" s="17" t="s">
        <v>10</v>
      </c>
      <c r="F173" s="17" t="s">
        <v>34</v>
      </c>
      <c r="G173" s="94" t="s">
        <v>112</v>
      </c>
      <c r="H173" s="94">
        <v>4</v>
      </c>
      <c r="I173" s="94">
        <v>175</v>
      </c>
      <c r="J173" s="56">
        <f>'Quadro de Preços 1 (3) - Franco'!$H$16</f>
        <v>0.14000000000000001</v>
      </c>
      <c r="K173" s="45">
        <f t="shared" si="65"/>
        <v>98.000000000000014</v>
      </c>
      <c r="L173" s="104"/>
      <c r="M173" s="89"/>
      <c r="N173" s="89"/>
      <c r="O173" s="115">
        <f>$K$173/4</f>
        <v>24.500000000000004</v>
      </c>
      <c r="P173" s="99"/>
      <c r="Q173" s="115">
        <f>$K$173/4</f>
        <v>24.500000000000004</v>
      </c>
      <c r="R173" s="89"/>
      <c r="S173" s="89"/>
      <c r="T173" s="115">
        <f>$K$173/4</f>
        <v>24.500000000000004</v>
      </c>
      <c r="U173" s="51"/>
      <c r="V173" s="115">
        <f>$K$173/4</f>
        <v>24.500000000000004</v>
      </c>
      <c r="W173" s="50"/>
      <c r="X173" s="80"/>
      <c r="Y173" s="12"/>
    </row>
    <row r="174" spans="1:25" ht="15.75" customHeight="1" x14ac:dyDescent="0.25">
      <c r="A174" s="12"/>
      <c r="B174" s="12"/>
      <c r="C174" s="436"/>
      <c r="D174" s="83" t="s">
        <v>99</v>
      </c>
      <c r="E174" s="17" t="s">
        <v>10</v>
      </c>
      <c r="F174" s="17" t="s">
        <v>34</v>
      </c>
      <c r="G174" s="94" t="s">
        <v>97</v>
      </c>
      <c r="H174" s="94">
        <v>4</v>
      </c>
      <c r="I174" s="86">
        <v>175</v>
      </c>
      <c r="J174" s="44">
        <f>'Quadro de Preços 1 (3) - Franco'!$H$19</f>
        <v>0.09</v>
      </c>
      <c r="K174" s="45">
        <f>H174*I174*J174</f>
        <v>63</v>
      </c>
      <c r="L174" s="129"/>
      <c r="M174" s="130"/>
      <c r="N174" s="130"/>
      <c r="O174" s="115">
        <f>$K$174/4</f>
        <v>15.75</v>
      </c>
      <c r="P174" s="99"/>
      <c r="Q174" s="115">
        <f>$K$174/4</f>
        <v>15.75</v>
      </c>
      <c r="R174" s="130"/>
      <c r="S174" s="130"/>
      <c r="T174" s="115">
        <f>$K$174/4</f>
        <v>15.75</v>
      </c>
      <c r="U174" s="131"/>
      <c r="V174" s="115">
        <f>$K$174/4</f>
        <v>15.75</v>
      </c>
      <c r="W174" s="132"/>
      <c r="X174" s="80"/>
      <c r="Y174" s="12"/>
    </row>
    <row r="175" spans="1:25" ht="15.75" customHeight="1" x14ac:dyDescent="0.25">
      <c r="A175" s="12"/>
      <c r="B175" s="12"/>
      <c r="C175" s="32" t="s">
        <v>98</v>
      </c>
      <c r="D175" s="26"/>
      <c r="E175" s="26"/>
      <c r="F175" s="26"/>
      <c r="G175" s="26"/>
      <c r="H175" s="26"/>
      <c r="I175" s="26"/>
      <c r="J175" s="133"/>
      <c r="K175" s="33">
        <f>SUM(K171:K174)</f>
        <v>9319.4</v>
      </c>
      <c r="L175" s="33">
        <f t="shared" ref="L175:W175" si="66">SUM(L171:L174)</f>
        <v>0</v>
      </c>
      <c r="M175" s="33">
        <f t="shared" si="66"/>
        <v>0</v>
      </c>
      <c r="N175" s="33">
        <f t="shared" si="66"/>
        <v>0</v>
      </c>
      <c r="O175" s="33">
        <f t="shared" si="66"/>
        <v>2329.85</v>
      </c>
      <c r="P175" s="33">
        <f t="shared" si="66"/>
        <v>0</v>
      </c>
      <c r="Q175" s="33">
        <f t="shared" si="66"/>
        <v>2329.85</v>
      </c>
      <c r="R175" s="33">
        <f t="shared" si="66"/>
        <v>0</v>
      </c>
      <c r="S175" s="33">
        <f t="shared" si="66"/>
        <v>0</v>
      </c>
      <c r="T175" s="33">
        <f t="shared" si="66"/>
        <v>2329.85</v>
      </c>
      <c r="U175" s="33">
        <f t="shared" si="66"/>
        <v>0</v>
      </c>
      <c r="V175" s="33">
        <f t="shared" si="66"/>
        <v>2329.85</v>
      </c>
      <c r="W175" s="33">
        <f t="shared" si="66"/>
        <v>0</v>
      </c>
      <c r="X175" s="80">
        <f>SUM(L175:W175)</f>
        <v>9319.4</v>
      </c>
      <c r="Y175" s="12" t="b">
        <f>IF(X175=K175,TRUE,FALSE)</f>
        <v>1</v>
      </c>
    </row>
    <row r="176" spans="1:25" ht="15.75" customHeight="1" x14ac:dyDescent="0.25">
      <c r="A176" s="12"/>
      <c r="B176" s="12"/>
      <c r="C176" s="417" t="s">
        <v>122</v>
      </c>
      <c r="D176" s="419"/>
      <c r="E176" s="134"/>
      <c r="F176" s="134"/>
      <c r="G176" s="135"/>
      <c r="H176" s="135"/>
      <c r="I176" s="135"/>
      <c r="J176" s="135"/>
      <c r="K176" s="73">
        <f>K175+K160+K170</f>
        <v>42893.020000000004</v>
      </c>
      <c r="L176" s="73">
        <f>L175+L160+L170</f>
        <v>0</v>
      </c>
      <c r="M176" s="73">
        <f t="shared" ref="M176:W176" si="67">M175+M160+M170</f>
        <v>0</v>
      </c>
      <c r="N176" s="73">
        <f t="shared" si="67"/>
        <v>6655.4800000000005</v>
      </c>
      <c r="O176" s="73">
        <f t="shared" si="67"/>
        <v>5805.7000000000007</v>
      </c>
      <c r="P176" s="73">
        <f t="shared" si="67"/>
        <v>0</v>
      </c>
      <c r="Q176" s="73">
        <f t="shared" si="67"/>
        <v>8985.33</v>
      </c>
      <c r="R176" s="73">
        <f t="shared" si="67"/>
        <v>0</v>
      </c>
      <c r="S176" s="73">
        <f t="shared" si="67"/>
        <v>0</v>
      </c>
      <c r="T176" s="73">
        <f t="shared" si="67"/>
        <v>8985.33</v>
      </c>
      <c r="U176" s="73">
        <f t="shared" si="67"/>
        <v>3475.8500000000004</v>
      </c>
      <c r="V176" s="73">
        <f t="shared" si="67"/>
        <v>2329.85</v>
      </c>
      <c r="W176" s="73">
        <f t="shared" si="67"/>
        <v>6655.4800000000005</v>
      </c>
      <c r="X176" s="80"/>
      <c r="Y176" s="12"/>
    </row>
    <row r="177" spans="1:25" ht="25.5" customHeight="1" thickBot="1" x14ac:dyDescent="0.3">
      <c r="A177" s="12"/>
      <c r="B177" s="12"/>
      <c r="C177" s="136" t="s">
        <v>114</v>
      </c>
      <c r="D177" s="137"/>
      <c r="E177" s="137"/>
      <c r="F177" s="137"/>
      <c r="G177" s="137"/>
      <c r="H177" s="137"/>
      <c r="I177" s="137"/>
      <c r="J177" s="137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5"/>
      <c r="X177" s="80"/>
      <c r="Y177" s="12"/>
    </row>
    <row r="178" spans="1:25" ht="30.75" customHeight="1" x14ac:dyDescent="0.25">
      <c r="A178" s="12"/>
      <c r="B178" s="12"/>
      <c r="C178" s="429" t="s">
        <v>115</v>
      </c>
      <c r="D178" s="138" t="s">
        <v>513</v>
      </c>
      <c r="E178" s="17" t="s">
        <v>6</v>
      </c>
      <c r="F178" s="17" t="s">
        <v>34</v>
      </c>
      <c r="G178" s="86" t="s">
        <v>97</v>
      </c>
      <c r="H178" s="86">
        <v>1</v>
      </c>
      <c r="I178" s="86">
        <v>1</v>
      </c>
      <c r="J178" s="56">
        <f>Verba_Estudo!F8</f>
        <v>45</v>
      </c>
      <c r="K178" s="56">
        <f t="shared" ref="K178:K181" si="68">J178*I178*H178</f>
        <v>45</v>
      </c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76">
        <f>K178</f>
        <v>45</v>
      </c>
      <c r="X178" s="80"/>
      <c r="Y178" s="12"/>
    </row>
    <row r="179" spans="1:25" ht="27.75" customHeight="1" x14ac:dyDescent="0.25">
      <c r="A179" s="12"/>
      <c r="B179" s="12"/>
      <c r="C179" s="430"/>
      <c r="D179" s="138" t="s">
        <v>513</v>
      </c>
      <c r="E179" s="17" t="s">
        <v>6</v>
      </c>
      <c r="F179" s="17" t="s">
        <v>34</v>
      </c>
      <c r="G179" s="86" t="s">
        <v>97</v>
      </c>
      <c r="H179" s="86">
        <v>1</v>
      </c>
      <c r="I179" s="86">
        <v>89</v>
      </c>
      <c r="J179" s="56">
        <f>Verba_Estudo!F9</f>
        <v>2</v>
      </c>
      <c r="K179" s="56">
        <f t="shared" si="68"/>
        <v>178</v>
      </c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76">
        <f>K179</f>
        <v>178</v>
      </c>
      <c r="X179" s="80"/>
      <c r="Y179" s="12"/>
    </row>
    <row r="180" spans="1:25" ht="15.75" customHeight="1" x14ac:dyDescent="0.25">
      <c r="A180" s="12"/>
      <c r="B180" s="12"/>
      <c r="C180" s="430"/>
      <c r="D180" s="139" t="s">
        <v>89</v>
      </c>
      <c r="E180" s="95" t="s">
        <v>9</v>
      </c>
      <c r="F180" s="17" t="s">
        <v>34</v>
      </c>
      <c r="G180" s="94" t="s">
        <v>90</v>
      </c>
      <c r="H180" s="94">
        <v>2</v>
      </c>
      <c r="I180" s="86">
        <v>30</v>
      </c>
      <c r="J180" s="56">
        <f>'Quadro de Preços 1 (3) - Franco'!$H$28</f>
        <v>12.6</v>
      </c>
      <c r="K180" s="56">
        <f t="shared" si="68"/>
        <v>756</v>
      </c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>
        <f>K180</f>
        <v>756</v>
      </c>
      <c r="X180" s="80"/>
      <c r="Y180" s="81"/>
    </row>
    <row r="181" spans="1:25" ht="15.75" customHeight="1" thickBot="1" x14ac:dyDescent="0.3">
      <c r="A181" s="12"/>
      <c r="B181" s="12"/>
      <c r="C181" s="431"/>
      <c r="D181" s="139" t="s">
        <v>91</v>
      </c>
      <c r="E181" s="95" t="s">
        <v>9</v>
      </c>
      <c r="F181" s="17" t="s">
        <v>34</v>
      </c>
      <c r="G181" s="94" t="s">
        <v>90</v>
      </c>
      <c r="H181" s="94">
        <v>2</v>
      </c>
      <c r="I181" s="86">
        <v>40</v>
      </c>
      <c r="J181" s="56">
        <f>'Quadro de Preços 1 (3) - Franco'!$H$29</f>
        <v>22.7</v>
      </c>
      <c r="K181" s="56">
        <f t="shared" si="68"/>
        <v>1816</v>
      </c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>
        <f>K181</f>
        <v>1816</v>
      </c>
      <c r="X181" s="80"/>
      <c r="Y181" s="81"/>
    </row>
    <row r="182" spans="1:25" ht="15.75" customHeight="1" x14ac:dyDescent="0.25">
      <c r="A182" s="81"/>
      <c r="B182" s="81"/>
      <c r="C182" s="438" t="s">
        <v>116</v>
      </c>
      <c r="D182" s="439"/>
      <c r="E182" s="140"/>
      <c r="F182" s="140"/>
      <c r="G182" s="141"/>
      <c r="H182" s="141"/>
      <c r="I182" s="141"/>
      <c r="J182" s="141"/>
      <c r="K182" s="77">
        <f>SUM(K178:K181)</f>
        <v>2795</v>
      </c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>
        <f>W179+W181+W178+W180</f>
        <v>2795</v>
      </c>
      <c r="X182" s="80">
        <f>SUM(L182:W182)</f>
        <v>2795</v>
      </c>
      <c r="Y182" s="12" t="b">
        <f>IF(X182=K182,TRUE,FALSE)</f>
        <v>1</v>
      </c>
    </row>
    <row r="183" spans="1:25" ht="15.75" customHeight="1" x14ac:dyDescent="0.25">
      <c r="A183" s="81"/>
      <c r="B183" s="81"/>
      <c r="C183" s="423" t="s">
        <v>117</v>
      </c>
      <c r="D183" s="424"/>
      <c r="E183" s="424"/>
      <c r="F183" s="424"/>
      <c r="G183" s="424"/>
      <c r="H183" s="424"/>
      <c r="I183" s="424"/>
      <c r="J183" s="425"/>
      <c r="K183" s="78">
        <f>SUM(K65,K116,K148,K176,K182)</f>
        <v>470791.25</v>
      </c>
      <c r="L183" s="78">
        <f t="shared" ref="L183:W183" si="69">SUM(L65,L116,L148,L176,L182)</f>
        <v>30103.758333333331</v>
      </c>
      <c r="M183" s="78">
        <f t="shared" si="69"/>
        <v>39793.92833333333</v>
      </c>
      <c r="N183" s="78">
        <f t="shared" si="69"/>
        <v>39216.058333333334</v>
      </c>
      <c r="O183" s="78">
        <f t="shared" si="69"/>
        <v>46174.67833333333</v>
      </c>
      <c r="P183" s="78">
        <f t="shared" si="69"/>
        <v>28968.128333333334</v>
      </c>
      <c r="Q183" s="78">
        <f t="shared" si="69"/>
        <v>49048.258333333331</v>
      </c>
      <c r="R183" s="78">
        <f t="shared" si="69"/>
        <v>26441.328333333335</v>
      </c>
      <c r="S183" s="78">
        <f t="shared" si="69"/>
        <v>39793.92833333333</v>
      </c>
      <c r="T183" s="78">
        <f t="shared" si="69"/>
        <v>41545.908333333333</v>
      </c>
      <c r="U183" s="78">
        <f t="shared" si="69"/>
        <v>43844.828333333331</v>
      </c>
      <c r="V183" s="78">
        <f t="shared" si="69"/>
        <v>31297.978333333333</v>
      </c>
      <c r="W183" s="78">
        <f t="shared" si="69"/>
        <v>54562.468333333331</v>
      </c>
      <c r="X183" s="80">
        <f>SUM(L183:W183)</f>
        <v>470791.24999999994</v>
      </c>
      <c r="Y183" s="12" t="b">
        <f>IF(X183=K183,TRUE,FALSE)</f>
        <v>1</v>
      </c>
    </row>
    <row r="184" spans="1:25" ht="23.25" customHeight="1" x14ac:dyDescent="0.25">
      <c r="A184" s="81"/>
      <c r="B184" s="81"/>
      <c r="C184" s="285" t="s">
        <v>539</v>
      </c>
      <c r="D184" s="286" t="s">
        <v>546</v>
      </c>
      <c r="E184" s="287" t="s">
        <v>6</v>
      </c>
      <c r="F184" s="288" t="s">
        <v>34</v>
      </c>
      <c r="G184" s="284" t="s">
        <v>90</v>
      </c>
      <c r="H184" s="284">
        <v>1</v>
      </c>
      <c r="I184" s="284">
        <v>2400</v>
      </c>
      <c r="J184" s="56">
        <f>'Quadro de Preços 1 (3) - Franco'!H36</f>
        <v>8.5399999999999991</v>
      </c>
      <c r="K184" s="290">
        <f>J184*I184*H184</f>
        <v>20495.999999999996</v>
      </c>
      <c r="L184" s="291">
        <f>$K$184/12</f>
        <v>1707.9999999999998</v>
      </c>
      <c r="M184" s="291">
        <f t="shared" ref="M184:W184" si="70">$K$184/12</f>
        <v>1707.9999999999998</v>
      </c>
      <c r="N184" s="291">
        <f t="shared" si="70"/>
        <v>1707.9999999999998</v>
      </c>
      <c r="O184" s="291">
        <f t="shared" si="70"/>
        <v>1707.9999999999998</v>
      </c>
      <c r="P184" s="291">
        <f t="shared" si="70"/>
        <v>1707.9999999999998</v>
      </c>
      <c r="Q184" s="291">
        <f t="shared" si="70"/>
        <v>1707.9999999999998</v>
      </c>
      <c r="R184" s="291">
        <f t="shared" si="70"/>
        <v>1707.9999999999998</v>
      </c>
      <c r="S184" s="291">
        <f t="shared" si="70"/>
        <v>1707.9999999999998</v>
      </c>
      <c r="T184" s="291">
        <f t="shared" si="70"/>
        <v>1707.9999999999998</v>
      </c>
      <c r="U184" s="291">
        <f t="shared" si="70"/>
        <v>1707.9999999999998</v>
      </c>
      <c r="V184" s="291">
        <f t="shared" si="70"/>
        <v>1707.9999999999998</v>
      </c>
      <c r="W184" s="291">
        <f t="shared" si="70"/>
        <v>1707.9999999999998</v>
      </c>
      <c r="X184" s="80"/>
      <c r="Y184" s="81"/>
    </row>
    <row r="185" spans="1:25" ht="15.75" customHeight="1" x14ac:dyDescent="0.25">
      <c r="A185" s="81"/>
      <c r="B185" s="81"/>
      <c r="C185" s="285" t="s">
        <v>539</v>
      </c>
      <c r="D185" s="286" t="s">
        <v>481</v>
      </c>
      <c r="E185" s="287" t="s">
        <v>6</v>
      </c>
      <c r="F185" s="288" t="s">
        <v>34</v>
      </c>
      <c r="G185" s="284" t="s">
        <v>90</v>
      </c>
      <c r="H185" s="284">
        <v>1</v>
      </c>
      <c r="I185" s="284">
        <v>2400</v>
      </c>
      <c r="J185" s="56">
        <f>'Quadro de Preços 1 (3) - Franco'!H34</f>
        <v>27.24</v>
      </c>
      <c r="K185" s="290">
        <f>J185*I185*H185</f>
        <v>65375.999999999993</v>
      </c>
      <c r="L185" s="291">
        <f>$K$185/12</f>
        <v>5447.9999999999991</v>
      </c>
      <c r="M185" s="291">
        <f t="shared" ref="M185:W185" si="71">$K$185/12</f>
        <v>5447.9999999999991</v>
      </c>
      <c r="N185" s="291">
        <f t="shared" si="71"/>
        <v>5447.9999999999991</v>
      </c>
      <c r="O185" s="291">
        <f t="shared" si="71"/>
        <v>5447.9999999999991</v>
      </c>
      <c r="P185" s="291">
        <f t="shared" si="71"/>
        <v>5447.9999999999991</v>
      </c>
      <c r="Q185" s="291">
        <f t="shared" si="71"/>
        <v>5447.9999999999991</v>
      </c>
      <c r="R185" s="291">
        <f t="shared" si="71"/>
        <v>5447.9999999999991</v>
      </c>
      <c r="S185" s="291">
        <f t="shared" si="71"/>
        <v>5447.9999999999991</v>
      </c>
      <c r="T185" s="291">
        <f t="shared" si="71"/>
        <v>5447.9999999999991</v>
      </c>
      <c r="U185" s="291">
        <f t="shared" si="71"/>
        <v>5447.9999999999991</v>
      </c>
      <c r="V185" s="291">
        <f t="shared" si="71"/>
        <v>5447.9999999999991</v>
      </c>
      <c r="W185" s="291">
        <f t="shared" si="71"/>
        <v>5447.9999999999991</v>
      </c>
      <c r="X185" s="80">
        <f>SUM(L188:W188)</f>
        <v>611143.25</v>
      </c>
      <c r="Y185" s="12" t="b">
        <f>IF(X185=K188,TRUE,FALSE)</f>
        <v>1</v>
      </c>
    </row>
    <row r="186" spans="1:25" ht="15.75" customHeight="1" x14ac:dyDescent="0.25">
      <c r="A186" s="81"/>
      <c r="B186" s="81"/>
      <c r="C186" s="285" t="s">
        <v>539</v>
      </c>
      <c r="D186" s="286" t="s">
        <v>645</v>
      </c>
      <c r="E186" s="287" t="s">
        <v>6</v>
      </c>
      <c r="F186" s="288" t="s">
        <v>34</v>
      </c>
      <c r="G186" s="284" t="s">
        <v>90</v>
      </c>
      <c r="H186" s="284">
        <v>1</v>
      </c>
      <c r="I186" s="284">
        <v>2400</v>
      </c>
      <c r="J186" s="56">
        <f>'Quadro de Preços 1 (3) - Franco'!$H$29</f>
        <v>22.7</v>
      </c>
      <c r="K186" s="290">
        <f>J186*I186*H186</f>
        <v>54480</v>
      </c>
      <c r="L186" s="291">
        <f>$K$186/12</f>
        <v>4540</v>
      </c>
      <c r="M186" s="291">
        <f t="shared" ref="M186:W186" si="72">$K$186/12</f>
        <v>4540</v>
      </c>
      <c r="N186" s="291">
        <f t="shared" si="72"/>
        <v>4540</v>
      </c>
      <c r="O186" s="291">
        <f t="shared" si="72"/>
        <v>4540</v>
      </c>
      <c r="P186" s="291">
        <f t="shared" si="72"/>
        <v>4540</v>
      </c>
      <c r="Q186" s="291">
        <f t="shared" si="72"/>
        <v>4540</v>
      </c>
      <c r="R186" s="291">
        <f t="shared" si="72"/>
        <v>4540</v>
      </c>
      <c r="S186" s="291">
        <f t="shared" si="72"/>
        <v>4540</v>
      </c>
      <c r="T186" s="291">
        <f t="shared" si="72"/>
        <v>4540</v>
      </c>
      <c r="U186" s="291">
        <f t="shared" si="72"/>
        <v>4540</v>
      </c>
      <c r="V186" s="291">
        <f t="shared" si="72"/>
        <v>4540</v>
      </c>
      <c r="W186" s="291">
        <f t="shared" si="72"/>
        <v>4540</v>
      </c>
      <c r="X186" s="80"/>
      <c r="Y186" s="12"/>
    </row>
    <row r="187" spans="1:25" ht="15.75" customHeight="1" x14ac:dyDescent="0.25">
      <c r="A187" s="12"/>
      <c r="B187" s="12"/>
      <c r="C187" s="426" t="s">
        <v>116</v>
      </c>
      <c r="D187" s="427"/>
      <c r="E187" s="427"/>
      <c r="F187" s="427"/>
      <c r="G187" s="427"/>
      <c r="H187" s="427"/>
      <c r="I187" s="427"/>
      <c r="J187" s="428"/>
      <c r="K187" s="77">
        <f t="shared" ref="K187:W187" si="73">SUM(K184:K186)</f>
        <v>140352</v>
      </c>
      <c r="L187" s="77">
        <f t="shared" si="73"/>
        <v>11696</v>
      </c>
      <c r="M187" s="77">
        <f t="shared" si="73"/>
        <v>11696</v>
      </c>
      <c r="N187" s="77">
        <f t="shared" si="73"/>
        <v>11696</v>
      </c>
      <c r="O187" s="77">
        <f t="shared" si="73"/>
        <v>11696</v>
      </c>
      <c r="P187" s="77">
        <f t="shared" si="73"/>
        <v>11696</v>
      </c>
      <c r="Q187" s="77">
        <f t="shared" si="73"/>
        <v>11696</v>
      </c>
      <c r="R187" s="77">
        <f t="shared" si="73"/>
        <v>11696</v>
      </c>
      <c r="S187" s="77">
        <f t="shared" si="73"/>
        <v>11696</v>
      </c>
      <c r="T187" s="77">
        <f t="shared" si="73"/>
        <v>11696</v>
      </c>
      <c r="U187" s="77">
        <f t="shared" si="73"/>
        <v>11696</v>
      </c>
      <c r="V187" s="77">
        <f t="shared" si="73"/>
        <v>11696</v>
      </c>
      <c r="W187" s="77">
        <f t="shared" si="73"/>
        <v>11696</v>
      </c>
    </row>
    <row r="188" spans="1:25" ht="15.75" customHeight="1" thickBot="1" x14ac:dyDescent="0.3">
      <c r="A188" s="12"/>
      <c r="B188" s="12"/>
      <c r="C188" s="407" t="s">
        <v>118</v>
      </c>
      <c r="D188" s="415"/>
      <c r="E188" s="415"/>
      <c r="F188" s="415"/>
      <c r="G188" s="415"/>
      <c r="H188" s="415"/>
      <c r="I188" s="415"/>
      <c r="J188" s="416"/>
      <c r="K188" s="79">
        <f t="shared" ref="K188:W188" si="74">SUM(K183+K187)</f>
        <v>611143.25</v>
      </c>
      <c r="L188" s="79">
        <f t="shared" si="74"/>
        <v>41799.758333333331</v>
      </c>
      <c r="M188" s="79">
        <f t="shared" si="74"/>
        <v>51489.92833333333</v>
      </c>
      <c r="N188" s="79">
        <f t="shared" si="74"/>
        <v>50912.058333333334</v>
      </c>
      <c r="O188" s="79">
        <f t="shared" si="74"/>
        <v>57870.67833333333</v>
      </c>
      <c r="P188" s="79">
        <f t="shared" si="74"/>
        <v>40664.128333333334</v>
      </c>
      <c r="Q188" s="79">
        <f t="shared" si="74"/>
        <v>60744.258333333331</v>
      </c>
      <c r="R188" s="79">
        <f t="shared" si="74"/>
        <v>38137.328333333338</v>
      </c>
      <c r="S188" s="79">
        <f t="shared" si="74"/>
        <v>51489.92833333333</v>
      </c>
      <c r="T188" s="79">
        <f t="shared" si="74"/>
        <v>53241.908333333333</v>
      </c>
      <c r="U188" s="79">
        <f t="shared" si="74"/>
        <v>55540.828333333331</v>
      </c>
      <c r="V188" s="79">
        <f t="shared" si="74"/>
        <v>42993.978333333333</v>
      </c>
      <c r="W188" s="79">
        <f t="shared" si="74"/>
        <v>66258.468333333323</v>
      </c>
    </row>
    <row r="189" spans="1:25" ht="15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80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</row>
    <row r="190" spans="1:25" ht="22.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</row>
    <row r="191" spans="1:25" ht="10.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</row>
    <row r="192" spans="1:25" ht="15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>
        <f>SUM(I10,I19,I22,I25,I36,I45,I53,I62,I68,I77,I87,I97,I107,I119,I124,I128,I138,I150,I161,I171,I180)</f>
        <v>3409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</row>
    <row r="193" spans="1:25" ht="15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>
        <f>SUM(I11,I20,I23,I26,I37,I46,I54,I63,I69,I78,I88,I98,I108,I120,I125,I129,I139,I151,I162,I172,I181)</f>
        <v>4354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</row>
    <row r="194" spans="1:25" ht="15.75" customHeight="1" x14ac:dyDescent="0.25">
      <c r="A194" s="12"/>
      <c r="B194" s="12"/>
      <c r="C194" s="12"/>
      <c r="D194" s="12"/>
      <c r="E194" s="12"/>
      <c r="F194" s="12"/>
      <c r="G194" s="12"/>
      <c r="H194" s="9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</row>
    <row r="195" spans="1:25" ht="15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306">
        <f>K116/K188</f>
        <v>0.11705036421493653</v>
      </c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</row>
    <row r="196" spans="1:25" ht="15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</row>
    <row r="197" spans="1:25" ht="15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80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5.75" customHeight="1" x14ac:dyDescent="0.25">
      <c r="A198" s="12"/>
      <c r="B198" s="12"/>
      <c r="C198" s="12"/>
      <c r="D198" s="12"/>
      <c r="E198" s="12"/>
      <c r="F198" s="12"/>
      <c r="G198" s="80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5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5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5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5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5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5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5.75" customHeight="1" x14ac:dyDescent="0.25">
      <c r="A205" s="12"/>
      <c r="B205" s="12"/>
      <c r="C205" s="14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5.75" customHeight="1" x14ac:dyDescent="0.25">
      <c r="A206" s="12"/>
      <c r="B206" s="12"/>
      <c r="C206" s="14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5.75" customHeight="1" x14ac:dyDescent="0.25">
      <c r="A207" s="12"/>
      <c r="B207" s="12"/>
      <c r="C207" s="1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5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5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5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5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5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5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5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5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5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5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5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5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5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5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5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5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5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5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5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5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5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5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15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15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15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15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15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15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15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15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15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15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15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15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15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15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15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15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15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15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15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15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15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15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15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15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Y990" s="12"/>
    </row>
    <row r="991" spans="1:25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</row>
    <row r="992" spans="1:25" ht="15.75" customHeight="1" x14ac:dyDescent="0.25">
      <c r="A992" s="12"/>
      <c r="B992" s="12"/>
    </row>
    <row r="993" spans="1:2" ht="15.75" customHeight="1" x14ac:dyDescent="0.25">
      <c r="A993" s="12"/>
      <c r="B993" s="12"/>
    </row>
  </sheetData>
  <mergeCells count="52">
    <mergeCell ref="C67:C75"/>
    <mergeCell ref="C97:C105"/>
    <mergeCell ref="C138:C146"/>
    <mergeCell ref="C128:C136"/>
    <mergeCell ref="C106:J106"/>
    <mergeCell ref="C107:C114"/>
    <mergeCell ref="C77:C85"/>
    <mergeCell ref="C87:C95"/>
    <mergeCell ref="C96:J96"/>
    <mergeCell ref="C6:K6"/>
    <mergeCell ref="L6:W6"/>
    <mergeCell ref="C7:K7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C9:K9"/>
    <mergeCell ref="C53:C59"/>
    <mergeCell ref="C61:C63"/>
    <mergeCell ref="C66:K66"/>
    <mergeCell ref="C25:C34"/>
    <mergeCell ref="C36:C43"/>
    <mergeCell ref="C45:C51"/>
    <mergeCell ref="C10:C17"/>
    <mergeCell ref="C65:J65"/>
    <mergeCell ref="C19:C20"/>
    <mergeCell ref="C22:C23"/>
    <mergeCell ref="L149:S149"/>
    <mergeCell ref="T149:U149"/>
    <mergeCell ref="C150:C159"/>
    <mergeCell ref="C161:C169"/>
    <mergeCell ref="C182:D182"/>
    <mergeCell ref="C171:C174"/>
    <mergeCell ref="C176:D176"/>
    <mergeCell ref="C188:J188"/>
    <mergeCell ref="C148:J148"/>
    <mergeCell ref="C149:K149"/>
    <mergeCell ref="C116:D116"/>
    <mergeCell ref="C117:K117"/>
    <mergeCell ref="C118:C121"/>
    <mergeCell ref="C123:C126"/>
    <mergeCell ref="C183:J183"/>
    <mergeCell ref="C187:J187"/>
    <mergeCell ref="C178:C181"/>
  </mergeCells>
  <conditionalFormatting sqref="D27:E27 D41:E41 D59:E59 D85:E85 E114 E136 E146 E157">
    <cfRule type="cellIs" dxfId="15" priority="23" operator="equal">
      <formula>MIN($X$11:$AA$11)</formula>
    </cfRule>
    <cfRule type="cellIs" dxfId="14" priority="24" operator="equal">
      <formula>MIN($X$10:$AA$10)</formula>
    </cfRule>
  </conditionalFormatting>
  <conditionalFormatting sqref="D32:E32 D43:E43 D75:E75 D135:E135 D145:E145 D178:D179">
    <cfRule type="cellIs" dxfId="13" priority="65" operator="equal">
      <formula>MIN($C$7:$W$7)</formula>
    </cfRule>
    <cfRule type="cellIs" dxfId="12" priority="66" operator="equal">
      <formula>MIN($C$6:$W$6)</formula>
    </cfRule>
  </conditionalFormatting>
  <conditionalFormatting sqref="D95:E95 D105:E105 D114 D136 D146 D157 D169">
    <cfRule type="cellIs" dxfId="11" priority="55" operator="equal">
      <formula>MIN($D$19:$AB$19)</formula>
    </cfRule>
    <cfRule type="cellIs" dxfId="10" priority="56" operator="equal">
      <formula>MIN($D$18:$AB$18)</formula>
    </cfRule>
  </conditionalFormatting>
  <conditionalFormatting sqref="E169">
    <cfRule type="cellIs" dxfId="9" priority="25" operator="equal">
      <formula>MIN($X$11:$AA$11)</formula>
    </cfRule>
    <cfRule type="cellIs" dxfId="8" priority="26" operator="equal">
      <formula>MIN($X$10:$AA$10)</formula>
    </cfRule>
  </conditionalFormatting>
  <pageMargins left="0.7" right="0.7" top="0.75" bottom="0.75" header="0" footer="0"/>
  <pageSetup paperSize="9" scale="21" fitToHeight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3157-0EDB-4464-871F-520A68E43BCA}">
  <dimension ref="A5:I20"/>
  <sheetViews>
    <sheetView workbookViewId="0">
      <selection activeCell="H12" sqref="H12"/>
    </sheetView>
  </sheetViews>
  <sheetFormatPr defaultRowHeight="15" x14ac:dyDescent="0.25"/>
  <sheetData>
    <row r="5" spans="1:9" x14ac:dyDescent="0.25">
      <c r="A5" t="s">
        <v>556</v>
      </c>
    </row>
    <row r="6" spans="1:9" x14ac:dyDescent="0.25">
      <c r="A6" t="s">
        <v>555</v>
      </c>
      <c r="B6" t="s">
        <v>557</v>
      </c>
      <c r="C6" t="s">
        <v>558</v>
      </c>
      <c r="D6" t="s">
        <v>559</v>
      </c>
      <c r="E6" t="s">
        <v>560</v>
      </c>
      <c r="F6" t="s">
        <v>561</v>
      </c>
      <c r="G6" t="s">
        <v>564</v>
      </c>
      <c r="H6" t="s">
        <v>565</v>
      </c>
      <c r="I6" t="s">
        <v>566</v>
      </c>
    </row>
    <row r="7" spans="1:9" x14ac:dyDescent="0.25">
      <c r="A7">
        <f>Franco!H33*Franco!I33</f>
        <v>88</v>
      </c>
      <c r="B7">
        <f>Franco!H34*Franco!I34</f>
        <v>88</v>
      </c>
      <c r="C7">
        <f>Franco!H30*Franco!I30</f>
        <v>10</v>
      </c>
      <c r="D7">
        <f>Franco!H31*Franco!I31</f>
        <v>88</v>
      </c>
      <c r="E7">
        <f>Franco!H27*Franco!I27</f>
        <v>88</v>
      </c>
      <c r="F7">
        <f>Franco!H32*Franco!I32</f>
        <v>1</v>
      </c>
      <c r="G7">
        <f>Franco!H28*Franco!I28</f>
        <v>10</v>
      </c>
      <c r="H7">
        <f>Franco!H70*Franco!I70</f>
        <v>700</v>
      </c>
      <c r="I7">
        <f>Franco!H29*Franco!I29</f>
        <v>175</v>
      </c>
    </row>
    <row r="8" spans="1:9" x14ac:dyDescent="0.25">
      <c r="A8">
        <f>Franco!H74*Franco!I74</f>
        <v>280</v>
      </c>
      <c r="B8">
        <f>Franco!H42*Franco!I42</f>
        <v>840</v>
      </c>
      <c r="C8">
        <f>Franco!H39*Franco!I39</f>
        <v>120</v>
      </c>
      <c r="D8">
        <f>Franco!H40*Franco!I40</f>
        <v>840</v>
      </c>
      <c r="E8">
        <f>Franco!H41*Franco!I41</f>
        <v>840</v>
      </c>
      <c r="F8">
        <f>Franco!H43*Franco!I43</f>
        <v>12</v>
      </c>
      <c r="G8">
        <f>Franco!H49*Franco!I49</f>
        <v>60</v>
      </c>
      <c r="H8">
        <f>Franco!H130*Franco!I130</f>
        <v>700</v>
      </c>
      <c r="I8">
        <f>Franco!H38*Franco!I38</f>
        <v>2100</v>
      </c>
    </row>
    <row r="9" spans="1:9" x14ac:dyDescent="0.25">
      <c r="A9">
        <f>Franco!H84*Franco!I84</f>
        <v>420</v>
      </c>
      <c r="B9">
        <f>Franco!H50*Franco!I50</f>
        <v>420</v>
      </c>
      <c r="C9">
        <f>Franco!H47*Franco!I47</f>
        <v>60</v>
      </c>
      <c r="D9">
        <f>Franco!H48*Franco!I48</f>
        <v>420</v>
      </c>
      <c r="E9">
        <f>Franco!H59*Franco!I59</f>
        <v>840</v>
      </c>
      <c r="F9">
        <f>Franco!H75*Franco!I75</f>
        <v>4</v>
      </c>
      <c r="G9">
        <f>Franco!H79*Franco!I79</f>
        <v>60</v>
      </c>
      <c r="H9">
        <f>Franco!H140*Franco!I140</f>
        <v>700</v>
      </c>
      <c r="I9">
        <f>Franco!H51*Franco!I51</f>
        <v>1050</v>
      </c>
    </row>
    <row r="10" spans="1:9" x14ac:dyDescent="0.25">
      <c r="A10">
        <f>Franco!H94*Franco!I94</f>
        <v>140</v>
      </c>
      <c r="B10">
        <f>Franco!H56*Franco!I56</f>
        <v>840</v>
      </c>
      <c r="C10">
        <f>Franco!H57*Franco!I57</f>
        <v>120</v>
      </c>
      <c r="D10">
        <f>Franco!H58*Franco!I58</f>
        <v>840</v>
      </c>
      <c r="E10">
        <f>Franco!H85*Franco!I85</f>
        <v>420</v>
      </c>
      <c r="F10">
        <f>Franco!H135*Franco!I135</f>
        <v>4</v>
      </c>
      <c r="G10">
        <f>Franco!H121*Franco!I121</f>
        <v>40</v>
      </c>
      <c r="H10">
        <f>Franco!H165*Franco!I165</f>
        <v>700</v>
      </c>
      <c r="I10">
        <f>Franco!H80*Franco!I80</f>
        <v>1050</v>
      </c>
    </row>
    <row r="11" spans="1:9" x14ac:dyDescent="0.25">
      <c r="A11">
        <f>Franco!H104*Franco!I104</f>
        <v>140</v>
      </c>
      <c r="B11">
        <f>Franco!H71*Franco!I71</f>
        <v>280</v>
      </c>
      <c r="C11">
        <f>Franco!H72*Franco!I72</f>
        <v>40</v>
      </c>
      <c r="D11">
        <f>Franco!H73*Franco!I73</f>
        <v>280</v>
      </c>
      <c r="E11">
        <f>Franco!H95*Franco!I95</f>
        <v>140</v>
      </c>
      <c r="F11">
        <f>Franco!H145*Franco!I145</f>
        <v>4</v>
      </c>
      <c r="G11">
        <f>Franco!H126*Franco!I126</f>
        <v>40</v>
      </c>
      <c r="H11">
        <f>Franco!H173*Franco!I173</f>
        <v>700</v>
      </c>
      <c r="I11">
        <f>Franco!H90*Franco!I90</f>
        <v>350</v>
      </c>
    </row>
    <row r="12" spans="1:9" x14ac:dyDescent="0.25">
      <c r="A12">
        <f>Franco!H113*Franco!I113</f>
        <v>420</v>
      </c>
      <c r="B12">
        <f>Franco!H83*Franco!I83</f>
        <v>420</v>
      </c>
      <c r="C12">
        <f>Franco!H81*Franco!I81</f>
        <v>60</v>
      </c>
      <c r="D12">
        <f>Franco!H82*Franco!I82</f>
        <v>420</v>
      </c>
      <c r="E12">
        <f>Franco!H105*Franco!I105</f>
        <v>140</v>
      </c>
      <c r="F12">
        <f>SUM(F7:F11)</f>
        <v>25</v>
      </c>
      <c r="G12">
        <f>Franco!H153*Franco!I153</f>
        <v>20</v>
      </c>
      <c r="H12">
        <f>SUM(H7:H11)</f>
        <v>3500</v>
      </c>
      <c r="I12">
        <f>Franco!H100*Franco!I100</f>
        <v>350</v>
      </c>
    </row>
    <row r="13" spans="1:9" x14ac:dyDescent="0.25">
      <c r="A13">
        <f>Franco!H132*Franco!I132</f>
        <v>280</v>
      </c>
      <c r="B13">
        <f>Franco!H93*Franco!I93</f>
        <v>140</v>
      </c>
      <c r="C13">
        <f>Franco!H91*Franco!I91</f>
        <v>20</v>
      </c>
      <c r="D13">
        <f>Franco!H92*Franco!I92</f>
        <v>140</v>
      </c>
      <c r="E13">
        <f>Franco!H114*Franco!I114</f>
        <v>420</v>
      </c>
      <c r="G13">
        <f>SUM(G7:G12)</f>
        <v>230</v>
      </c>
      <c r="I13">
        <f>Franco!H154*Franco!I154</f>
        <v>350</v>
      </c>
    </row>
    <row r="14" spans="1:9" x14ac:dyDescent="0.25">
      <c r="A14">
        <f>Franco!H141*Franco!I141</f>
        <v>280</v>
      </c>
      <c r="B14">
        <f>Franco!H103*Franco!I103</f>
        <v>140</v>
      </c>
      <c r="C14">
        <f>Franco!H101*Franco!I101</f>
        <v>20</v>
      </c>
      <c r="D14">
        <f>Franco!H102*Franco!I102</f>
        <v>140</v>
      </c>
      <c r="E14">
        <f>Franco!H136*Franco!I136</f>
        <v>280</v>
      </c>
      <c r="I14">
        <f>Franco!H174*Franco!I174</f>
        <v>700</v>
      </c>
    </row>
    <row r="15" spans="1:9" x14ac:dyDescent="0.25">
      <c r="A15">
        <f>Franco!H158*Franco!I158</f>
        <v>140</v>
      </c>
      <c r="B15">
        <f>Franco!H112*Franco!I112</f>
        <v>420</v>
      </c>
      <c r="C15">
        <f>Franco!H110*Franco!I110</f>
        <v>30</v>
      </c>
      <c r="D15">
        <f>Franco!H111*Franco!I111</f>
        <v>420</v>
      </c>
      <c r="E15">
        <f>Franco!H146*Franco!I146</f>
        <v>280</v>
      </c>
      <c r="I15">
        <f>SUM(I7:I14)</f>
        <v>6125</v>
      </c>
    </row>
    <row r="16" spans="1:9" x14ac:dyDescent="0.25">
      <c r="A16">
        <f>Franco!H164*Franco!I164</f>
        <v>120</v>
      </c>
      <c r="B16">
        <f>Franco!H131*Franco!I131</f>
        <v>280</v>
      </c>
      <c r="C16">
        <f>Franco!H133*Franco!I133</f>
        <v>40</v>
      </c>
      <c r="D16">
        <f>Franco!H134*Franco!I134</f>
        <v>280</v>
      </c>
      <c r="E16">
        <f>Franco!H157*Franco!I157</f>
        <v>140</v>
      </c>
    </row>
    <row r="17" spans="1:5" x14ac:dyDescent="0.25">
      <c r="A17">
        <f>SUM(A7:A16)</f>
        <v>2308</v>
      </c>
      <c r="B17">
        <f>Franco!H142*Franco!I142</f>
        <v>280</v>
      </c>
      <c r="C17">
        <f>Franco!H143*Franco!I143</f>
        <v>40</v>
      </c>
      <c r="D17">
        <f>Franco!H144*Franco!I144</f>
        <v>280</v>
      </c>
      <c r="E17">
        <f>Franco!H169*Franco!I169</f>
        <v>120</v>
      </c>
    </row>
    <row r="18" spans="1:5" x14ac:dyDescent="0.25">
      <c r="B18">
        <f>Franco!H159*Franco!I159</f>
        <v>140</v>
      </c>
      <c r="C18">
        <f>Franco!H155*Franco!I155</f>
        <v>20</v>
      </c>
      <c r="D18">
        <f>Franco!H156*Franco!I156</f>
        <v>140</v>
      </c>
      <c r="E18">
        <f>SUM(E7:E17)</f>
        <v>3708</v>
      </c>
    </row>
    <row r="19" spans="1:5" x14ac:dyDescent="0.25">
      <c r="B19">
        <f>Franco!H166*Franco!I166</f>
        <v>120</v>
      </c>
      <c r="C19">
        <f>Franco!H167*Franco!I167</f>
        <v>20</v>
      </c>
      <c r="D19">
        <f>Franco!H168*Franco!I168</f>
        <v>120</v>
      </c>
    </row>
    <row r="20" spans="1:5" x14ac:dyDescent="0.25">
      <c r="B20">
        <f>SUM(B7:B19)</f>
        <v>4408</v>
      </c>
      <c r="C20">
        <f>SUM(C7:C19)</f>
        <v>600</v>
      </c>
      <c r="D20">
        <f>SUM(D7:D19)</f>
        <v>4408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B4CDC-A3A4-4FA5-8C29-576EF6B345BF}">
  <sheetPr>
    <pageSetUpPr fitToPage="1"/>
  </sheetPr>
  <dimension ref="A1:Y993"/>
  <sheetViews>
    <sheetView showGridLines="0" topLeftCell="C1" zoomScale="50" zoomScaleNormal="50" workbookViewId="0">
      <selection activeCell="K189" sqref="K189"/>
    </sheetView>
  </sheetViews>
  <sheetFormatPr defaultColWidth="14.42578125" defaultRowHeight="15" customHeight="1" x14ac:dyDescent="0.25"/>
  <cols>
    <col min="1" max="2" width="3.7109375" customWidth="1"/>
    <col min="3" max="3" width="75.42578125" customWidth="1"/>
    <col min="4" max="4" width="62.42578125" customWidth="1"/>
    <col min="5" max="5" width="18.85546875" customWidth="1"/>
    <col min="6" max="6" width="51" customWidth="1"/>
    <col min="7" max="7" width="13.5703125" customWidth="1"/>
    <col min="8" max="8" width="16.28515625" customWidth="1"/>
    <col min="9" max="9" width="15.5703125" customWidth="1"/>
    <col min="10" max="10" width="16.42578125" customWidth="1"/>
    <col min="11" max="11" width="23.140625" bestFit="1" customWidth="1"/>
    <col min="12" max="14" width="19.140625" customWidth="1"/>
    <col min="15" max="15" width="21" bestFit="1" customWidth="1"/>
    <col min="16" max="17" width="19.140625" customWidth="1"/>
    <col min="18" max="18" width="22.7109375" customWidth="1"/>
    <col min="19" max="19" width="20.85546875" customWidth="1"/>
    <col min="20" max="20" width="20.7109375" customWidth="1"/>
    <col min="21" max="23" width="24.28515625" customWidth="1"/>
    <col min="24" max="24" width="43" customWidth="1"/>
    <col min="25" max="25" width="13.85546875" bestFit="1" customWidth="1"/>
  </cols>
  <sheetData>
    <row r="1" spans="1:25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15.75" thickBot="1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x14ac:dyDescent="0.25">
      <c r="A6" s="12"/>
      <c r="B6" s="12"/>
      <c r="C6" s="385" t="s">
        <v>348</v>
      </c>
      <c r="D6" s="455"/>
      <c r="E6" s="455"/>
      <c r="F6" s="455"/>
      <c r="G6" s="455"/>
      <c r="H6" s="455"/>
      <c r="I6" s="455"/>
      <c r="J6" s="455"/>
      <c r="K6" s="456"/>
      <c r="L6" s="457" t="s">
        <v>70</v>
      </c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8"/>
      <c r="X6" s="12"/>
      <c r="Y6" s="12"/>
    </row>
    <row r="7" spans="1:25" x14ac:dyDescent="0.25">
      <c r="A7" s="12"/>
      <c r="B7" s="12"/>
      <c r="C7" s="388" t="s">
        <v>376</v>
      </c>
      <c r="D7" s="360"/>
      <c r="E7" s="360"/>
      <c r="F7" s="360"/>
      <c r="G7" s="360"/>
      <c r="H7" s="360"/>
      <c r="I7" s="360"/>
      <c r="J7" s="360"/>
      <c r="K7" s="389"/>
      <c r="L7" s="459" t="s">
        <v>71</v>
      </c>
      <c r="M7" s="460" t="s">
        <v>72</v>
      </c>
      <c r="N7" s="460" t="s">
        <v>73</v>
      </c>
      <c r="O7" s="460" t="s">
        <v>74</v>
      </c>
      <c r="P7" s="460" t="s">
        <v>75</v>
      </c>
      <c r="Q7" s="460" t="s">
        <v>76</v>
      </c>
      <c r="R7" s="460" t="s">
        <v>77</v>
      </c>
      <c r="S7" s="460" t="s">
        <v>78</v>
      </c>
      <c r="T7" s="460" t="s">
        <v>79</v>
      </c>
      <c r="U7" s="460" t="s">
        <v>80</v>
      </c>
      <c r="V7" s="460" t="s">
        <v>81</v>
      </c>
      <c r="W7" s="460" t="s">
        <v>82</v>
      </c>
      <c r="X7" s="12"/>
      <c r="Y7" s="12"/>
    </row>
    <row r="8" spans="1:25" ht="45" customHeight="1" thickBot="1" x14ac:dyDescent="0.3">
      <c r="A8" s="12"/>
      <c r="B8" s="12"/>
      <c r="C8" s="32" t="s">
        <v>38</v>
      </c>
      <c r="D8" s="26" t="s">
        <v>83</v>
      </c>
      <c r="E8" s="82" t="s">
        <v>0</v>
      </c>
      <c r="F8" s="26" t="s">
        <v>2</v>
      </c>
      <c r="G8" s="26" t="s">
        <v>84</v>
      </c>
      <c r="H8" s="26" t="s">
        <v>85</v>
      </c>
      <c r="I8" s="26" t="s">
        <v>86</v>
      </c>
      <c r="J8" s="33" t="s">
        <v>87</v>
      </c>
      <c r="K8" s="34" t="s">
        <v>44</v>
      </c>
      <c r="L8" s="391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12"/>
      <c r="Y8" s="12"/>
    </row>
    <row r="9" spans="1:25" x14ac:dyDescent="0.25">
      <c r="A9" s="12"/>
      <c r="B9" s="12"/>
      <c r="C9" s="383" t="s">
        <v>88</v>
      </c>
      <c r="D9" s="360"/>
      <c r="E9" s="360"/>
      <c r="F9" s="360"/>
      <c r="G9" s="360"/>
      <c r="H9" s="360"/>
      <c r="I9" s="360"/>
      <c r="J9" s="360"/>
      <c r="K9" s="384"/>
      <c r="L9" s="35"/>
      <c r="M9" s="36"/>
      <c r="N9" s="36"/>
      <c r="O9" s="36"/>
      <c r="P9" s="37"/>
      <c r="Q9" s="37"/>
      <c r="R9" s="37"/>
      <c r="S9" s="37"/>
      <c r="T9" s="37"/>
      <c r="U9" s="38"/>
      <c r="V9" s="37"/>
      <c r="W9" s="37"/>
      <c r="X9" s="80"/>
      <c r="Y9" s="12"/>
    </row>
    <row r="10" spans="1:25" ht="12.75" customHeight="1" x14ac:dyDescent="0.25">
      <c r="A10" s="12"/>
      <c r="B10" s="12"/>
      <c r="C10" s="392" t="s">
        <v>119</v>
      </c>
      <c r="D10" s="83" t="s">
        <v>89</v>
      </c>
      <c r="E10" s="84" t="s">
        <v>9</v>
      </c>
      <c r="F10" s="17" t="s">
        <v>34</v>
      </c>
      <c r="G10" s="85" t="s">
        <v>90</v>
      </c>
      <c r="H10" s="86">
        <v>3</v>
      </c>
      <c r="I10" s="86">
        <v>1152</v>
      </c>
      <c r="J10" s="56">
        <f>'Quadro de Preços 1 (4) - Skol'!$H$28</f>
        <v>12.6</v>
      </c>
      <c r="K10" s="45">
        <f>H10*I10*J10</f>
        <v>43545.599999999999</v>
      </c>
      <c r="L10" s="69">
        <f t="shared" ref="L10" si="0">K10/12</f>
        <v>3628.7999999999997</v>
      </c>
      <c r="M10" s="69">
        <f>K10/12</f>
        <v>3628.7999999999997</v>
      </c>
      <c r="N10" s="69">
        <f>K10/12</f>
        <v>3628.7999999999997</v>
      </c>
      <c r="O10" s="69">
        <f>K10/12</f>
        <v>3628.7999999999997</v>
      </c>
      <c r="P10" s="69">
        <f>K10/12</f>
        <v>3628.7999999999997</v>
      </c>
      <c r="Q10" s="69">
        <f>K10/12</f>
        <v>3628.7999999999997</v>
      </c>
      <c r="R10" s="69">
        <f>K10/12</f>
        <v>3628.7999999999997</v>
      </c>
      <c r="S10" s="69">
        <f>K10/12</f>
        <v>3628.7999999999997</v>
      </c>
      <c r="T10" s="69">
        <f>K10/12</f>
        <v>3628.7999999999997</v>
      </c>
      <c r="U10" s="69">
        <f>K10/12</f>
        <v>3628.7999999999997</v>
      </c>
      <c r="V10" s="69">
        <f>K10/12</f>
        <v>3628.7999999999997</v>
      </c>
      <c r="W10" s="69">
        <f>K10/12</f>
        <v>3628.7999999999997</v>
      </c>
      <c r="X10" s="80"/>
      <c r="Y10" s="12"/>
    </row>
    <row r="11" spans="1:25" ht="12.75" customHeight="1" x14ac:dyDescent="0.25">
      <c r="A11" s="12"/>
      <c r="B11" s="12"/>
      <c r="C11" s="393"/>
      <c r="D11" s="87" t="s">
        <v>91</v>
      </c>
      <c r="E11" s="84" t="s">
        <v>9</v>
      </c>
      <c r="F11" s="17" t="s">
        <v>34</v>
      </c>
      <c r="G11" s="85" t="s">
        <v>90</v>
      </c>
      <c r="H11" s="86">
        <v>3</v>
      </c>
      <c r="I11" s="86">
        <v>1152</v>
      </c>
      <c r="J11" s="56">
        <f>'Quadro de Preços 1 (4) - Skol'!$H$29</f>
        <v>22.7</v>
      </c>
      <c r="K11" s="45">
        <f t="shared" ref="K11:K23" si="1">H11*I11*J11</f>
        <v>78451.199999999997</v>
      </c>
      <c r="L11" s="69">
        <f t="shared" ref="L11:W11" si="2">$K$11/12</f>
        <v>6537.5999999999995</v>
      </c>
      <c r="M11" s="69">
        <f t="shared" si="2"/>
        <v>6537.5999999999995</v>
      </c>
      <c r="N11" s="69">
        <f t="shared" si="2"/>
        <v>6537.5999999999995</v>
      </c>
      <c r="O11" s="69">
        <f t="shared" si="2"/>
        <v>6537.5999999999995</v>
      </c>
      <c r="P11" s="69">
        <f t="shared" si="2"/>
        <v>6537.5999999999995</v>
      </c>
      <c r="Q11" s="69">
        <f t="shared" si="2"/>
        <v>6537.5999999999995</v>
      </c>
      <c r="R11" s="69">
        <f t="shared" si="2"/>
        <v>6537.5999999999995</v>
      </c>
      <c r="S11" s="69">
        <f t="shared" si="2"/>
        <v>6537.5999999999995</v>
      </c>
      <c r="T11" s="69">
        <f t="shared" si="2"/>
        <v>6537.5999999999995</v>
      </c>
      <c r="U11" s="69">
        <f t="shared" si="2"/>
        <v>6537.5999999999995</v>
      </c>
      <c r="V11" s="69">
        <f t="shared" si="2"/>
        <v>6537.5999999999995</v>
      </c>
      <c r="W11" s="69">
        <f t="shared" si="2"/>
        <v>6537.5999999999995</v>
      </c>
      <c r="X11" s="80"/>
      <c r="Y11" s="12"/>
    </row>
    <row r="12" spans="1:25" ht="12.75" customHeight="1" x14ac:dyDescent="0.25">
      <c r="A12" s="12"/>
      <c r="B12" s="12"/>
      <c r="C12" s="393"/>
      <c r="D12" s="88" t="s">
        <v>92</v>
      </c>
      <c r="E12" s="3" t="s">
        <v>10</v>
      </c>
      <c r="F12" s="17" t="s">
        <v>34</v>
      </c>
      <c r="G12" s="85" t="s">
        <v>93</v>
      </c>
      <c r="H12" s="86">
        <v>1</v>
      </c>
      <c r="I12" s="86">
        <v>12</v>
      </c>
      <c r="J12" s="56">
        <f>'Quadro de Preços 1 (4) - Skol'!H41</f>
        <v>89.9</v>
      </c>
      <c r="K12" s="45">
        <f t="shared" si="1"/>
        <v>1078.8000000000002</v>
      </c>
      <c r="L12" s="69">
        <f t="shared" ref="L12:W12" si="3">$K$12/12</f>
        <v>89.90000000000002</v>
      </c>
      <c r="M12" s="69">
        <f t="shared" si="3"/>
        <v>89.90000000000002</v>
      </c>
      <c r="N12" s="69">
        <f t="shared" si="3"/>
        <v>89.90000000000002</v>
      </c>
      <c r="O12" s="69">
        <f t="shared" si="3"/>
        <v>89.90000000000002</v>
      </c>
      <c r="P12" s="69">
        <f t="shared" si="3"/>
        <v>89.90000000000002</v>
      </c>
      <c r="Q12" s="69">
        <f t="shared" si="3"/>
        <v>89.90000000000002</v>
      </c>
      <c r="R12" s="69">
        <f t="shared" si="3"/>
        <v>89.90000000000002</v>
      </c>
      <c r="S12" s="69">
        <f t="shared" si="3"/>
        <v>89.90000000000002</v>
      </c>
      <c r="T12" s="69">
        <f t="shared" si="3"/>
        <v>89.90000000000002</v>
      </c>
      <c r="U12" s="69">
        <f t="shared" si="3"/>
        <v>89.90000000000002</v>
      </c>
      <c r="V12" s="69">
        <f t="shared" si="3"/>
        <v>89.90000000000002</v>
      </c>
      <c r="W12" s="69">
        <f t="shared" si="3"/>
        <v>89.90000000000002</v>
      </c>
      <c r="X12" s="80"/>
      <c r="Y12" s="12"/>
    </row>
    <row r="13" spans="1:25" ht="15.75" customHeight="1" x14ac:dyDescent="0.25">
      <c r="A13" s="12"/>
      <c r="B13" s="12"/>
      <c r="C13" s="393"/>
      <c r="D13" s="88" t="s">
        <v>330</v>
      </c>
      <c r="E13" s="3" t="s">
        <v>10</v>
      </c>
      <c r="F13" s="17" t="s">
        <v>34</v>
      </c>
      <c r="G13" s="85" t="s">
        <v>93</v>
      </c>
      <c r="H13" s="86">
        <v>2</v>
      </c>
      <c r="I13" s="86">
        <v>1</v>
      </c>
      <c r="J13" s="44">
        <f>'Quadro de Preços Frete'!H13</f>
        <v>1200</v>
      </c>
      <c r="K13" s="45">
        <f t="shared" si="1"/>
        <v>2400</v>
      </c>
      <c r="L13" s="69">
        <f>$K$13/2</f>
        <v>1200</v>
      </c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>
        <f>$K$13/2</f>
        <v>1200</v>
      </c>
      <c r="X13" s="80"/>
      <c r="Y13" s="12"/>
    </row>
    <row r="14" spans="1:25" ht="23.25" customHeight="1" x14ac:dyDescent="0.25">
      <c r="A14" s="12"/>
      <c r="B14" s="12"/>
      <c r="C14" s="393"/>
      <c r="D14" s="40" t="s">
        <v>331</v>
      </c>
      <c r="E14" s="41" t="s">
        <v>10</v>
      </c>
      <c r="F14" s="46" t="s">
        <v>34</v>
      </c>
      <c r="G14" s="42" t="s">
        <v>93</v>
      </c>
      <c r="H14" s="43">
        <v>1</v>
      </c>
      <c r="I14" s="43">
        <v>12</v>
      </c>
      <c r="J14" s="44">
        <f>'Quadro de Preços 1 (4) - Skol'!H26</f>
        <v>1550</v>
      </c>
      <c r="K14" s="45">
        <f t="shared" si="1"/>
        <v>18600</v>
      </c>
      <c r="L14" s="69">
        <f t="shared" ref="L14:W14" si="4">$K$14/12</f>
        <v>1550</v>
      </c>
      <c r="M14" s="69">
        <f t="shared" si="4"/>
        <v>1550</v>
      </c>
      <c r="N14" s="69">
        <f t="shared" si="4"/>
        <v>1550</v>
      </c>
      <c r="O14" s="69">
        <f t="shared" si="4"/>
        <v>1550</v>
      </c>
      <c r="P14" s="69">
        <f t="shared" si="4"/>
        <v>1550</v>
      </c>
      <c r="Q14" s="69">
        <f t="shared" si="4"/>
        <v>1550</v>
      </c>
      <c r="R14" s="69">
        <f t="shared" si="4"/>
        <v>1550</v>
      </c>
      <c r="S14" s="69">
        <f t="shared" si="4"/>
        <v>1550</v>
      </c>
      <c r="T14" s="69">
        <f t="shared" si="4"/>
        <v>1550</v>
      </c>
      <c r="U14" s="69">
        <f t="shared" si="4"/>
        <v>1550</v>
      </c>
      <c r="V14" s="69">
        <f t="shared" si="4"/>
        <v>1550</v>
      </c>
      <c r="W14" s="69">
        <f t="shared" si="4"/>
        <v>1550</v>
      </c>
      <c r="X14" s="80"/>
      <c r="Y14" s="12"/>
    </row>
    <row r="15" spans="1:25" ht="21" customHeight="1" x14ac:dyDescent="0.25">
      <c r="A15" s="12"/>
      <c r="B15" s="12"/>
      <c r="C15" s="393"/>
      <c r="D15" s="87" t="s">
        <v>94</v>
      </c>
      <c r="E15" s="85" t="s">
        <v>95</v>
      </c>
      <c r="F15" s="17" t="s">
        <v>34</v>
      </c>
      <c r="G15" s="85" t="s">
        <v>96</v>
      </c>
      <c r="H15" s="86">
        <v>1</v>
      </c>
      <c r="I15" s="86">
        <v>1</v>
      </c>
      <c r="J15" s="58">
        <f>'Verba_Escritorio_Cons e limpeza'!H37</f>
        <v>4878.7</v>
      </c>
      <c r="K15" s="45">
        <f t="shared" si="1"/>
        <v>4878.7</v>
      </c>
      <c r="L15" s="69">
        <f t="shared" ref="L15:W15" si="5">$K$15/12</f>
        <v>406.55833333333334</v>
      </c>
      <c r="M15" s="69">
        <f t="shared" si="5"/>
        <v>406.55833333333334</v>
      </c>
      <c r="N15" s="69">
        <f t="shared" si="5"/>
        <v>406.55833333333334</v>
      </c>
      <c r="O15" s="69">
        <f t="shared" si="5"/>
        <v>406.55833333333334</v>
      </c>
      <c r="P15" s="69">
        <f t="shared" si="5"/>
        <v>406.55833333333334</v>
      </c>
      <c r="Q15" s="69">
        <f t="shared" si="5"/>
        <v>406.55833333333334</v>
      </c>
      <c r="R15" s="69">
        <f t="shared" si="5"/>
        <v>406.55833333333334</v>
      </c>
      <c r="S15" s="69">
        <f t="shared" si="5"/>
        <v>406.55833333333334</v>
      </c>
      <c r="T15" s="69">
        <f t="shared" si="5"/>
        <v>406.55833333333334</v>
      </c>
      <c r="U15" s="69">
        <f t="shared" si="5"/>
        <v>406.55833333333334</v>
      </c>
      <c r="V15" s="69">
        <f t="shared" si="5"/>
        <v>406.55833333333334</v>
      </c>
      <c r="W15" s="69">
        <f t="shared" si="5"/>
        <v>406.55833333333334</v>
      </c>
      <c r="X15" s="80"/>
      <c r="Y15" s="12"/>
    </row>
    <row r="16" spans="1:25" ht="28.5" customHeight="1" x14ac:dyDescent="0.25">
      <c r="A16" s="12"/>
      <c r="B16" s="12"/>
      <c r="C16" s="393"/>
      <c r="D16" s="88" t="s">
        <v>12</v>
      </c>
      <c r="E16" s="3" t="s">
        <v>10</v>
      </c>
      <c r="F16" s="17" t="s">
        <v>34</v>
      </c>
      <c r="G16" s="85" t="s">
        <v>97</v>
      </c>
      <c r="H16" s="86">
        <v>1</v>
      </c>
      <c r="I16" s="86">
        <v>1</v>
      </c>
      <c r="J16" s="44">
        <f>'Quadro de Preços 1 (4) - Skol'!$H$13</f>
        <v>140</v>
      </c>
      <c r="K16" s="45">
        <f t="shared" si="1"/>
        <v>140</v>
      </c>
      <c r="L16" s="69">
        <f>K16</f>
        <v>140</v>
      </c>
      <c r="M16" s="50"/>
      <c r="N16" s="50"/>
      <c r="O16" s="89"/>
      <c r="P16" s="89"/>
      <c r="Q16" s="89"/>
      <c r="R16" s="89"/>
      <c r="S16" s="89"/>
      <c r="T16" s="89"/>
      <c r="U16" s="90"/>
      <c r="V16" s="89"/>
      <c r="W16" s="89"/>
      <c r="X16" s="80"/>
      <c r="Y16" s="12"/>
    </row>
    <row r="17" spans="1:25" x14ac:dyDescent="0.25">
      <c r="A17" s="12"/>
      <c r="B17" s="12"/>
      <c r="C17" s="394"/>
      <c r="D17" s="91" t="s">
        <v>482</v>
      </c>
      <c r="E17" s="3" t="s">
        <v>6</v>
      </c>
      <c r="F17" s="17" t="s">
        <v>34</v>
      </c>
      <c r="G17" s="85" t="s">
        <v>93</v>
      </c>
      <c r="H17" s="86">
        <v>1</v>
      </c>
      <c r="I17" s="86">
        <v>12</v>
      </c>
      <c r="J17" s="44">
        <f>'Quadro de Preços 1 (4) - Skol'!$H$39</f>
        <v>2203.6</v>
      </c>
      <c r="K17" s="45">
        <f t="shared" si="1"/>
        <v>26443.199999999997</v>
      </c>
      <c r="L17" s="69">
        <f t="shared" ref="L17:W17" si="6">$K$17/12</f>
        <v>2203.6</v>
      </c>
      <c r="M17" s="69">
        <f t="shared" si="6"/>
        <v>2203.6</v>
      </c>
      <c r="N17" s="69">
        <f t="shared" si="6"/>
        <v>2203.6</v>
      </c>
      <c r="O17" s="69">
        <f t="shared" si="6"/>
        <v>2203.6</v>
      </c>
      <c r="P17" s="69">
        <f t="shared" si="6"/>
        <v>2203.6</v>
      </c>
      <c r="Q17" s="69">
        <f t="shared" si="6"/>
        <v>2203.6</v>
      </c>
      <c r="R17" s="69">
        <f t="shared" si="6"/>
        <v>2203.6</v>
      </c>
      <c r="S17" s="69">
        <f t="shared" si="6"/>
        <v>2203.6</v>
      </c>
      <c r="T17" s="69">
        <f t="shared" si="6"/>
        <v>2203.6</v>
      </c>
      <c r="U17" s="69">
        <f t="shared" si="6"/>
        <v>2203.6</v>
      </c>
      <c r="V17" s="69">
        <f t="shared" si="6"/>
        <v>2203.6</v>
      </c>
      <c r="W17" s="69">
        <f t="shared" si="6"/>
        <v>2203.6</v>
      </c>
      <c r="X17" s="80"/>
      <c r="Y17" s="12"/>
    </row>
    <row r="18" spans="1:25" x14ac:dyDescent="0.25">
      <c r="A18" s="12"/>
      <c r="B18" s="12"/>
      <c r="C18" s="32" t="s">
        <v>98</v>
      </c>
      <c r="D18" s="92"/>
      <c r="E18" s="92"/>
      <c r="F18" s="92"/>
      <c r="G18" s="92"/>
      <c r="H18" s="92"/>
      <c r="I18" s="92"/>
      <c r="J18" s="93"/>
      <c r="K18" s="49">
        <f>SUM(K10:K17)</f>
        <v>175537.5</v>
      </c>
      <c r="L18" s="49">
        <f t="shared" ref="L18:W18" si="7">SUM(L10:L17)</f>
        <v>15756.458333333332</v>
      </c>
      <c r="M18" s="49">
        <f t="shared" si="7"/>
        <v>14416.458333333332</v>
      </c>
      <c r="N18" s="49">
        <f t="shared" si="7"/>
        <v>14416.458333333332</v>
      </c>
      <c r="O18" s="49">
        <f t="shared" si="7"/>
        <v>14416.458333333332</v>
      </c>
      <c r="P18" s="49">
        <f t="shared" si="7"/>
        <v>14416.458333333332</v>
      </c>
      <c r="Q18" s="49">
        <f t="shared" si="7"/>
        <v>14416.458333333332</v>
      </c>
      <c r="R18" s="49">
        <f t="shared" si="7"/>
        <v>14416.458333333332</v>
      </c>
      <c r="S18" s="49">
        <f t="shared" si="7"/>
        <v>14416.458333333332</v>
      </c>
      <c r="T18" s="49">
        <f t="shared" si="7"/>
        <v>14416.458333333332</v>
      </c>
      <c r="U18" s="49">
        <f t="shared" si="7"/>
        <v>14416.458333333332</v>
      </c>
      <c r="V18" s="49">
        <f t="shared" si="7"/>
        <v>14416.458333333332</v>
      </c>
      <c r="W18" s="49">
        <f t="shared" si="7"/>
        <v>15616.458333333332</v>
      </c>
      <c r="X18" s="80">
        <f>SUM(L18:W18)</f>
        <v>175537.5</v>
      </c>
      <c r="Y18" s="12" t="b">
        <f>IF(X18=K18,TRUE,FALSE)</f>
        <v>1</v>
      </c>
    </row>
    <row r="19" spans="1:25" x14ac:dyDescent="0.25">
      <c r="A19" s="12"/>
      <c r="B19" s="12"/>
      <c r="C19" s="392" t="s">
        <v>338</v>
      </c>
      <c r="D19" s="94" t="s">
        <v>89</v>
      </c>
      <c r="E19" s="95" t="s">
        <v>9</v>
      </c>
      <c r="F19" s="17" t="s">
        <v>34</v>
      </c>
      <c r="G19" s="94" t="s">
        <v>90</v>
      </c>
      <c r="H19" s="94">
        <v>3</v>
      </c>
      <c r="I19" s="86">
        <v>240</v>
      </c>
      <c r="J19" s="56">
        <f>'Quadro de Preços 1 (4) - Skol'!$H$28</f>
        <v>12.6</v>
      </c>
      <c r="K19" s="45">
        <f t="shared" si="1"/>
        <v>9072</v>
      </c>
      <c r="L19" s="69">
        <f t="shared" ref="L19:W19" si="8">$K$19/12</f>
        <v>756</v>
      </c>
      <c r="M19" s="69">
        <f t="shared" si="8"/>
        <v>756</v>
      </c>
      <c r="N19" s="69">
        <f t="shared" si="8"/>
        <v>756</v>
      </c>
      <c r="O19" s="69">
        <f t="shared" si="8"/>
        <v>756</v>
      </c>
      <c r="P19" s="69">
        <f t="shared" si="8"/>
        <v>756</v>
      </c>
      <c r="Q19" s="69">
        <f t="shared" si="8"/>
        <v>756</v>
      </c>
      <c r="R19" s="69">
        <f t="shared" si="8"/>
        <v>756</v>
      </c>
      <c r="S19" s="69">
        <f t="shared" si="8"/>
        <v>756</v>
      </c>
      <c r="T19" s="69">
        <f t="shared" si="8"/>
        <v>756</v>
      </c>
      <c r="U19" s="69">
        <f t="shared" si="8"/>
        <v>756</v>
      </c>
      <c r="V19" s="69">
        <f t="shared" si="8"/>
        <v>756</v>
      </c>
      <c r="W19" s="69">
        <f t="shared" si="8"/>
        <v>756</v>
      </c>
      <c r="X19" s="80"/>
      <c r="Y19" s="12"/>
    </row>
    <row r="20" spans="1:25" x14ac:dyDescent="0.25">
      <c r="A20" s="12"/>
      <c r="B20" s="12"/>
      <c r="C20" s="394"/>
      <c r="D20" s="85" t="s">
        <v>91</v>
      </c>
      <c r="E20" s="95" t="s">
        <v>9</v>
      </c>
      <c r="F20" s="17" t="s">
        <v>34</v>
      </c>
      <c r="G20" s="94" t="s">
        <v>90</v>
      </c>
      <c r="H20" s="94">
        <v>3</v>
      </c>
      <c r="I20" s="86">
        <v>240</v>
      </c>
      <c r="J20" s="56">
        <f>'Quadro de Preços 1 (4) - Skol'!$H$29</f>
        <v>22.7</v>
      </c>
      <c r="K20" s="45">
        <f t="shared" si="1"/>
        <v>16344</v>
      </c>
      <c r="L20" s="69">
        <f t="shared" ref="L20:W20" si="9">$K$20/12</f>
        <v>1362</v>
      </c>
      <c r="M20" s="69">
        <f t="shared" si="9"/>
        <v>1362</v>
      </c>
      <c r="N20" s="69">
        <f t="shared" si="9"/>
        <v>1362</v>
      </c>
      <c r="O20" s="69">
        <f t="shared" si="9"/>
        <v>1362</v>
      </c>
      <c r="P20" s="69">
        <f t="shared" si="9"/>
        <v>1362</v>
      </c>
      <c r="Q20" s="69">
        <f t="shared" si="9"/>
        <v>1362</v>
      </c>
      <c r="R20" s="69">
        <f t="shared" si="9"/>
        <v>1362</v>
      </c>
      <c r="S20" s="69">
        <f t="shared" si="9"/>
        <v>1362</v>
      </c>
      <c r="T20" s="69">
        <f t="shared" si="9"/>
        <v>1362</v>
      </c>
      <c r="U20" s="69">
        <f t="shared" si="9"/>
        <v>1362</v>
      </c>
      <c r="V20" s="69">
        <f t="shared" si="9"/>
        <v>1362</v>
      </c>
      <c r="W20" s="69">
        <f t="shared" si="9"/>
        <v>1362</v>
      </c>
      <c r="X20" s="80"/>
      <c r="Y20" s="12"/>
    </row>
    <row r="21" spans="1:25" ht="15.75" customHeight="1" x14ac:dyDescent="0.25">
      <c r="A21" s="12"/>
      <c r="B21" s="12"/>
      <c r="C21" s="32" t="s">
        <v>98</v>
      </c>
      <c r="D21" s="92"/>
      <c r="E21" s="92"/>
      <c r="F21" s="92"/>
      <c r="G21" s="92"/>
      <c r="H21" s="92"/>
      <c r="I21" s="92"/>
      <c r="J21" s="93"/>
      <c r="K21" s="49">
        <f>SUM(K19:K20)</f>
        <v>25416</v>
      </c>
      <c r="L21" s="49">
        <f t="shared" ref="L21:W21" si="10">SUM(L19:L20)</f>
        <v>2118</v>
      </c>
      <c r="M21" s="49">
        <f t="shared" si="10"/>
        <v>2118</v>
      </c>
      <c r="N21" s="49">
        <f t="shared" si="10"/>
        <v>2118</v>
      </c>
      <c r="O21" s="49">
        <f t="shared" si="10"/>
        <v>2118</v>
      </c>
      <c r="P21" s="49">
        <f t="shared" si="10"/>
        <v>2118</v>
      </c>
      <c r="Q21" s="49">
        <f t="shared" si="10"/>
        <v>2118</v>
      </c>
      <c r="R21" s="49">
        <f t="shared" si="10"/>
        <v>2118</v>
      </c>
      <c r="S21" s="49">
        <f t="shared" si="10"/>
        <v>2118</v>
      </c>
      <c r="T21" s="49">
        <f t="shared" si="10"/>
        <v>2118</v>
      </c>
      <c r="U21" s="49">
        <f t="shared" si="10"/>
        <v>2118</v>
      </c>
      <c r="V21" s="49">
        <f t="shared" si="10"/>
        <v>2118</v>
      </c>
      <c r="W21" s="49">
        <f t="shared" si="10"/>
        <v>2118</v>
      </c>
      <c r="X21" s="80">
        <f>SUM(L21:W21)</f>
        <v>25416</v>
      </c>
      <c r="Y21" s="12" t="b">
        <f>IF(X21=K21,TRUE,FALSE)</f>
        <v>1</v>
      </c>
    </row>
    <row r="22" spans="1:25" ht="15.75" customHeight="1" x14ac:dyDescent="0.25">
      <c r="A22" s="12"/>
      <c r="B22" s="12"/>
      <c r="C22" s="392" t="s">
        <v>46</v>
      </c>
      <c r="D22" s="94" t="s">
        <v>89</v>
      </c>
      <c r="E22" s="95" t="s">
        <v>9</v>
      </c>
      <c r="F22" s="17" t="s">
        <v>34</v>
      </c>
      <c r="G22" s="94" t="s">
        <v>90</v>
      </c>
      <c r="H22" s="94">
        <v>3</v>
      </c>
      <c r="I22" s="86">
        <v>30</v>
      </c>
      <c r="J22" s="56">
        <f>'Quadro de Preços 1 (4) - Skol'!$H$28</f>
        <v>12.6</v>
      </c>
      <c r="K22" s="45">
        <f t="shared" si="1"/>
        <v>1134</v>
      </c>
      <c r="L22" s="69">
        <f t="shared" ref="L22:L23" si="11">K22</f>
        <v>1134</v>
      </c>
      <c r="M22" s="50"/>
      <c r="N22" s="50"/>
      <c r="O22" s="50"/>
      <c r="P22" s="50"/>
      <c r="Q22" s="50"/>
      <c r="R22" s="50"/>
      <c r="S22" s="50"/>
      <c r="T22" s="50"/>
      <c r="U22" s="51"/>
      <c r="V22" s="50"/>
      <c r="W22" s="50"/>
      <c r="X22" s="80"/>
      <c r="Y22" s="12"/>
    </row>
    <row r="23" spans="1:25" ht="15.75" customHeight="1" x14ac:dyDescent="0.25">
      <c r="A23" s="12"/>
      <c r="B23" s="12"/>
      <c r="C23" s="394"/>
      <c r="D23" s="85" t="s">
        <v>91</v>
      </c>
      <c r="E23" s="95" t="s">
        <v>9</v>
      </c>
      <c r="F23" s="17" t="s">
        <v>34</v>
      </c>
      <c r="G23" s="94" t="s">
        <v>90</v>
      </c>
      <c r="H23" s="94">
        <v>3</v>
      </c>
      <c r="I23" s="86">
        <v>40</v>
      </c>
      <c r="J23" s="56">
        <f>'Quadro de Preços 1 (4) - Skol'!$H$29</f>
        <v>22.7</v>
      </c>
      <c r="K23" s="45">
        <f t="shared" si="1"/>
        <v>2724</v>
      </c>
      <c r="L23" s="69">
        <f t="shared" si="11"/>
        <v>2724</v>
      </c>
      <c r="M23" s="50"/>
      <c r="N23" s="50"/>
      <c r="O23" s="50"/>
      <c r="P23" s="50"/>
      <c r="Q23" s="50"/>
      <c r="R23" s="50"/>
      <c r="S23" s="50"/>
      <c r="T23" s="50"/>
      <c r="U23" s="51"/>
      <c r="V23" s="50"/>
      <c r="W23" s="50"/>
      <c r="X23" s="80"/>
      <c r="Y23" s="12"/>
    </row>
    <row r="24" spans="1:25" ht="15.75" customHeight="1" x14ac:dyDescent="0.25">
      <c r="A24" s="12"/>
      <c r="B24" s="12"/>
      <c r="C24" s="32" t="s">
        <v>98</v>
      </c>
      <c r="D24" s="92"/>
      <c r="E24" s="92"/>
      <c r="F24" s="92"/>
      <c r="G24" s="92"/>
      <c r="H24" s="92"/>
      <c r="I24" s="92"/>
      <c r="J24" s="93"/>
      <c r="K24" s="49">
        <f>SUM(K22:K23)</f>
        <v>3858</v>
      </c>
      <c r="L24" s="52">
        <f t="shared" ref="L24:W24" si="12">SUM(L22:L23)</f>
        <v>3858</v>
      </c>
      <c r="M24" s="52">
        <f t="shared" si="12"/>
        <v>0</v>
      </c>
      <c r="N24" s="52">
        <f t="shared" si="12"/>
        <v>0</v>
      </c>
      <c r="O24" s="52">
        <f t="shared" si="12"/>
        <v>0</v>
      </c>
      <c r="P24" s="52">
        <f t="shared" si="12"/>
        <v>0</v>
      </c>
      <c r="Q24" s="52">
        <f t="shared" si="12"/>
        <v>0</v>
      </c>
      <c r="R24" s="52">
        <f t="shared" si="12"/>
        <v>0</v>
      </c>
      <c r="S24" s="52">
        <f t="shared" si="12"/>
        <v>0</v>
      </c>
      <c r="T24" s="52">
        <f t="shared" si="12"/>
        <v>0</v>
      </c>
      <c r="U24" s="52">
        <f t="shared" si="12"/>
        <v>0</v>
      </c>
      <c r="V24" s="52">
        <f t="shared" si="12"/>
        <v>0</v>
      </c>
      <c r="W24" s="52">
        <f t="shared" si="12"/>
        <v>0</v>
      </c>
      <c r="X24" s="80">
        <f>SUM(L24:W24)</f>
        <v>3858</v>
      </c>
      <c r="Y24" s="12" t="b">
        <f>IF(X24=K24,TRUE,FALSE)</f>
        <v>1</v>
      </c>
    </row>
    <row r="25" spans="1:25" ht="15.75" customHeight="1" x14ac:dyDescent="0.25">
      <c r="A25" s="12"/>
      <c r="B25" s="12"/>
      <c r="C25" s="392" t="s">
        <v>48</v>
      </c>
      <c r="D25" s="83" t="s">
        <v>89</v>
      </c>
      <c r="E25" s="95" t="s">
        <v>9</v>
      </c>
      <c r="F25" s="17" t="s">
        <v>34</v>
      </c>
      <c r="G25" s="94" t="s">
        <v>90</v>
      </c>
      <c r="H25" s="86">
        <v>3</v>
      </c>
      <c r="I25" s="86">
        <v>17</v>
      </c>
      <c r="J25" s="56">
        <f>'Quadro de Preços 1 (4) - Skol'!$H$28</f>
        <v>12.6</v>
      </c>
      <c r="K25" s="45">
        <f t="shared" ref="K25:K34" si="13">H25*I25*J25</f>
        <v>642.6</v>
      </c>
      <c r="L25" s="69">
        <f t="shared" ref="L25:L34" si="14">K25</f>
        <v>642.6</v>
      </c>
      <c r="M25" s="50"/>
      <c r="N25" s="50"/>
      <c r="O25" s="50"/>
      <c r="P25" s="50"/>
      <c r="Q25" s="50"/>
      <c r="R25" s="50"/>
      <c r="S25" s="50"/>
      <c r="T25" s="50"/>
      <c r="U25" s="51"/>
      <c r="V25" s="50"/>
      <c r="W25" s="50"/>
      <c r="X25" s="80"/>
      <c r="Y25" s="12"/>
    </row>
    <row r="26" spans="1:25" ht="15.75" customHeight="1" x14ac:dyDescent="0.25">
      <c r="A26" s="12"/>
      <c r="B26" s="12"/>
      <c r="C26" s="393"/>
      <c r="D26" s="87" t="s">
        <v>91</v>
      </c>
      <c r="E26" s="95" t="s">
        <v>9</v>
      </c>
      <c r="F26" s="17" t="s">
        <v>34</v>
      </c>
      <c r="G26" s="94" t="s">
        <v>90</v>
      </c>
      <c r="H26" s="86">
        <v>3</v>
      </c>
      <c r="I26" s="86">
        <v>30</v>
      </c>
      <c r="J26" s="56">
        <f>'Quadro de Preços 1 (4) - Skol'!$H$29</f>
        <v>22.7</v>
      </c>
      <c r="K26" s="45">
        <f t="shared" si="13"/>
        <v>2043</v>
      </c>
      <c r="L26" s="69">
        <f t="shared" si="14"/>
        <v>2043</v>
      </c>
      <c r="M26" s="50"/>
      <c r="N26" s="50"/>
      <c r="O26" s="50"/>
      <c r="P26" s="50"/>
      <c r="Q26" s="50"/>
      <c r="R26" s="50"/>
      <c r="S26" s="50"/>
      <c r="T26" s="50"/>
      <c r="U26" s="51"/>
      <c r="V26" s="50"/>
      <c r="W26" s="50"/>
      <c r="X26" s="80"/>
      <c r="Y26" s="12"/>
    </row>
    <row r="27" spans="1:25" ht="15.75" customHeight="1" x14ac:dyDescent="0.25">
      <c r="A27" s="12"/>
      <c r="B27" s="12"/>
      <c r="C27" s="393"/>
      <c r="D27" s="96" t="s">
        <v>543</v>
      </c>
      <c r="E27" s="17" t="s">
        <v>10</v>
      </c>
      <c r="F27" s="17" t="s">
        <v>34</v>
      </c>
      <c r="G27" s="94" t="s">
        <v>97</v>
      </c>
      <c r="H27" s="86">
        <v>1</v>
      </c>
      <c r="I27" s="86">
        <v>160</v>
      </c>
      <c r="J27" s="44">
        <f>'Quadro de Preços 1'!$I$12</f>
        <v>0.42</v>
      </c>
      <c r="K27" s="45">
        <f t="shared" si="13"/>
        <v>67.2</v>
      </c>
      <c r="L27" s="69">
        <f t="shared" si="14"/>
        <v>67.2</v>
      </c>
      <c r="M27" s="50"/>
      <c r="N27" s="50"/>
      <c r="O27" s="50"/>
      <c r="P27" s="50"/>
      <c r="Q27" s="50"/>
      <c r="R27" s="50"/>
      <c r="S27" s="50"/>
      <c r="T27" s="50"/>
      <c r="U27" s="51"/>
      <c r="V27" s="50"/>
      <c r="W27" s="50"/>
      <c r="X27" s="80"/>
      <c r="Y27" s="12"/>
    </row>
    <row r="28" spans="1:25" ht="15.75" customHeight="1" x14ac:dyDescent="0.25">
      <c r="A28" s="12"/>
      <c r="B28" s="12"/>
      <c r="C28" s="393"/>
      <c r="D28" s="97" t="s">
        <v>13</v>
      </c>
      <c r="E28" s="17" t="s">
        <v>10</v>
      </c>
      <c r="F28" s="17" t="s">
        <v>34</v>
      </c>
      <c r="G28" s="94" t="s">
        <v>97</v>
      </c>
      <c r="H28" s="86">
        <v>1</v>
      </c>
      <c r="I28" s="229">
        <v>10</v>
      </c>
      <c r="J28" s="44">
        <f>'Quadro de Preços 1 (4) - Skol'!$H$14</f>
        <v>2.6</v>
      </c>
      <c r="K28" s="45">
        <f t="shared" si="13"/>
        <v>26</v>
      </c>
      <c r="L28" s="69">
        <f t="shared" si="14"/>
        <v>26</v>
      </c>
      <c r="M28" s="50"/>
      <c r="N28" s="50"/>
      <c r="O28" s="50"/>
      <c r="P28" s="50"/>
      <c r="Q28" s="50"/>
      <c r="R28" s="50"/>
      <c r="S28" s="50"/>
      <c r="T28" s="50"/>
      <c r="U28" s="51"/>
      <c r="V28" s="50"/>
      <c r="W28" s="50"/>
      <c r="X28" s="80"/>
      <c r="Y28" s="12"/>
    </row>
    <row r="29" spans="1:25" ht="15.75" customHeight="1" x14ac:dyDescent="0.25">
      <c r="A29" s="12"/>
      <c r="B29" s="12"/>
      <c r="C29" s="393"/>
      <c r="D29" s="83" t="s">
        <v>99</v>
      </c>
      <c r="E29" s="17" t="s">
        <v>10</v>
      </c>
      <c r="F29" s="17" t="s">
        <v>34</v>
      </c>
      <c r="G29" s="94" t="s">
        <v>97</v>
      </c>
      <c r="H29" s="94">
        <v>1</v>
      </c>
      <c r="I29" s="228">
        <v>320</v>
      </c>
      <c r="J29" s="44">
        <f>'Quadro de Preços 1 (4) - Skol'!$H$19</f>
        <v>0.09</v>
      </c>
      <c r="K29" s="45">
        <f t="shared" si="13"/>
        <v>28.799999999999997</v>
      </c>
      <c r="L29" s="69">
        <f t="shared" si="14"/>
        <v>28.799999999999997</v>
      </c>
      <c r="M29" s="50"/>
      <c r="N29" s="50"/>
      <c r="O29" s="50"/>
      <c r="P29" s="50"/>
      <c r="Q29" s="50"/>
      <c r="R29" s="50"/>
      <c r="S29" s="50"/>
      <c r="T29" s="50"/>
      <c r="U29" s="51"/>
      <c r="V29" s="50"/>
      <c r="W29" s="50"/>
      <c r="X29" s="80"/>
      <c r="Y29" s="12"/>
    </row>
    <row r="30" spans="1:25" ht="15.75" customHeight="1" x14ac:dyDescent="0.25">
      <c r="A30" s="12"/>
      <c r="B30" s="12"/>
      <c r="C30" s="393"/>
      <c r="D30" s="83" t="s">
        <v>100</v>
      </c>
      <c r="E30" s="17" t="s">
        <v>10</v>
      </c>
      <c r="F30" s="17" t="s">
        <v>34</v>
      </c>
      <c r="G30" s="94" t="s">
        <v>97</v>
      </c>
      <c r="H30" s="94">
        <v>1</v>
      </c>
      <c r="I30" s="85">
        <v>20</v>
      </c>
      <c r="J30" s="44">
        <f>'Quadro de Preços 1 (4) - Skol'!$H$23</f>
        <v>12</v>
      </c>
      <c r="K30" s="45">
        <f t="shared" si="13"/>
        <v>240</v>
      </c>
      <c r="L30" s="69">
        <f t="shared" si="14"/>
        <v>240</v>
      </c>
      <c r="M30" s="50"/>
      <c r="N30" s="50"/>
      <c r="O30" s="50"/>
      <c r="P30" s="50"/>
      <c r="Q30" s="50"/>
      <c r="R30" s="50"/>
      <c r="S30" s="50"/>
      <c r="T30" s="50"/>
      <c r="U30" s="51"/>
      <c r="V30" s="50"/>
      <c r="W30" s="50"/>
      <c r="X30" s="80"/>
      <c r="Y30" s="12"/>
    </row>
    <row r="31" spans="1:25" ht="49.5" customHeight="1" x14ac:dyDescent="0.25">
      <c r="A31" s="12"/>
      <c r="B31" s="12"/>
      <c r="C31" s="393"/>
      <c r="D31" s="83" t="s">
        <v>101</v>
      </c>
      <c r="E31" s="17" t="s">
        <v>10</v>
      </c>
      <c r="F31" s="17" t="s">
        <v>34</v>
      </c>
      <c r="G31" s="94" t="s">
        <v>97</v>
      </c>
      <c r="H31" s="94">
        <v>1</v>
      </c>
      <c r="I31" s="85">
        <v>160</v>
      </c>
      <c r="J31" s="44">
        <f>'Quadro de Preços 1 (4) - Skol'!$H$24</f>
        <v>4</v>
      </c>
      <c r="K31" s="45">
        <f t="shared" si="13"/>
        <v>640</v>
      </c>
      <c r="L31" s="69">
        <f t="shared" si="14"/>
        <v>640</v>
      </c>
      <c r="M31" s="50"/>
      <c r="N31" s="50"/>
      <c r="O31" s="50"/>
      <c r="P31" s="50"/>
      <c r="Q31" s="50"/>
      <c r="R31" s="50"/>
      <c r="S31" s="50"/>
      <c r="T31" s="50"/>
      <c r="U31" s="51"/>
      <c r="V31" s="50"/>
      <c r="W31" s="50"/>
      <c r="X31" s="80"/>
      <c r="Y31" s="12"/>
    </row>
    <row r="32" spans="1:25" ht="15.75" customHeight="1" x14ac:dyDescent="0.25">
      <c r="A32" s="12"/>
      <c r="B32" s="12"/>
      <c r="C32" s="393"/>
      <c r="D32" s="88" t="s">
        <v>26</v>
      </c>
      <c r="E32" s="17" t="s">
        <v>10</v>
      </c>
      <c r="F32" s="17" t="s">
        <v>34</v>
      </c>
      <c r="G32" s="85" t="s">
        <v>97</v>
      </c>
      <c r="H32" s="94">
        <v>1</v>
      </c>
      <c r="I32" s="94">
        <v>1</v>
      </c>
      <c r="J32" s="53">
        <f>'Quadro de Preços 1'!$I$31</f>
        <v>18.46</v>
      </c>
      <c r="K32" s="45">
        <f t="shared" si="13"/>
        <v>18.46</v>
      </c>
      <c r="L32" s="69">
        <f t="shared" si="14"/>
        <v>18.46</v>
      </c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80"/>
      <c r="Y32" s="12"/>
    </row>
    <row r="33" spans="1:25" ht="15.75" customHeight="1" x14ac:dyDescent="0.25">
      <c r="A33" s="12"/>
      <c r="B33" s="12"/>
      <c r="C33" s="393"/>
      <c r="D33" s="98" t="s">
        <v>30</v>
      </c>
      <c r="E33" s="86" t="s">
        <v>95</v>
      </c>
      <c r="F33" s="17" t="s">
        <v>34</v>
      </c>
      <c r="G33" s="85" t="s">
        <v>96</v>
      </c>
      <c r="H33" s="94">
        <v>1</v>
      </c>
      <c r="I33" s="94">
        <v>160</v>
      </c>
      <c r="J33" s="56">
        <f>'Verba_Kit Pedagogico_Skol'!$H$13</f>
        <v>8.2900000000000009</v>
      </c>
      <c r="K33" s="45">
        <f t="shared" si="13"/>
        <v>1326.4</v>
      </c>
      <c r="L33" s="69">
        <f t="shared" si="14"/>
        <v>1326.4</v>
      </c>
      <c r="M33" s="50"/>
      <c r="N33" s="50"/>
      <c r="O33" s="50"/>
      <c r="P33" s="50"/>
      <c r="Q33" s="50"/>
      <c r="R33" s="50"/>
      <c r="S33" s="50"/>
      <c r="T33" s="50"/>
      <c r="U33" s="51"/>
      <c r="V33" s="50"/>
      <c r="W33" s="50"/>
      <c r="X33" s="80"/>
      <c r="Y33" s="12"/>
    </row>
    <row r="34" spans="1:25" ht="15.75" customHeight="1" x14ac:dyDescent="0.25">
      <c r="A34" s="12"/>
      <c r="B34" s="12"/>
      <c r="C34" s="394"/>
      <c r="D34" s="83" t="s">
        <v>102</v>
      </c>
      <c r="E34" s="17" t="s">
        <v>10</v>
      </c>
      <c r="F34" s="17" t="s">
        <v>34</v>
      </c>
      <c r="G34" s="85" t="s">
        <v>103</v>
      </c>
      <c r="H34" s="94">
        <v>1</v>
      </c>
      <c r="I34" s="94">
        <v>160</v>
      </c>
      <c r="J34" s="44">
        <f>'Kit Lanche'!D15</f>
        <v>5.5</v>
      </c>
      <c r="K34" s="45">
        <f t="shared" si="13"/>
        <v>880</v>
      </c>
      <c r="L34" s="69">
        <f t="shared" si="14"/>
        <v>880</v>
      </c>
      <c r="M34" s="50"/>
      <c r="N34" s="50"/>
      <c r="O34" s="50"/>
      <c r="P34" s="50"/>
      <c r="Q34" s="50"/>
      <c r="R34" s="50"/>
      <c r="S34" s="50"/>
      <c r="T34" s="50"/>
      <c r="U34" s="51"/>
      <c r="V34" s="50"/>
      <c r="W34" s="50"/>
      <c r="X34" s="80"/>
      <c r="Y34" s="12"/>
    </row>
    <row r="35" spans="1:25" ht="15.75" customHeight="1" x14ac:dyDescent="0.25">
      <c r="A35" s="12"/>
      <c r="B35" s="12"/>
      <c r="C35" s="32" t="s">
        <v>98</v>
      </c>
      <c r="D35" s="92"/>
      <c r="E35" s="92"/>
      <c r="F35" s="92"/>
      <c r="G35" s="92"/>
      <c r="H35" s="92"/>
      <c r="I35" s="92"/>
      <c r="J35" s="93"/>
      <c r="K35" s="49">
        <f>SUM(K25:K34)</f>
        <v>5912.46</v>
      </c>
      <c r="L35" s="49">
        <f t="shared" ref="L35:W35" si="15">SUM(L25:L34)</f>
        <v>5912.46</v>
      </c>
      <c r="M35" s="33">
        <f t="shared" si="15"/>
        <v>0</v>
      </c>
      <c r="N35" s="33">
        <f t="shared" si="15"/>
        <v>0</v>
      </c>
      <c r="O35" s="33">
        <f t="shared" si="15"/>
        <v>0</v>
      </c>
      <c r="P35" s="33">
        <f t="shared" si="15"/>
        <v>0</v>
      </c>
      <c r="Q35" s="33">
        <f t="shared" si="15"/>
        <v>0</v>
      </c>
      <c r="R35" s="33">
        <f t="shared" si="15"/>
        <v>0</v>
      </c>
      <c r="S35" s="33">
        <f t="shared" si="15"/>
        <v>0</v>
      </c>
      <c r="T35" s="33">
        <f t="shared" si="15"/>
        <v>0</v>
      </c>
      <c r="U35" s="34">
        <f t="shared" si="15"/>
        <v>0</v>
      </c>
      <c r="V35" s="34">
        <f t="shared" si="15"/>
        <v>0</v>
      </c>
      <c r="W35" s="34">
        <f t="shared" si="15"/>
        <v>0</v>
      </c>
      <c r="X35" s="80">
        <f>SUM(L35:W35)</f>
        <v>5912.46</v>
      </c>
      <c r="Y35" s="12" t="b">
        <f>IF(X35=K35,TRUE,FALSE)</f>
        <v>1</v>
      </c>
    </row>
    <row r="36" spans="1:25" ht="15.75" customHeight="1" x14ac:dyDescent="0.25">
      <c r="A36" s="12"/>
      <c r="B36" s="12"/>
      <c r="C36" s="479" t="s">
        <v>339</v>
      </c>
      <c r="D36" s="83" t="s">
        <v>89</v>
      </c>
      <c r="E36" s="95" t="s">
        <v>9</v>
      </c>
      <c r="F36" s="17" t="s">
        <v>34</v>
      </c>
      <c r="G36" s="85" t="s">
        <v>90</v>
      </c>
      <c r="H36" s="94">
        <v>3</v>
      </c>
      <c r="I36" s="86">
        <v>204</v>
      </c>
      <c r="J36" s="56">
        <f>'Quadro de Preços 1 (4) - Skol'!$H$28</f>
        <v>12.6</v>
      </c>
      <c r="K36" s="45">
        <f t="shared" ref="K36:K43" si="16">H36*I36*J36</f>
        <v>7711.2</v>
      </c>
      <c r="L36" s="69">
        <f t="shared" ref="L36:W36" si="17">$K$36/12</f>
        <v>642.6</v>
      </c>
      <c r="M36" s="69">
        <f t="shared" si="17"/>
        <v>642.6</v>
      </c>
      <c r="N36" s="69">
        <f t="shared" si="17"/>
        <v>642.6</v>
      </c>
      <c r="O36" s="69">
        <f t="shared" si="17"/>
        <v>642.6</v>
      </c>
      <c r="P36" s="69">
        <f t="shared" si="17"/>
        <v>642.6</v>
      </c>
      <c r="Q36" s="69">
        <f t="shared" si="17"/>
        <v>642.6</v>
      </c>
      <c r="R36" s="69">
        <f t="shared" si="17"/>
        <v>642.6</v>
      </c>
      <c r="S36" s="69">
        <f t="shared" si="17"/>
        <v>642.6</v>
      </c>
      <c r="T36" s="69">
        <f t="shared" si="17"/>
        <v>642.6</v>
      </c>
      <c r="U36" s="69">
        <f t="shared" si="17"/>
        <v>642.6</v>
      </c>
      <c r="V36" s="69">
        <f t="shared" si="17"/>
        <v>642.6</v>
      </c>
      <c r="W36" s="69">
        <f t="shared" si="17"/>
        <v>642.6</v>
      </c>
      <c r="X36" s="80"/>
      <c r="Y36" s="12"/>
    </row>
    <row r="37" spans="1:25" ht="15.75" customHeight="1" x14ac:dyDescent="0.25">
      <c r="A37" s="12"/>
      <c r="B37" s="12"/>
      <c r="C37" s="480"/>
      <c r="D37" s="87" t="s">
        <v>91</v>
      </c>
      <c r="E37" s="95" t="s">
        <v>9</v>
      </c>
      <c r="F37" s="17" t="s">
        <v>34</v>
      </c>
      <c r="G37" s="85" t="s">
        <v>90</v>
      </c>
      <c r="H37" s="94">
        <v>3</v>
      </c>
      <c r="I37" s="86">
        <v>360</v>
      </c>
      <c r="J37" s="56">
        <f>'Quadro de Preços 1 (4) - Skol'!$H$29</f>
        <v>22.7</v>
      </c>
      <c r="K37" s="45">
        <f t="shared" si="16"/>
        <v>24516</v>
      </c>
      <c r="L37" s="69">
        <f t="shared" ref="L37:W37" si="18">$K$37/12</f>
        <v>2043</v>
      </c>
      <c r="M37" s="69">
        <f t="shared" si="18"/>
        <v>2043</v>
      </c>
      <c r="N37" s="69">
        <f t="shared" si="18"/>
        <v>2043</v>
      </c>
      <c r="O37" s="69">
        <f t="shared" si="18"/>
        <v>2043</v>
      </c>
      <c r="P37" s="69">
        <f t="shared" si="18"/>
        <v>2043</v>
      </c>
      <c r="Q37" s="69">
        <f t="shared" si="18"/>
        <v>2043</v>
      </c>
      <c r="R37" s="69">
        <f t="shared" si="18"/>
        <v>2043</v>
      </c>
      <c r="S37" s="69">
        <f t="shared" si="18"/>
        <v>2043</v>
      </c>
      <c r="T37" s="69">
        <f t="shared" si="18"/>
        <v>2043</v>
      </c>
      <c r="U37" s="69">
        <f t="shared" si="18"/>
        <v>2043</v>
      </c>
      <c r="V37" s="69">
        <f t="shared" si="18"/>
        <v>2043</v>
      </c>
      <c r="W37" s="69">
        <f t="shared" si="18"/>
        <v>2043</v>
      </c>
      <c r="X37" s="80"/>
      <c r="Y37" s="12"/>
    </row>
    <row r="38" spans="1:25" ht="15.75" customHeight="1" x14ac:dyDescent="0.25">
      <c r="A38" s="12"/>
      <c r="B38" s="12"/>
      <c r="C38" s="480"/>
      <c r="D38" s="83" t="s">
        <v>99</v>
      </c>
      <c r="E38" s="17" t="s">
        <v>10</v>
      </c>
      <c r="F38" s="17" t="s">
        <v>34</v>
      </c>
      <c r="G38" s="94" t="s">
        <v>97</v>
      </c>
      <c r="H38" s="94">
        <v>12</v>
      </c>
      <c r="I38" s="228">
        <v>320</v>
      </c>
      <c r="J38" s="44">
        <f>'Quadro de Preços 1 (4) - Skol'!$H$19</f>
        <v>0.09</v>
      </c>
      <c r="K38" s="45">
        <f t="shared" si="16"/>
        <v>345.59999999999997</v>
      </c>
      <c r="L38" s="69">
        <f t="shared" ref="L38:W38" si="19">$K$38/12</f>
        <v>28.799999999999997</v>
      </c>
      <c r="M38" s="69">
        <f t="shared" si="19"/>
        <v>28.799999999999997</v>
      </c>
      <c r="N38" s="69">
        <f t="shared" si="19"/>
        <v>28.799999999999997</v>
      </c>
      <c r="O38" s="69">
        <f t="shared" si="19"/>
        <v>28.799999999999997</v>
      </c>
      <c r="P38" s="69">
        <f t="shared" si="19"/>
        <v>28.799999999999997</v>
      </c>
      <c r="Q38" s="69">
        <f t="shared" si="19"/>
        <v>28.799999999999997</v>
      </c>
      <c r="R38" s="69">
        <f t="shared" si="19"/>
        <v>28.799999999999997</v>
      </c>
      <c r="S38" s="69">
        <f t="shared" si="19"/>
        <v>28.799999999999997</v>
      </c>
      <c r="T38" s="69">
        <f t="shared" si="19"/>
        <v>28.799999999999997</v>
      </c>
      <c r="U38" s="69">
        <f t="shared" si="19"/>
        <v>28.799999999999997</v>
      </c>
      <c r="V38" s="69">
        <f t="shared" si="19"/>
        <v>28.799999999999997</v>
      </c>
      <c r="W38" s="69">
        <f t="shared" si="19"/>
        <v>28.799999999999997</v>
      </c>
      <c r="X38" s="80"/>
      <c r="Y38" s="12"/>
    </row>
    <row r="39" spans="1:25" ht="29.25" customHeight="1" x14ac:dyDescent="0.25">
      <c r="A39" s="12"/>
      <c r="B39" s="12"/>
      <c r="C39" s="480"/>
      <c r="D39" s="83" t="s">
        <v>100</v>
      </c>
      <c r="E39" s="17" t="s">
        <v>10</v>
      </c>
      <c r="F39" s="17" t="s">
        <v>34</v>
      </c>
      <c r="G39" s="94" t="s">
        <v>97</v>
      </c>
      <c r="H39" s="94">
        <v>12</v>
      </c>
      <c r="I39" s="85">
        <v>20</v>
      </c>
      <c r="J39" s="44">
        <f>'Quadro de Preços 1 (4) - Skol'!$H$23</f>
        <v>12</v>
      </c>
      <c r="K39" s="45">
        <f t="shared" si="16"/>
        <v>2880</v>
      </c>
      <c r="L39" s="69">
        <f t="shared" ref="L39:W39" si="20">$K$39/12</f>
        <v>240</v>
      </c>
      <c r="M39" s="69">
        <f t="shared" si="20"/>
        <v>240</v>
      </c>
      <c r="N39" s="69">
        <f t="shared" si="20"/>
        <v>240</v>
      </c>
      <c r="O39" s="69">
        <f t="shared" si="20"/>
        <v>240</v>
      </c>
      <c r="P39" s="69">
        <f t="shared" si="20"/>
        <v>240</v>
      </c>
      <c r="Q39" s="69">
        <f t="shared" si="20"/>
        <v>240</v>
      </c>
      <c r="R39" s="69">
        <f t="shared" si="20"/>
        <v>240</v>
      </c>
      <c r="S39" s="69">
        <f t="shared" si="20"/>
        <v>240</v>
      </c>
      <c r="T39" s="69">
        <f t="shared" si="20"/>
        <v>240</v>
      </c>
      <c r="U39" s="69">
        <f t="shared" si="20"/>
        <v>240</v>
      </c>
      <c r="V39" s="69">
        <f t="shared" si="20"/>
        <v>240</v>
      </c>
      <c r="W39" s="69">
        <f t="shared" si="20"/>
        <v>240</v>
      </c>
      <c r="X39" s="80"/>
      <c r="Y39" s="12"/>
    </row>
    <row r="40" spans="1:25" ht="15.75" customHeight="1" x14ac:dyDescent="0.25">
      <c r="A40" s="12"/>
      <c r="B40" s="12"/>
      <c r="C40" s="480"/>
      <c r="D40" s="83" t="s">
        <v>101</v>
      </c>
      <c r="E40" s="17" t="s">
        <v>10</v>
      </c>
      <c r="F40" s="17" t="s">
        <v>34</v>
      </c>
      <c r="G40" s="94" t="s">
        <v>97</v>
      </c>
      <c r="H40" s="94">
        <v>12</v>
      </c>
      <c r="I40" s="240">
        <v>128</v>
      </c>
      <c r="J40" s="44">
        <f>'Quadro de Preços 1 (4) - Skol'!$H$24</f>
        <v>4</v>
      </c>
      <c r="K40" s="45">
        <f t="shared" si="16"/>
        <v>6144</v>
      </c>
      <c r="L40" s="69">
        <f t="shared" ref="L40:W40" si="21">$K$40/12</f>
        <v>512</v>
      </c>
      <c r="M40" s="69">
        <f t="shared" si="21"/>
        <v>512</v>
      </c>
      <c r="N40" s="69">
        <f t="shared" si="21"/>
        <v>512</v>
      </c>
      <c r="O40" s="69">
        <f t="shared" si="21"/>
        <v>512</v>
      </c>
      <c r="P40" s="69">
        <f t="shared" si="21"/>
        <v>512</v>
      </c>
      <c r="Q40" s="69">
        <f t="shared" si="21"/>
        <v>512</v>
      </c>
      <c r="R40" s="69">
        <f t="shared" si="21"/>
        <v>512</v>
      </c>
      <c r="S40" s="69">
        <f t="shared" si="21"/>
        <v>512</v>
      </c>
      <c r="T40" s="69">
        <f t="shared" si="21"/>
        <v>512</v>
      </c>
      <c r="U40" s="69">
        <f t="shared" si="21"/>
        <v>512</v>
      </c>
      <c r="V40" s="69">
        <f t="shared" si="21"/>
        <v>512</v>
      </c>
      <c r="W40" s="69">
        <f t="shared" si="21"/>
        <v>512</v>
      </c>
      <c r="X40" s="80"/>
      <c r="Y40" s="12"/>
    </row>
    <row r="41" spans="1:25" ht="15.75" customHeight="1" x14ac:dyDescent="0.25">
      <c r="A41" s="12"/>
      <c r="B41" s="12"/>
      <c r="C41" s="480"/>
      <c r="D41" s="96" t="s">
        <v>543</v>
      </c>
      <c r="E41" s="17" t="s">
        <v>10</v>
      </c>
      <c r="F41" s="17" t="s">
        <v>34</v>
      </c>
      <c r="G41" s="94" t="s">
        <v>97</v>
      </c>
      <c r="H41" s="94">
        <v>12</v>
      </c>
      <c r="I41" s="94">
        <v>128</v>
      </c>
      <c r="J41" s="44">
        <f>'Quadro de Preços 1'!$I$12</f>
        <v>0.42</v>
      </c>
      <c r="K41" s="45">
        <f t="shared" si="16"/>
        <v>645.12</v>
      </c>
      <c r="L41" s="69">
        <f t="shared" ref="L41:W41" si="22">$K$41/12</f>
        <v>53.76</v>
      </c>
      <c r="M41" s="69">
        <f t="shared" si="22"/>
        <v>53.76</v>
      </c>
      <c r="N41" s="69">
        <f t="shared" si="22"/>
        <v>53.76</v>
      </c>
      <c r="O41" s="69">
        <f t="shared" si="22"/>
        <v>53.76</v>
      </c>
      <c r="P41" s="69">
        <f t="shared" si="22"/>
        <v>53.76</v>
      </c>
      <c r="Q41" s="69">
        <f t="shared" si="22"/>
        <v>53.76</v>
      </c>
      <c r="R41" s="69">
        <f t="shared" si="22"/>
        <v>53.76</v>
      </c>
      <c r="S41" s="69">
        <f t="shared" si="22"/>
        <v>53.76</v>
      </c>
      <c r="T41" s="69">
        <f t="shared" si="22"/>
        <v>53.76</v>
      </c>
      <c r="U41" s="69">
        <f t="shared" si="22"/>
        <v>53.76</v>
      </c>
      <c r="V41" s="69">
        <f t="shared" si="22"/>
        <v>53.76</v>
      </c>
      <c r="W41" s="69">
        <f t="shared" si="22"/>
        <v>53.76</v>
      </c>
      <c r="X41" s="80"/>
      <c r="Y41" s="12"/>
    </row>
    <row r="42" spans="1:25" ht="15.75" customHeight="1" x14ac:dyDescent="0.25">
      <c r="A42" s="12"/>
      <c r="B42" s="12"/>
      <c r="C42" s="480"/>
      <c r="D42" s="98" t="s">
        <v>102</v>
      </c>
      <c r="E42" s="17" t="s">
        <v>10</v>
      </c>
      <c r="F42" s="17" t="s">
        <v>34</v>
      </c>
      <c r="G42" s="94" t="s">
        <v>97</v>
      </c>
      <c r="H42" s="94">
        <v>12</v>
      </c>
      <c r="I42" s="241">
        <v>128</v>
      </c>
      <c r="J42" s="53">
        <f>'Kit Lanche'!D15</f>
        <v>5.5</v>
      </c>
      <c r="K42" s="45">
        <f t="shared" si="16"/>
        <v>8448</v>
      </c>
      <c r="L42" s="69">
        <f t="shared" ref="L42:W42" si="23">$K$42/12</f>
        <v>704</v>
      </c>
      <c r="M42" s="69">
        <f t="shared" si="23"/>
        <v>704</v>
      </c>
      <c r="N42" s="69">
        <f t="shared" si="23"/>
        <v>704</v>
      </c>
      <c r="O42" s="69">
        <f t="shared" si="23"/>
        <v>704</v>
      </c>
      <c r="P42" s="69">
        <f t="shared" si="23"/>
        <v>704</v>
      </c>
      <c r="Q42" s="69">
        <f t="shared" si="23"/>
        <v>704</v>
      </c>
      <c r="R42" s="69">
        <f t="shared" si="23"/>
        <v>704</v>
      </c>
      <c r="S42" s="69">
        <f t="shared" si="23"/>
        <v>704</v>
      </c>
      <c r="T42" s="69">
        <f t="shared" si="23"/>
        <v>704</v>
      </c>
      <c r="U42" s="69">
        <f t="shared" si="23"/>
        <v>704</v>
      </c>
      <c r="V42" s="69">
        <f t="shared" si="23"/>
        <v>704</v>
      </c>
      <c r="W42" s="69">
        <f t="shared" si="23"/>
        <v>704</v>
      </c>
      <c r="X42" s="80"/>
      <c r="Y42" s="12"/>
    </row>
    <row r="43" spans="1:25" ht="15.75" customHeight="1" x14ac:dyDescent="0.25">
      <c r="A43" s="12"/>
      <c r="B43" s="12"/>
      <c r="C43" s="481"/>
      <c r="D43" s="88" t="s">
        <v>26</v>
      </c>
      <c r="E43" s="17" t="s">
        <v>10</v>
      </c>
      <c r="F43" s="17" t="s">
        <v>34</v>
      </c>
      <c r="G43" s="85" t="s">
        <v>97</v>
      </c>
      <c r="H43" s="94">
        <v>12</v>
      </c>
      <c r="I43" s="94">
        <v>1</v>
      </c>
      <c r="J43" s="53">
        <f>'Quadro de Preços 1'!$I$31</f>
        <v>18.46</v>
      </c>
      <c r="K43" s="45">
        <f t="shared" si="16"/>
        <v>221.52</v>
      </c>
      <c r="L43" s="69">
        <f t="shared" ref="L43:W43" si="24">$K$43/12</f>
        <v>18.46</v>
      </c>
      <c r="M43" s="69">
        <f t="shared" si="24"/>
        <v>18.46</v>
      </c>
      <c r="N43" s="69">
        <f t="shared" si="24"/>
        <v>18.46</v>
      </c>
      <c r="O43" s="69">
        <f t="shared" si="24"/>
        <v>18.46</v>
      </c>
      <c r="P43" s="69">
        <f t="shared" si="24"/>
        <v>18.46</v>
      </c>
      <c r="Q43" s="69">
        <f t="shared" si="24"/>
        <v>18.46</v>
      </c>
      <c r="R43" s="69">
        <f t="shared" si="24"/>
        <v>18.46</v>
      </c>
      <c r="S43" s="69">
        <f t="shared" si="24"/>
        <v>18.46</v>
      </c>
      <c r="T43" s="69">
        <f t="shared" si="24"/>
        <v>18.46</v>
      </c>
      <c r="U43" s="69">
        <f t="shared" si="24"/>
        <v>18.46</v>
      </c>
      <c r="V43" s="69">
        <f t="shared" si="24"/>
        <v>18.46</v>
      </c>
      <c r="W43" s="69">
        <f t="shared" si="24"/>
        <v>18.46</v>
      </c>
      <c r="X43" s="80"/>
      <c r="Y43" s="12"/>
    </row>
    <row r="44" spans="1:25" ht="15.75" customHeight="1" x14ac:dyDescent="0.25">
      <c r="A44" s="12"/>
      <c r="B44" s="12"/>
      <c r="C44" s="32" t="s">
        <v>98</v>
      </c>
      <c r="D44" s="92"/>
      <c r="E44" s="92"/>
      <c r="F44" s="92"/>
      <c r="G44" s="92"/>
      <c r="H44" s="92"/>
      <c r="I44" s="92"/>
      <c r="J44" s="93"/>
      <c r="K44" s="49">
        <f>SUM(K36:K43)</f>
        <v>50911.44</v>
      </c>
      <c r="L44" s="52">
        <f>SUM(L36:L43)</f>
        <v>4242.62</v>
      </c>
      <c r="M44" s="52">
        <f t="shared" ref="M44:W44" si="25">SUM(M36:M43)</f>
        <v>4242.62</v>
      </c>
      <c r="N44" s="52">
        <f t="shared" si="25"/>
        <v>4242.62</v>
      </c>
      <c r="O44" s="52">
        <f t="shared" si="25"/>
        <v>4242.62</v>
      </c>
      <c r="P44" s="52">
        <f t="shared" si="25"/>
        <v>4242.62</v>
      </c>
      <c r="Q44" s="52">
        <f t="shared" si="25"/>
        <v>4242.62</v>
      </c>
      <c r="R44" s="52">
        <f t="shared" si="25"/>
        <v>4242.62</v>
      </c>
      <c r="S44" s="52">
        <f t="shared" si="25"/>
        <v>4242.62</v>
      </c>
      <c r="T44" s="52">
        <f t="shared" si="25"/>
        <v>4242.62</v>
      </c>
      <c r="U44" s="52">
        <f t="shared" si="25"/>
        <v>4242.62</v>
      </c>
      <c r="V44" s="52">
        <f t="shared" si="25"/>
        <v>4242.62</v>
      </c>
      <c r="W44" s="52">
        <f t="shared" si="25"/>
        <v>4242.62</v>
      </c>
      <c r="X44" s="80">
        <f>SUM(L44:W44)</f>
        <v>50911.44000000001</v>
      </c>
      <c r="Y44" s="12" t="b">
        <f>IF(X44=K44,TRUE,FALSE)</f>
        <v>1</v>
      </c>
    </row>
    <row r="45" spans="1:25" ht="15.75" customHeight="1" x14ac:dyDescent="0.25">
      <c r="A45" s="12"/>
      <c r="B45" s="12"/>
      <c r="C45" s="476" t="s">
        <v>120</v>
      </c>
      <c r="D45" s="83" t="s">
        <v>89</v>
      </c>
      <c r="E45" s="95" t="s">
        <v>9</v>
      </c>
      <c r="F45" s="17" t="s">
        <v>34</v>
      </c>
      <c r="G45" s="94" t="s">
        <v>90</v>
      </c>
      <c r="H45" s="86">
        <v>3</v>
      </c>
      <c r="I45" s="86">
        <v>138</v>
      </c>
      <c r="J45" s="56">
        <f>'Quadro de Preços 1 (4) - Skol'!$H$28</f>
        <v>12.6</v>
      </c>
      <c r="K45" s="45">
        <f t="shared" ref="K45:K51" si="26">H45*I45*J45</f>
        <v>5216.3999999999996</v>
      </c>
      <c r="L45" s="69"/>
      <c r="M45" s="50">
        <f>$K$45/6</f>
        <v>869.4</v>
      </c>
      <c r="N45" s="50"/>
      <c r="O45" s="50">
        <f>$K$45/6</f>
        <v>869.4</v>
      </c>
      <c r="P45" s="99"/>
      <c r="Q45" s="50">
        <f>$K$45/6</f>
        <v>869.4</v>
      </c>
      <c r="R45" s="58"/>
      <c r="S45" s="50">
        <f>$K$45/6</f>
        <v>869.4</v>
      </c>
      <c r="T45" s="58"/>
      <c r="U45" s="50">
        <f>$K$45/6</f>
        <v>869.4</v>
      </c>
      <c r="V45" s="58"/>
      <c r="W45" s="50">
        <f>$K$45/6</f>
        <v>869.4</v>
      </c>
      <c r="X45" s="80"/>
      <c r="Y45" s="12"/>
    </row>
    <row r="46" spans="1:25" ht="15.75" customHeight="1" x14ac:dyDescent="0.25">
      <c r="A46" s="12"/>
      <c r="B46" s="12"/>
      <c r="C46" s="477"/>
      <c r="D46" s="98" t="s">
        <v>91</v>
      </c>
      <c r="E46" s="95" t="s">
        <v>9</v>
      </c>
      <c r="F46" s="17" t="s">
        <v>34</v>
      </c>
      <c r="G46" s="86" t="s">
        <v>90</v>
      </c>
      <c r="H46" s="86">
        <v>3</v>
      </c>
      <c r="I46" s="86">
        <v>240</v>
      </c>
      <c r="J46" s="56">
        <f>'Quadro de Preços 1 (4) - Skol'!$H$29</f>
        <v>22.7</v>
      </c>
      <c r="K46" s="45">
        <f t="shared" si="26"/>
        <v>16344</v>
      </c>
      <c r="L46" s="69"/>
      <c r="M46" s="50">
        <f>$K$46/6</f>
        <v>2724</v>
      </c>
      <c r="N46" s="50"/>
      <c r="O46" s="50">
        <f>$K$46/6</f>
        <v>2724</v>
      </c>
      <c r="P46" s="99"/>
      <c r="Q46" s="50">
        <f>$K$46/6</f>
        <v>2724</v>
      </c>
      <c r="R46" s="58"/>
      <c r="S46" s="50">
        <f>$K$46/6</f>
        <v>2724</v>
      </c>
      <c r="T46" s="58"/>
      <c r="U46" s="50">
        <f>$K$46/6</f>
        <v>2724</v>
      </c>
      <c r="V46" s="58"/>
      <c r="W46" s="50">
        <f>$K$46/6</f>
        <v>2724</v>
      </c>
      <c r="X46" s="80"/>
      <c r="Y46" s="12"/>
    </row>
    <row r="47" spans="1:25" ht="22.5" customHeight="1" x14ac:dyDescent="0.25">
      <c r="A47" s="12"/>
      <c r="B47" s="12"/>
      <c r="C47" s="477"/>
      <c r="D47" s="101" t="s">
        <v>100</v>
      </c>
      <c r="E47" s="17" t="s">
        <v>10</v>
      </c>
      <c r="F47" s="17" t="s">
        <v>34</v>
      </c>
      <c r="G47" s="94" t="s">
        <v>97</v>
      </c>
      <c r="H47" s="86">
        <v>6</v>
      </c>
      <c r="I47" s="86">
        <v>20</v>
      </c>
      <c r="J47" s="44">
        <f>'Quadro de Preços 1 (4) - Skol'!$H$23</f>
        <v>12</v>
      </c>
      <c r="K47" s="45">
        <f t="shared" si="26"/>
        <v>1440</v>
      </c>
      <c r="L47" s="69"/>
      <c r="M47" s="50">
        <f>$K$47/6</f>
        <v>240</v>
      </c>
      <c r="N47" s="50"/>
      <c r="O47" s="50">
        <f>$K$47/6</f>
        <v>240</v>
      </c>
      <c r="P47" s="99"/>
      <c r="Q47" s="50">
        <f>$K$47/6</f>
        <v>240</v>
      </c>
      <c r="R47" s="58"/>
      <c r="S47" s="50">
        <f>$K$47/6</f>
        <v>240</v>
      </c>
      <c r="T47" s="58"/>
      <c r="U47" s="50">
        <f>$K$47/6</f>
        <v>240</v>
      </c>
      <c r="V47" s="58"/>
      <c r="W47" s="50">
        <f>$K$47/6</f>
        <v>240</v>
      </c>
      <c r="X47" s="80"/>
      <c r="Y47" s="12"/>
    </row>
    <row r="48" spans="1:25" ht="15.75" customHeight="1" x14ac:dyDescent="0.25">
      <c r="A48" s="12"/>
      <c r="B48" s="12"/>
      <c r="C48" s="477"/>
      <c r="D48" s="101" t="s">
        <v>101</v>
      </c>
      <c r="E48" s="17" t="s">
        <v>10</v>
      </c>
      <c r="F48" s="17" t="s">
        <v>34</v>
      </c>
      <c r="G48" s="94" t="s">
        <v>97</v>
      </c>
      <c r="H48" s="86">
        <v>6</v>
      </c>
      <c r="I48" s="242">
        <v>128</v>
      </c>
      <c r="J48" s="44">
        <f>'Quadro de Preços 1 (4) - Skol'!$H$24</f>
        <v>4</v>
      </c>
      <c r="K48" s="45">
        <f t="shared" si="26"/>
        <v>3072</v>
      </c>
      <c r="L48" s="69"/>
      <c r="M48" s="50">
        <f>$K$48/6</f>
        <v>512</v>
      </c>
      <c r="N48" s="50"/>
      <c r="O48" s="50">
        <f>$K$48/6</f>
        <v>512</v>
      </c>
      <c r="P48" s="99"/>
      <c r="Q48" s="50">
        <f>$K$48/6</f>
        <v>512</v>
      </c>
      <c r="R48" s="58"/>
      <c r="S48" s="50">
        <f>$K$48/6</f>
        <v>512</v>
      </c>
      <c r="T48" s="58"/>
      <c r="U48" s="50">
        <f>$K$48/6</f>
        <v>512</v>
      </c>
      <c r="V48" s="58"/>
      <c r="W48" s="50">
        <f>$K$48/6</f>
        <v>512</v>
      </c>
      <c r="X48" s="80"/>
      <c r="Y48" s="12"/>
    </row>
    <row r="49" spans="1:25" ht="15.75" customHeight="1" x14ac:dyDescent="0.25">
      <c r="A49" s="12"/>
      <c r="B49" s="12"/>
      <c r="C49" s="477"/>
      <c r="D49" s="97" t="s">
        <v>13</v>
      </c>
      <c r="E49" s="17" t="s">
        <v>10</v>
      </c>
      <c r="F49" s="17" t="s">
        <v>34</v>
      </c>
      <c r="G49" s="94" t="s">
        <v>97</v>
      </c>
      <c r="H49" s="86">
        <v>6</v>
      </c>
      <c r="I49" s="86">
        <v>10</v>
      </c>
      <c r="J49" s="44">
        <f>'Quadro de Preços 1 (4) - Skol'!$H$14</f>
        <v>2.6</v>
      </c>
      <c r="K49" s="45">
        <f t="shared" si="26"/>
        <v>156</v>
      </c>
      <c r="L49" s="69"/>
      <c r="M49" s="50">
        <f>$K$49/6</f>
        <v>26</v>
      </c>
      <c r="N49" s="50"/>
      <c r="O49" s="50">
        <f>$K$49/6</f>
        <v>26</v>
      </c>
      <c r="P49" s="99"/>
      <c r="Q49" s="50">
        <f>$K$49/6</f>
        <v>26</v>
      </c>
      <c r="R49" s="58"/>
      <c r="S49" s="50">
        <f>$K$49/6</f>
        <v>26</v>
      </c>
      <c r="T49" s="58"/>
      <c r="U49" s="50">
        <f>$K$49/6</f>
        <v>26</v>
      </c>
      <c r="V49" s="58"/>
      <c r="W49" s="50">
        <f>$K$49/6</f>
        <v>26</v>
      </c>
      <c r="X49" s="80"/>
      <c r="Y49" s="12"/>
    </row>
    <row r="50" spans="1:25" ht="15.75" customHeight="1" x14ac:dyDescent="0.25">
      <c r="A50" s="12"/>
      <c r="B50" s="12"/>
      <c r="C50" s="477"/>
      <c r="D50" s="83" t="s">
        <v>105</v>
      </c>
      <c r="E50" s="17" t="s">
        <v>10</v>
      </c>
      <c r="F50" s="17" t="s">
        <v>34</v>
      </c>
      <c r="G50" s="94" t="s">
        <v>97</v>
      </c>
      <c r="H50" s="86">
        <v>6</v>
      </c>
      <c r="I50" s="242">
        <v>128</v>
      </c>
      <c r="J50" s="53">
        <f>'Kit Lanche'!D15</f>
        <v>5.5</v>
      </c>
      <c r="K50" s="45">
        <f t="shared" si="26"/>
        <v>4224</v>
      </c>
      <c r="L50" s="69"/>
      <c r="M50" s="50">
        <f>$K$50/6</f>
        <v>704</v>
      </c>
      <c r="N50" s="50"/>
      <c r="O50" s="50">
        <f>$K$50/6</f>
        <v>704</v>
      </c>
      <c r="P50" s="99"/>
      <c r="Q50" s="50">
        <f>$K$50/6</f>
        <v>704</v>
      </c>
      <c r="R50" s="58"/>
      <c r="S50" s="50">
        <f>$K$50/6</f>
        <v>704</v>
      </c>
      <c r="T50" s="58"/>
      <c r="U50" s="50">
        <f>$K$50/6</f>
        <v>704</v>
      </c>
      <c r="V50" s="58"/>
      <c r="W50" s="50">
        <f>$K$50/6</f>
        <v>704</v>
      </c>
      <c r="X50" s="80"/>
      <c r="Y50" s="12"/>
    </row>
    <row r="51" spans="1:25" ht="15.75" customHeight="1" x14ac:dyDescent="0.25">
      <c r="A51" s="12"/>
      <c r="B51" s="12"/>
      <c r="C51" s="478"/>
      <c r="D51" s="83" t="s">
        <v>99</v>
      </c>
      <c r="E51" s="17" t="s">
        <v>10</v>
      </c>
      <c r="F51" s="17" t="s">
        <v>34</v>
      </c>
      <c r="G51" s="94" t="s">
        <v>97</v>
      </c>
      <c r="H51" s="86">
        <v>6</v>
      </c>
      <c r="I51" s="229">
        <v>320</v>
      </c>
      <c r="J51" s="44">
        <f>'Quadro de Preços 1 (4) - Skol'!$H$19</f>
        <v>0.09</v>
      </c>
      <c r="K51" s="45">
        <f t="shared" si="26"/>
        <v>172.79999999999998</v>
      </c>
      <c r="L51" s="69"/>
      <c r="M51" s="50">
        <f>$K$51/6</f>
        <v>28.799999999999997</v>
      </c>
      <c r="N51" s="50"/>
      <c r="O51" s="50">
        <f>$K$51/6</f>
        <v>28.799999999999997</v>
      </c>
      <c r="P51" s="99"/>
      <c r="Q51" s="50">
        <f>$K$51/6</f>
        <v>28.799999999999997</v>
      </c>
      <c r="R51" s="58"/>
      <c r="S51" s="50">
        <f>$K$51/6</f>
        <v>28.799999999999997</v>
      </c>
      <c r="T51" s="58"/>
      <c r="U51" s="50">
        <f>$K$51/6</f>
        <v>28.799999999999997</v>
      </c>
      <c r="V51" s="58"/>
      <c r="W51" s="50">
        <f>$K$51/6</f>
        <v>28.799999999999997</v>
      </c>
      <c r="X51" s="80"/>
      <c r="Y51" s="12"/>
    </row>
    <row r="52" spans="1:25" ht="21.75" customHeight="1" x14ac:dyDescent="0.25">
      <c r="A52" s="12"/>
      <c r="B52" s="12"/>
      <c r="C52" s="32" t="s">
        <v>98</v>
      </c>
      <c r="D52" s="92"/>
      <c r="E52" s="92"/>
      <c r="F52" s="92"/>
      <c r="G52" s="92"/>
      <c r="H52" s="92"/>
      <c r="I52" s="92"/>
      <c r="J52" s="93"/>
      <c r="K52" s="49">
        <f>SUM(K45:K51)</f>
        <v>30625.200000000001</v>
      </c>
      <c r="L52" s="49">
        <f t="shared" ref="L52:W52" si="27">SUM(L45:L51)</f>
        <v>0</v>
      </c>
      <c r="M52" s="49">
        <f t="shared" si="27"/>
        <v>5104.2</v>
      </c>
      <c r="N52" s="49">
        <f t="shared" si="27"/>
        <v>0</v>
      </c>
      <c r="O52" s="49">
        <f t="shared" si="27"/>
        <v>5104.2</v>
      </c>
      <c r="P52" s="49">
        <f t="shared" si="27"/>
        <v>0</v>
      </c>
      <c r="Q52" s="49">
        <f t="shared" si="27"/>
        <v>5104.2</v>
      </c>
      <c r="R52" s="49">
        <f t="shared" si="27"/>
        <v>0</v>
      </c>
      <c r="S52" s="49">
        <f>SUM(S45:S51)</f>
        <v>5104.2</v>
      </c>
      <c r="T52" s="49">
        <f t="shared" si="27"/>
        <v>0</v>
      </c>
      <c r="U52" s="49">
        <f t="shared" si="27"/>
        <v>5104.2</v>
      </c>
      <c r="V52" s="49">
        <f t="shared" si="27"/>
        <v>0</v>
      </c>
      <c r="W52" s="49">
        <f t="shared" si="27"/>
        <v>5104.2</v>
      </c>
      <c r="X52" s="80">
        <f>SUM(L52:W52)</f>
        <v>30625.200000000001</v>
      </c>
      <c r="Y52" s="12" t="b">
        <f>IF(X52=K52,TRUE,FALSE)</f>
        <v>1</v>
      </c>
    </row>
    <row r="53" spans="1:25" ht="25.5" customHeight="1" x14ac:dyDescent="0.25">
      <c r="A53" s="12"/>
      <c r="B53" s="12"/>
      <c r="C53" s="440" t="s">
        <v>52</v>
      </c>
      <c r="D53" s="83" t="s">
        <v>89</v>
      </c>
      <c r="E53" s="95" t="s">
        <v>9</v>
      </c>
      <c r="F53" s="17" t="s">
        <v>34</v>
      </c>
      <c r="G53" s="85" t="s">
        <v>90</v>
      </c>
      <c r="H53" s="94">
        <v>3</v>
      </c>
      <c r="I53" s="86">
        <v>204</v>
      </c>
      <c r="J53" s="56">
        <f>'Quadro de Preços 1 (4) - Skol'!$H$28</f>
        <v>12.6</v>
      </c>
      <c r="K53" s="45">
        <f>H53*I53*J53</f>
        <v>7711.2</v>
      </c>
      <c r="L53" s="195">
        <f>$K$53/12</f>
        <v>642.6</v>
      </c>
      <c r="M53" s="195">
        <f t="shared" ref="M53:W53" si="28">$K$53/12</f>
        <v>642.6</v>
      </c>
      <c r="N53" s="195">
        <f t="shared" si="28"/>
        <v>642.6</v>
      </c>
      <c r="O53" s="195">
        <f t="shared" si="28"/>
        <v>642.6</v>
      </c>
      <c r="P53" s="195">
        <f t="shared" si="28"/>
        <v>642.6</v>
      </c>
      <c r="Q53" s="195">
        <f t="shared" si="28"/>
        <v>642.6</v>
      </c>
      <c r="R53" s="195">
        <f t="shared" si="28"/>
        <v>642.6</v>
      </c>
      <c r="S53" s="195">
        <f t="shared" si="28"/>
        <v>642.6</v>
      </c>
      <c r="T53" s="195">
        <f t="shared" si="28"/>
        <v>642.6</v>
      </c>
      <c r="U53" s="195">
        <f t="shared" si="28"/>
        <v>642.6</v>
      </c>
      <c r="V53" s="195">
        <f t="shared" si="28"/>
        <v>642.6</v>
      </c>
      <c r="W53" s="195">
        <f t="shared" si="28"/>
        <v>642.6</v>
      </c>
      <c r="X53" s="80"/>
      <c r="Y53" s="12"/>
    </row>
    <row r="54" spans="1:25" ht="21" customHeight="1" x14ac:dyDescent="0.25">
      <c r="A54" s="12"/>
      <c r="B54" s="12"/>
      <c r="C54" s="441"/>
      <c r="D54" s="87" t="s">
        <v>91</v>
      </c>
      <c r="E54" s="95" t="s">
        <v>9</v>
      </c>
      <c r="F54" s="17" t="s">
        <v>34</v>
      </c>
      <c r="G54" s="85" t="s">
        <v>90</v>
      </c>
      <c r="H54" s="94">
        <v>3</v>
      </c>
      <c r="I54" s="86">
        <v>360</v>
      </c>
      <c r="J54" s="56">
        <f>'Quadro de Preços 1 (4) - Skol'!$H$29</f>
        <v>22.7</v>
      </c>
      <c r="K54" s="45">
        <f t="shared" ref="K54:K58" si="29">H54*I54*J54</f>
        <v>24516</v>
      </c>
      <c r="L54" s="195">
        <f>$K$54/12</f>
        <v>2043</v>
      </c>
      <c r="M54" s="195">
        <f t="shared" ref="M54:W54" si="30">$K$54/12</f>
        <v>2043</v>
      </c>
      <c r="N54" s="195">
        <f t="shared" si="30"/>
        <v>2043</v>
      </c>
      <c r="O54" s="195">
        <f t="shared" si="30"/>
        <v>2043</v>
      </c>
      <c r="P54" s="195">
        <f t="shared" si="30"/>
        <v>2043</v>
      </c>
      <c r="Q54" s="195">
        <f t="shared" si="30"/>
        <v>2043</v>
      </c>
      <c r="R54" s="195">
        <f t="shared" si="30"/>
        <v>2043</v>
      </c>
      <c r="S54" s="195">
        <f t="shared" si="30"/>
        <v>2043</v>
      </c>
      <c r="T54" s="195">
        <f t="shared" si="30"/>
        <v>2043</v>
      </c>
      <c r="U54" s="195">
        <f t="shared" si="30"/>
        <v>2043</v>
      </c>
      <c r="V54" s="195">
        <f t="shared" si="30"/>
        <v>2043</v>
      </c>
      <c r="W54" s="195">
        <f t="shared" si="30"/>
        <v>2043</v>
      </c>
      <c r="X54" s="80"/>
      <c r="Y54" s="12"/>
    </row>
    <row r="55" spans="1:25" ht="15.75" customHeight="1" x14ac:dyDescent="0.25">
      <c r="A55" s="12"/>
      <c r="B55" s="12"/>
      <c r="C55" s="441"/>
      <c r="D55" s="105" t="s">
        <v>511</v>
      </c>
      <c r="E55" s="17" t="s">
        <v>6</v>
      </c>
      <c r="F55" s="17" t="s">
        <v>34</v>
      </c>
      <c r="G55" s="85" t="s">
        <v>90</v>
      </c>
      <c r="H55" s="94">
        <v>12</v>
      </c>
      <c r="I55" s="230">
        <v>20</v>
      </c>
      <c r="J55" s="44">
        <f>'Quadro de Preços 1 (4) - Skol'!H33</f>
        <v>26.84</v>
      </c>
      <c r="K55" s="45">
        <f t="shared" si="29"/>
        <v>6441.6</v>
      </c>
      <c r="L55" s="195">
        <f>$K$55/12</f>
        <v>536.80000000000007</v>
      </c>
      <c r="M55" s="195">
        <f t="shared" ref="M55:W55" si="31">$K$55/12</f>
        <v>536.80000000000007</v>
      </c>
      <c r="N55" s="195">
        <f t="shared" si="31"/>
        <v>536.80000000000007</v>
      </c>
      <c r="O55" s="195">
        <f t="shared" si="31"/>
        <v>536.80000000000007</v>
      </c>
      <c r="P55" s="195">
        <f t="shared" si="31"/>
        <v>536.80000000000007</v>
      </c>
      <c r="Q55" s="195">
        <f t="shared" si="31"/>
        <v>536.80000000000007</v>
      </c>
      <c r="R55" s="195">
        <f t="shared" si="31"/>
        <v>536.80000000000007</v>
      </c>
      <c r="S55" s="195">
        <f t="shared" si="31"/>
        <v>536.80000000000007</v>
      </c>
      <c r="T55" s="195">
        <f t="shared" si="31"/>
        <v>536.80000000000007</v>
      </c>
      <c r="U55" s="195">
        <f t="shared" si="31"/>
        <v>536.80000000000007</v>
      </c>
      <c r="V55" s="195">
        <f t="shared" si="31"/>
        <v>536.80000000000007</v>
      </c>
      <c r="W55" s="195">
        <f t="shared" si="31"/>
        <v>536.80000000000007</v>
      </c>
      <c r="X55" s="80"/>
      <c r="Y55" s="12"/>
    </row>
    <row r="56" spans="1:25" ht="15.75" customHeight="1" x14ac:dyDescent="0.25">
      <c r="A56" s="12"/>
      <c r="B56" s="12"/>
      <c r="C56" s="441"/>
      <c r="D56" s="83" t="s">
        <v>105</v>
      </c>
      <c r="E56" s="17" t="s">
        <v>10</v>
      </c>
      <c r="F56" s="17" t="s">
        <v>34</v>
      </c>
      <c r="G56" s="94" t="s">
        <v>97</v>
      </c>
      <c r="H56" s="94">
        <v>12</v>
      </c>
      <c r="I56" s="241">
        <v>128</v>
      </c>
      <c r="J56" s="44">
        <f>'Kit Lanche'!D15</f>
        <v>5.5</v>
      </c>
      <c r="K56" s="45">
        <f t="shared" si="29"/>
        <v>8448</v>
      </c>
      <c r="L56" s="195">
        <f>$K$56/12</f>
        <v>704</v>
      </c>
      <c r="M56" s="195">
        <f t="shared" ref="M56:W56" si="32">$K$56/12</f>
        <v>704</v>
      </c>
      <c r="N56" s="195">
        <f t="shared" si="32"/>
        <v>704</v>
      </c>
      <c r="O56" s="195">
        <f t="shared" si="32"/>
        <v>704</v>
      </c>
      <c r="P56" s="195">
        <f t="shared" si="32"/>
        <v>704</v>
      </c>
      <c r="Q56" s="195">
        <f t="shared" si="32"/>
        <v>704</v>
      </c>
      <c r="R56" s="195">
        <f t="shared" si="32"/>
        <v>704</v>
      </c>
      <c r="S56" s="195">
        <f t="shared" si="32"/>
        <v>704</v>
      </c>
      <c r="T56" s="195">
        <f t="shared" si="32"/>
        <v>704</v>
      </c>
      <c r="U56" s="195">
        <f t="shared" si="32"/>
        <v>704</v>
      </c>
      <c r="V56" s="195">
        <f t="shared" si="32"/>
        <v>704</v>
      </c>
      <c r="W56" s="195">
        <f t="shared" si="32"/>
        <v>704</v>
      </c>
      <c r="X56" s="80"/>
      <c r="Y56" s="12"/>
    </row>
    <row r="57" spans="1:25" ht="15.75" customHeight="1" x14ac:dyDescent="0.25">
      <c r="A57" s="12"/>
      <c r="B57" s="12"/>
      <c r="C57" s="441"/>
      <c r="D57" s="106" t="s">
        <v>100</v>
      </c>
      <c r="E57" s="17" t="s">
        <v>10</v>
      </c>
      <c r="F57" s="17" t="s">
        <v>34</v>
      </c>
      <c r="G57" s="94" t="s">
        <v>97</v>
      </c>
      <c r="H57" s="94">
        <v>12</v>
      </c>
      <c r="I57" s="94">
        <v>20</v>
      </c>
      <c r="J57" s="44">
        <f>'Quadro de Preços 1 (4) - Skol'!$H$23</f>
        <v>12</v>
      </c>
      <c r="K57" s="45">
        <f t="shared" si="29"/>
        <v>2880</v>
      </c>
      <c r="L57" s="195">
        <f>$K$57/12</f>
        <v>240</v>
      </c>
      <c r="M57" s="195">
        <f t="shared" ref="M57:W57" si="33">$K$57/12</f>
        <v>240</v>
      </c>
      <c r="N57" s="195">
        <f t="shared" si="33"/>
        <v>240</v>
      </c>
      <c r="O57" s="195">
        <f t="shared" si="33"/>
        <v>240</v>
      </c>
      <c r="P57" s="195">
        <f t="shared" si="33"/>
        <v>240</v>
      </c>
      <c r="Q57" s="195">
        <f t="shared" si="33"/>
        <v>240</v>
      </c>
      <c r="R57" s="195">
        <f t="shared" si="33"/>
        <v>240</v>
      </c>
      <c r="S57" s="195">
        <f t="shared" si="33"/>
        <v>240</v>
      </c>
      <c r="T57" s="195">
        <f t="shared" si="33"/>
        <v>240</v>
      </c>
      <c r="U57" s="195">
        <f t="shared" si="33"/>
        <v>240</v>
      </c>
      <c r="V57" s="195">
        <f t="shared" si="33"/>
        <v>240</v>
      </c>
      <c r="W57" s="195">
        <f t="shared" si="33"/>
        <v>240</v>
      </c>
      <c r="X57" s="80"/>
      <c r="Y57" s="12"/>
    </row>
    <row r="58" spans="1:25" ht="15.75" customHeight="1" x14ac:dyDescent="0.25">
      <c r="A58" s="12"/>
      <c r="B58" s="12"/>
      <c r="C58" s="441"/>
      <c r="D58" s="106" t="s">
        <v>101</v>
      </c>
      <c r="E58" s="17" t="s">
        <v>10</v>
      </c>
      <c r="F58" s="17" t="s">
        <v>34</v>
      </c>
      <c r="G58" s="85" t="s">
        <v>97</v>
      </c>
      <c r="H58" s="68">
        <v>12</v>
      </c>
      <c r="I58" s="241">
        <v>128</v>
      </c>
      <c r="J58" s="44">
        <f>'Quadro de Preços 1 (4) - Skol'!$H$24</f>
        <v>4</v>
      </c>
      <c r="K58" s="45">
        <f t="shared" si="29"/>
        <v>6144</v>
      </c>
      <c r="L58" s="195">
        <f>$K$58/12</f>
        <v>512</v>
      </c>
      <c r="M58" s="195">
        <f t="shared" ref="M58:W58" si="34">$K$58/12</f>
        <v>512</v>
      </c>
      <c r="N58" s="195">
        <f t="shared" si="34"/>
        <v>512</v>
      </c>
      <c r="O58" s="195">
        <f t="shared" si="34"/>
        <v>512</v>
      </c>
      <c r="P58" s="195">
        <f t="shared" si="34"/>
        <v>512</v>
      </c>
      <c r="Q58" s="195">
        <f t="shared" si="34"/>
        <v>512</v>
      </c>
      <c r="R58" s="195">
        <f t="shared" si="34"/>
        <v>512</v>
      </c>
      <c r="S58" s="195">
        <f t="shared" si="34"/>
        <v>512</v>
      </c>
      <c r="T58" s="195">
        <f t="shared" si="34"/>
        <v>512</v>
      </c>
      <c r="U58" s="195">
        <f t="shared" si="34"/>
        <v>512</v>
      </c>
      <c r="V58" s="195">
        <f t="shared" si="34"/>
        <v>512</v>
      </c>
      <c r="W58" s="195">
        <f t="shared" si="34"/>
        <v>512</v>
      </c>
      <c r="X58" s="80"/>
      <c r="Y58" s="12"/>
    </row>
    <row r="59" spans="1:25" ht="15.75" customHeight="1" x14ac:dyDescent="0.25">
      <c r="A59" s="12"/>
      <c r="B59" s="12"/>
      <c r="C59" s="442"/>
      <c r="D59" s="96" t="s">
        <v>543</v>
      </c>
      <c r="E59" s="17" t="s">
        <v>10</v>
      </c>
      <c r="F59" s="17" t="s">
        <v>34</v>
      </c>
      <c r="G59" s="94" t="s">
        <v>97</v>
      </c>
      <c r="H59" s="94">
        <v>12</v>
      </c>
      <c r="I59" s="94">
        <v>128</v>
      </c>
      <c r="J59" s="44">
        <f>'Quadro de Preços 1'!$I$12</f>
        <v>0.42</v>
      </c>
      <c r="K59" s="45">
        <f>H59*I59*J59</f>
        <v>645.12</v>
      </c>
      <c r="L59" s="195">
        <f>$K$59/12</f>
        <v>53.76</v>
      </c>
      <c r="M59" s="195">
        <f t="shared" ref="M59:W59" si="35">$K$59/12</f>
        <v>53.76</v>
      </c>
      <c r="N59" s="195">
        <f t="shared" si="35"/>
        <v>53.76</v>
      </c>
      <c r="O59" s="195">
        <f t="shared" si="35"/>
        <v>53.76</v>
      </c>
      <c r="P59" s="195">
        <f t="shared" si="35"/>
        <v>53.76</v>
      </c>
      <c r="Q59" s="195">
        <f t="shared" si="35"/>
        <v>53.76</v>
      </c>
      <c r="R59" s="195">
        <f t="shared" si="35"/>
        <v>53.76</v>
      </c>
      <c r="S59" s="195">
        <f t="shared" si="35"/>
        <v>53.76</v>
      </c>
      <c r="T59" s="195">
        <f t="shared" si="35"/>
        <v>53.76</v>
      </c>
      <c r="U59" s="195">
        <f t="shared" si="35"/>
        <v>53.76</v>
      </c>
      <c r="V59" s="195">
        <f t="shared" si="35"/>
        <v>53.76</v>
      </c>
      <c r="W59" s="195">
        <f t="shared" si="35"/>
        <v>53.76</v>
      </c>
      <c r="X59" s="80"/>
      <c r="Y59" s="12"/>
    </row>
    <row r="60" spans="1:25" ht="15.75" customHeight="1" x14ac:dyDescent="0.25">
      <c r="A60" s="12"/>
      <c r="B60" s="12"/>
      <c r="C60" s="32" t="s">
        <v>98</v>
      </c>
      <c r="D60" s="92"/>
      <c r="E60" s="107"/>
      <c r="F60" s="107"/>
      <c r="G60" s="107"/>
      <c r="H60" s="107"/>
      <c r="I60" s="107"/>
      <c r="J60" s="108"/>
      <c r="K60" s="55">
        <f>SUM(K53:K59)</f>
        <v>56785.920000000006</v>
      </c>
      <c r="L60" s="55">
        <f t="shared" ref="L60:W60" si="36">SUM(L53:L59)</f>
        <v>4732.16</v>
      </c>
      <c r="M60" s="55">
        <f t="shared" si="36"/>
        <v>4732.16</v>
      </c>
      <c r="N60" s="55">
        <f t="shared" si="36"/>
        <v>4732.16</v>
      </c>
      <c r="O60" s="55">
        <f t="shared" si="36"/>
        <v>4732.16</v>
      </c>
      <c r="P60" s="55">
        <f t="shared" si="36"/>
        <v>4732.16</v>
      </c>
      <c r="Q60" s="55">
        <f t="shared" si="36"/>
        <v>4732.16</v>
      </c>
      <c r="R60" s="55">
        <f t="shared" si="36"/>
        <v>4732.16</v>
      </c>
      <c r="S60" s="55">
        <f t="shared" si="36"/>
        <v>4732.16</v>
      </c>
      <c r="T60" s="55">
        <f t="shared" si="36"/>
        <v>4732.16</v>
      </c>
      <c r="U60" s="55">
        <f t="shared" si="36"/>
        <v>4732.16</v>
      </c>
      <c r="V60" s="55">
        <f t="shared" si="36"/>
        <v>4732.16</v>
      </c>
      <c r="W60" s="55">
        <f t="shared" si="36"/>
        <v>4732.16</v>
      </c>
      <c r="X60" s="80">
        <f>SUM(L60:W60)</f>
        <v>56785.920000000013</v>
      </c>
      <c r="Y60" s="12" t="b">
        <f>IF(X60=K60,TRUE,FALSE)</f>
        <v>1</v>
      </c>
    </row>
    <row r="61" spans="1:25" ht="15.75" customHeight="1" x14ac:dyDescent="0.25">
      <c r="A61" s="12"/>
      <c r="B61" s="12"/>
      <c r="C61" s="440" t="s">
        <v>53</v>
      </c>
      <c r="D61" s="105" t="s">
        <v>538</v>
      </c>
      <c r="E61" s="17" t="s">
        <v>6</v>
      </c>
      <c r="F61" s="17" t="s">
        <v>34</v>
      </c>
      <c r="G61" s="86" t="s">
        <v>90</v>
      </c>
      <c r="H61" s="86">
        <v>1</v>
      </c>
      <c r="I61" s="86">
        <v>2400</v>
      </c>
      <c r="J61" s="283">
        <f>'Planilha para vinculação'!F8</f>
        <v>16.55</v>
      </c>
      <c r="K61" s="59">
        <f>J61*I61*H61</f>
        <v>39720</v>
      </c>
      <c r="L61" s="58">
        <f>$K$61/12</f>
        <v>3310</v>
      </c>
      <c r="M61" s="58">
        <f t="shared" ref="M61:W61" si="37">L61</f>
        <v>3310</v>
      </c>
      <c r="N61" s="58">
        <f t="shared" si="37"/>
        <v>3310</v>
      </c>
      <c r="O61" s="58">
        <f t="shared" si="37"/>
        <v>3310</v>
      </c>
      <c r="P61" s="58">
        <f t="shared" si="37"/>
        <v>3310</v>
      </c>
      <c r="Q61" s="58">
        <f t="shared" si="37"/>
        <v>3310</v>
      </c>
      <c r="R61" s="58">
        <f t="shared" si="37"/>
        <v>3310</v>
      </c>
      <c r="S61" s="58">
        <f t="shared" si="37"/>
        <v>3310</v>
      </c>
      <c r="T61" s="58">
        <f t="shared" si="37"/>
        <v>3310</v>
      </c>
      <c r="U61" s="58">
        <f t="shared" si="37"/>
        <v>3310</v>
      </c>
      <c r="V61" s="58">
        <f t="shared" si="37"/>
        <v>3310</v>
      </c>
      <c r="W61" s="58">
        <f t="shared" si="37"/>
        <v>3310</v>
      </c>
      <c r="X61" s="109"/>
      <c r="Y61" s="61"/>
    </row>
    <row r="62" spans="1:25" ht="15.75" customHeight="1" x14ac:dyDescent="0.25">
      <c r="A62" s="12"/>
      <c r="B62" s="12"/>
      <c r="C62" s="441"/>
      <c r="D62" s="98" t="s">
        <v>89</v>
      </c>
      <c r="E62" s="95" t="s">
        <v>9</v>
      </c>
      <c r="F62" s="17" t="s">
        <v>34</v>
      </c>
      <c r="G62" s="86" t="s">
        <v>90</v>
      </c>
      <c r="H62" s="86">
        <v>3</v>
      </c>
      <c r="I62" s="86">
        <v>240</v>
      </c>
      <c r="J62" s="56">
        <f>'Quadro de Preços 1 (4) - Skol'!$H$28</f>
        <v>12.6</v>
      </c>
      <c r="K62" s="59">
        <f t="shared" ref="K62" si="38">J62*I62*H62</f>
        <v>9072</v>
      </c>
      <c r="L62" s="50">
        <f t="shared" ref="L62:W62" si="39">$K$62/12</f>
        <v>756</v>
      </c>
      <c r="M62" s="50">
        <f t="shared" si="39"/>
        <v>756</v>
      </c>
      <c r="N62" s="50">
        <f t="shared" si="39"/>
        <v>756</v>
      </c>
      <c r="O62" s="50">
        <f t="shared" si="39"/>
        <v>756</v>
      </c>
      <c r="P62" s="50">
        <f t="shared" si="39"/>
        <v>756</v>
      </c>
      <c r="Q62" s="50">
        <f t="shared" si="39"/>
        <v>756</v>
      </c>
      <c r="R62" s="50">
        <f t="shared" si="39"/>
        <v>756</v>
      </c>
      <c r="S62" s="50">
        <f t="shared" si="39"/>
        <v>756</v>
      </c>
      <c r="T62" s="50">
        <f t="shared" si="39"/>
        <v>756</v>
      </c>
      <c r="U62" s="50">
        <f t="shared" si="39"/>
        <v>756</v>
      </c>
      <c r="V62" s="50">
        <f t="shared" si="39"/>
        <v>756</v>
      </c>
      <c r="W62" s="50">
        <f t="shared" si="39"/>
        <v>756</v>
      </c>
      <c r="X62" s="80"/>
      <c r="Y62" s="12"/>
    </row>
    <row r="63" spans="1:25" ht="15.75" customHeight="1" x14ac:dyDescent="0.25">
      <c r="A63" s="61"/>
      <c r="B63" s="61"/>
      <c r="C63" s="442"/>
      <c r="D63" s="98" t="s">
        <v>91</v>
      </c>
      <c r="E63" s="95" t="s">
        <v>9</v>
      </c>
      <c r="F63" s="17" t="s">
        <v>34</v>
      </c>
      <c r="G63" s="86" t="s">
        <v>90</v>
      </c>
      <c r="H63" s="86">
        <v>3</v>
      </c>
      <c r="I63" s="86">
        <v>240</v>
      </c>
      <c r="J63" s="56">
        <f>'Quadro de Preços 1 (4) - Skol'!$H$29</f>
        <v>22.7</v>
      </c>
      <c r="K63" s="59">
        <f>J63*I63*H63</f>
        <v>16344</v>
      </c>
      <c r="L63" s="50">
        <f t="shared" ref="L63:W63" si="40">$K$63/12</f>
        <v>1362</v>
      </c>
      <c r="M63" s="50">
        <f t="shared" si="40"/>
        <v>1362</v>
      </c>
      <c r="N63" s="50">
        <f t="shared" si="40"/>
        <v>1362</v>
      </c>
      <c r="O63" s="50">
        <f t="shared" si="40"/>
        <v>1362</v>
      </c>
      <c r="P63" s="50">
        <f t="shared" si="40"/>
        <v>1362</v>
      </c>
      <c r="Q63" s="50">
        <f t="shared" si="40"/>
        <v>1362</v>
      </c>
      <c r="R63" s="50">
        <f t="shared" si="40"/>
        <v>1362</v>
      </c>
      <c r="S63" s="50">
        <f t="shared" si="40"/>
        <v>1362</v>
      </c>
      <c r="T63" s="50">
        <f t="shared" si="40"/>
        <v>1362</v>
      </c>
      <c r="U63" s="50">
        <f t="shared" si="40"/>
        <v>1362</v>
      </c>
      <c r="V63" s="50">
        <f t="shared" si="40"/>
        <v>1362</v>
      </c>
      <c r="W63" s="50">
        <f t="shared" si="40"/>
        <v>1362</v>
      </c>
      <c r="X63" s="80"/>
      <c r="Y63" s="12"/>
    </row>
    <row r="64" spans="1:25" ht="34.5" customHeight="1" x14ac:dyDescent="0.25">
      <c r="A64" s="12"/>
      <c r="B64" s="12"/>
      <c r="C64" s="110"/>
      <c r="D64" s="111"/>
      <c r="E64" s="111"/>
      <c r="F64" s="111"/>
      <c r="G64" s="111"/>
      <c r="H64" s="111"/>
      <c r="I64" s="111"/>
      <c r="J64" s="111"/>
      <c r="K64" s="55">
        <f>SUM(K61:K63)</f>
        <v>65136</v>
      </c>
      <c r="L64" s="62">
        <f>SUM(L61:L63)</f>
        <v>5428</v>
      </c>
      <c r="M64" s="62">
        <f t="shared" ref="M64:W64" si="41">SUM(M61:M63)</f>
        <v>5428</v>
      </c>
      <c r="N64" s="62">
        <f t="shared" si="41"/>
        <v>5428</v>
      </c>
      <c r="O64" s="62">
        <f t="shared" si="41"/>
        <v>5428</v>
      </c>
      <c r="P64" s="62">
        <f t="shared" si="41"/>
        <v>5428</v>
      </c>
      <c r="Q64" s="62">
        <f t="shared" si="41"/>
        <v>5428</v>
      </c>
      <c r="R64" s="62">
        <f t="shared" si="41"/>
        <v>5428</v>
      </c>
      <c r="S64" s="62">
        <f t="shared" si="41"/>
        <v>5428</v>
      </c>
      <c r="T64" s="62">
        <f t="shared" si="41"/>
        <v>5428</v>
      </c>
      <c r="U64" s="62">
        <f t="shared" si="41"/>
        <v>5428</v>
      </c>
      <c r="V64" s="62">
        <f t="shared" si="41"/>
        <v>5428</v>
      </c>
      <c r="W64" s="62">
        <f t="shared" si="41"/>
        <v>5428</v>
      </c>
      <c r="X64" s="80">
        <f>SUM(L64:W64)</f>
        <v>65136</v>
      </c>
      <c r="Y64" s="12" t="b">
        <f>IF(X64=K64,TRUE,FALSE)</f>
        <v>1</v>
      </c>
    </row>
    <row r="65" spans="1:25" ht="15.75" customHeight="1" x14ac:dyDescent="0.25">
      <c r="A65" s="12"/>
      <c r="B65" s="12"/>
      <c r="C65" s="417" t="s">
        <v>88</v>
      </c>
      <c r="D65" s="418"/>
      <c r="E65" s="418"/>
      <c r="F65" s="418"/>
      <c r="G65" s="418"/>
      <c r="H65" s="418"/>
      <c r="I65" s="418"/>
      <c r="J65" s="419"/>
      <c r="K65" s="63">
        <f>K64+K60+K52+K44+K35+K24+K21+K18</f>
        <v>414182.52</v>
      </c>
      <c r="L65" s="63">
        <f t="shared" ref="L65:W65" si="42">L64+L60+L52+L44+L35+L24+L21+L18</f>
        <v>42047.698333333334</v>
      </c>
      <c r="M65" s="63">
        <f t="shared" si="42"/>
        <v>36041.438333333332</v>
      </c>
      <c r="N65" s="63">
        <f t="shared" si="42"/>
        <v>30937.238333333331</v>
      </c>
      <c r="O65" s="63">
        <f t="shared" si="42"/>
        <v>36041.438333333332</v>
      </c>
      <c r="P65" s="63">
        <f t="shared" si="42"/>
        <v>30937.238333333331</v>
      </c>
      <c r="Q65" s="63">
        <f t="shared" si="42"/>
        <v>36041.438333333332</v>
      </c>
      <c r="R65" s="63">
        <f t="shared" si="42"/>
        <v>30937.238333333331</v>
      </c>
      <c r="S65" s="63">
        <f t="shared" si="42"/>
        <v>36041.438333333332</v>
      </c>
      <c r="T65" s="63">
        <f t="shared" si="42"/>
        <v>30937.238333333331</v>
      </c>
      <c r="U65" s="63">
        <f t="shared" si="42"/>
        <v>36041.438333333332</v>
      </c>
      <c r="V65" s="63">
        <f t="shared" si="42"/>
        <v>30937.238333333331</v>
      </c>
      <c r="W65" s="63">
        <f t="shared" si="42"/>
        <v>37241.438333333332</v>
      </c>
      <c r="X65" s="80">
        <f>SUM(L65:W65)</f>
        <v>414182.52000000008</v>
      </c>
      <c r="Y65" s="12" t="b">
        <f>IF(X65=K65,TRUE,FALSE)</f>
        <v>1</v>
      </c>
    </row>
    <row r="66" spans="1:25" ht="15.75" customHeight="1" x14ac:dyDescent="0.25">
      <c r="A66" s="12"/>
      <c r="B66" s="12"/>
      <c r="C66" s="443" t="s">
        <v>106</v>
      </c>
      <c r="D66" s="444"/>
      <c r="E66" s="444"/>
      <c r="F66" s="444"/>
      <c r="G66" s="444"/>
      <c r="H66" s="444"/>
      <c r="I66" s="444"/>
      <c r="J66" s="444"/>
      <c r="K66" s="445"/>
      <c r="L66" s="64"/>
      <c r="M66" s="65"/>
      <c r="N66" s="65"/>
      <c r="O66" s="65"/>
      <c r="P66" s="65"/>
      <c r="Q66" s="65"/>
      <c r="R66" s="65"/>
      <c r="S66" s="65"/>
      <c r="T66" s="65"/>
      <c r="U66" s="66"/>
      <c r="V66" s="65"/>
      <c r="W66" s="65"/>
      <c r="X66" s="80"/>
      <c r="Y66" s="12"/>
    </row>
    <row r="67" spans="1:25" ht="15.75" customHeight="1" x14ac:dyDescent="0.25">
      <c r="A67" s="12"/>
      <c r="B67" s="12"/>
      <c r="C67" s="446" t="s">
        <v>107</v>
      </c>
      <c r="D67" s="105" t="s">
        <v>509</v>
      </c>
      <c r="E67" s="17" t="s">
        <v>6</v>
      </c>
      <c r="F67" s="17" t="s">
        <v>34</v>
      </c>
      <c r="G67" s="86" t="s">
        <v>90</v>
      </c>
      <c r="H67" s="86">
        <v>4</v>
      </c>
      <c r="I67" s="86">
        <v>20</v>
      </c>
      <c r="J67" s="56">
        <f>'Quadro de Preços 1 (4) - Skol'!$H$31</f>
        <v>37.94</v>
      </c>
      <c r="K67" s="67">
        <f t="shared" ref="K67:K75" si="43">J67*I67*H67</f>
        <v>3035.2</v>
      </c>
      <c r="L67" s="114"/>
      <c r="M67" s="58">
        <f>$K$67/4</f>
        <v>758.8</v>
      </c>
      <c r="N67" s="58"/>
      <c r="O67" s="58"/>
      <c r="P67" s="58">
        <f>$K$67/4</f>
        <v>758.8</v>
      </c>
      <c r="Q67" s="58"/>
      <c r="R67" s="58"/>
      <c r="S67" s="58">
        <f>$K$67/4</f>
        <v>758.8</v>
      </c>
      <c r="T67" s="58"/>
      <c r="U67" s="57"/>
      <c r="V67" s="58">
        <f>$K$67/4</f>
        <v>758.8</v>
      </c>
      <c r="W67" s="58"/>
      <c r="X67" s="80"/>
      <c r="Y67" s="61"/>
    </row>
    <row r="68" spans="1:25" ht="15.75" customHeight="1" x14ac:dyDescent="0.25">
      <c r="A68" s="12"/>
      <c r="B68" s="12"/>
      <c r="C68" s="447"/>
      <c r="D68" s="83" t="s">
        <v>89</v>
      </c>
      <c r="E68" s="95" t="s">
        <v>9</v>
      </c>
      <c r="F68" s="17" t="s">
        <v>34</v>
      </c>
      <c r="G68" s="94" t="s">
        <v>90</v>
      </c>
      <c r="H68" s="94">
        <v>3</v>
      </c>
      <c r="I68" s="86">
        <v>48</v>
      </c>
      <c r="J68" s="56">
        <f>'Quadro de Preços 1 (4) - Skol'!$H$28</f>
        <v>12.6</v>
      </c>
      <c r="K68" s="67">
        <f t="shared" si="43"/>
        <v>1814.3999999999999</v>
      </c>
      <c r="L68" s="102"/>
      <c r="M68" s="58">
        <f>$K$68/4</f>
        <v>453.59999999999997</v>
      </c>
      <c r="N68" s="103"/>
      <c r="O68" s="103"/>
      <c r="P68" s="58">
        <f>$K$68/4</f>
        <v>453.59999999999997</v>
      </c>
      <c r="Q68" s="50"/>
      <c r="R68" s="58"/>
      <c r="S68" s="58">
        <f>$K$68/4</f>
        <v>453.59999999999997</v>
      </c>
      <c r="T68" s="50"/>
      <c r="U68" s="51"/>
      <c r="V68" s="58">
        <f>$K$68/4</f>
        <v>453.59999999999997</v>
      </c>
      <c r="W68" s="58"/>
      <c r="X68" s="80"/>
      <c r="Y68" s="12"/>
    </row>
    <row r="69" spans="1:25" ht="15.75" customHeight="1" x14ac:dyDescent="0.25">
      <c r="A69" s="61"/>
      <c r="B69" s="61"/>
      <c r="C69" s="447"/>
      <c r="D69" s="87" t="s">
        <v>91</v>
      </c>
      <c r="E69" s="95" t="s">
        <v>9</v>
      </c>
      <c r="F69" s="17" t="s">
        <v>34</v>
      </c>
      <c r="G69" s="94" t="s">
        <v>90</v>
      </c>
      <c r="H69" s="94">
        <v>3</v>
      </c>
      <c r="I69" s="86">
        <v>96</v>
      </c>
      <c r="J69" s="56">
        <f>'Quadro de Preços 1 (4) - Skol'!$H$29</f>
        <v>22.7</v>
      </c>
      <c r="K69" s="67">
        <f t="shared" si="43"/>
        <v>6537.5999999999995</v>
      </c>
      <c r="L69" s="104"/>
      <c r="M69" s="58">
        <f>$K$69/4</f>
        <v>1634.3999999999999</v>
      </c>
      <c r="N69" s="89"/>
      <c r="O69" s="50"/>
      <c r="P69" s="58">
        <f>$K$69/4</f>
        <v>1634.3999999999999</v>
      </c>
      <c r="Q69" s="50"/>
      <c r="R69" s="58"/>
      <c r="S69" s="58">
        <f>$K$69/4</f>
        <v>1634.3999999999999</v>
      </c>
      <c r="T69" s="50"/>
      <c r="U69" s="51"/>
      <c r="V69" s="58">
        <f>$K$69/4</f>
        <v>1634.3999999999999</v>
      </c>
      <c r="W69" s="58"/>
      <c r="X69" s="80"/>
      <c r="Y69" s="12"/>
    </row>
    <row r="70" spans="1:25" ht="23.25" customHeight="1" x14ac:dyDescent="0.25">
      <c r="A70" s="12"/>
      <c r="B70" s="12"/>
      <c r="C70" s="447"/>
      <c r="D70" s="97" t="s">
        <v>15</v>
      </c>
      <c r="E70" s="17" t="s">
        <v>10</v>
      </c>
      <c r="F70" s="17" t="s">
        <v>34</v>
      </c>
      <c r="G70" s="94" t="s">
        <v>97</v>
      </c>
      <c r="H70" s="94">
        <v>4</v>
      </c>
      <c r="I70" s="193">
        <v>320</v>
      </c>
      <c r="J70" s="44">
        <f>'Quadro de Preços 1 (4) - Skol'!$H$16</f>
        <v>0.14000000000000001</v>
      </c>
      <c r="K70" s="67">
        <f t="shared" si="43"/>
        <v>179.20000000000002</v>
      </c>
      <c r="L70" s="104"/>
      <c r="M70" s="58">
        <f>$K$70/4</f>
        <v>44.800000000000004</v>
      </c>
      <c r="N70" s="89"/>
      <c r="O70" s="50"/>
      <c r="P70" s="58">
        <f>$K$70/4</f>
        <v>44.800000000000004</v>
      </c>
      <c r="Q70" s="50"/>
      <c r="R70" s="58"/>
      <c r="S70" s="58">
        <f>$K$70/4</f>
        <v>44.800000000000004</v>
      </c>
      <c r="T70" s="50"/>
      <c r="U70" s="51"/>
      <c r="V70" s="58">
        <f>$K$70/4</f>
        <v>44.800000000000004</v>
      </c>
      <c r="W70" s="58"/>
      <c r="X70" s="80"/>
      <c r="Y70" s="12"/>
    </row>
    <row r="71" spans="1:25" ht="15.75" customHeight="1" x14ac:dyDescent="0.25">
      <c r="A71" s="12"/>
      <c r="B71" s="12"/>
      <c r="C71" s="447"/>
      <c r="D71" s="83" t="s">
        <v>105</v>
      </c>
      <c r="E71" s="17" t="s">
        <v>10</v>
      </c>
      <c r="F71" s="17" t="s">
        <v>34</v>
      </c>
      <c r="G71" s="94" t="s">
        <v>97</v>
      </c>
      <c r="H71" s="94">
        <v>4</v>
      </c>
      <c r="I71" s="240">
        <v>128</v>
      </c>
      <c r="J71" s="44">
        <f>'Kit Lanche'!D15</f>
        <v>5.5</v>
      </c>
      <c r="K71" s="67">
        <f t="shared" si="43"/>
        <v>2816</v>
      </c>
      <c r="L71" s="104"/>
      <c r="M71" s="58">
        <f>$K$71/4</f>
        <v>704</v>
      </c>
      <c r="N71" s="89"/>
      <c r="O71" s="89"/>
      <c r="P71" s="58">
        <f>$K$71/4</f>
        <v>704</v>
      </c>
      <c r="Q71" s="50"/>
      <c r="R71" s="58"/>
      <c r="S71" s="58">
        <f>$K$71/4</f>
        <v>704</v>
      </c>
      <c r="T71" s="50"/>
      <c r="U71" s="51"/>
      <c r="V71" s="58">
        <f>$K$71/4</f>
        <v>704</v>
      </c>
      <c r="W71" s="58"/>
      <c r="X71" s="80"/>
      <c r="Y71" s="12"/>
    </row>
    <row r="72" spans="1:25" ht="36.75" customHeight="1" x14ac:dyDescent="0.25">
      <c r="A72" s="12"/>
      <c r="B72" s="12"/>
      <c r="C72" s="447"/>
      <c r="D72" s="83" t="s">
        <v>100</v>
      </c>
      <c r="E72" s="17" t="s">
        <v>10</v>
      </c>
      <c r="F72" s="17" t="s">
        <v>34</v>
      </c>
      <c r="G72" s="94" t="s">
        <v>97</v>
      </c>
      <c r="H72" s="94">
        <v>4</v>
      </c>
      <c r="I72" s="85">
        <v>20</v>
      </c>
      <c r="J72" s="44">
        <f>'Quadro de Preços 1 (4) - Skol'!$H$23</f>
        <v>12</v>
      </c>
      <c r="K72" s="67">
        <f t="shared" si="43"/>
        <v>960</v>
      </c>
      <c r="L72" s="104"/>
      <c r="M72" s="58">
        <f>$K$72/4</f>
        <v>240</v>
      </c>
      <c r="N72" s="89"/>
      <c r="O72" s="50"/>
      <c r="P72" s="58">
        <f>$K$72/4</f>
        <v>240</v>
      </c>
      <c r="Q72" s="50"/>
      <c r="R72" s="58"/>
      <c r="S72" s="58">
        <f>$K$72/4</f>
        <v>240</v>
      </c>
      <c r="T72" s="50"/>
      <c r="U72" s="51"/>
      <c r="V72" s="58">
        <f>$K$72/4</f>
        <v>240</v>
      </c>
      <c r="W72" s="58"/>
      <c r="X72" s="80"/>
      <c r="Y72" s="12"/>
    </row>
    <row r="73" spans="1:25" ht="34.5" customHeight="1" x14ac:dyDescent="0.25">
      <c r="A73" s="12"/>
      <c r="B73" s="12"/>
      <c r="C73" s="447"/>
      <c r="D73" s="83" t="s">
        <v>101</v>
      </c>
      <c r="E73" s="17" t="s">
        <v>10</v>
      </c>
      <c r="F73" s="17" t="s">
        <v>34</v>
      </c>
      <c r="G73" s="85" t="s">
        <v>97</v>
      </c>
      <c r="H73" s="94">
        <v>4</v>
      </c>
      <c r="I73" s="240">
        <v>128</v>
      </c>
      <c r="J73" s="44">
        <f>'Quadro de Preços 1 (4) - Skol'!$H$24</f>
        <v>4</v>
      </c>
      <c r="K73" s="67">
        <f t="shared" si="43"/>
        <v>2048</v>
      </c>
      <c r="L73" s="104"/>
      <c r="M73" s="58">
        <f>$K$73/4</f>
        <v>512</v>
      </c>
      <c r="N73" s="89"/>
      <c r="O73" s="50"/>
      <c r="P73" s="58">
        <f>$K$73/4</f>
        <v>512</v>
      </c>
      <c r="Q73" s="50"/>
      <c r="R73" s="58"/>
      <c r="S73" s="58">
        <f>$K$73/4</f>
        <v>512</v>
      </c>
      <c r="T73" s="50"/>
      <c r="U73" s="51"/>
      <c r="V73" s="58">
        <f>$K$73/4</f>
        <v>512</v>
      </c>
      <c r="W73" s="58"/>
      <c r="X73" s="80"/>
      <c r="Y73" s="12"/>
    </row>
    <row r="74" spans="1:25" ht="25.5" customHeight="1" x14ac:dyDescent="0.25">
      <c r="A74" s="12"/>
      <c r="B74" s="12"/>
      <c r="C74" s="447"/>
      <c r="D74" s="98" t="s">
        <v>30</v>
      </c>
      <c r="E74" s="86" t="s">
        <v>95</v>
      </c>
      <c r="F74" s="17" t="s">
        <v>34</v>
      </c>
      <c r="G74" s="85" t="s">
        <v>96</v>
      </c>
      <c r="H74" s="86">
        <v>4</v>
      </c>
      <c r="I74" s="242">
        <v>128</v>
      </c>
      <c r="J74" s="56">
        <f>'Verba_Kit Pedagogico_Skol'!$H$13</f>
        <v>8.2900000000000009</v>
      </c>
      <c r="K74" s="67">
        <f t="shared" si="43"/>
        <v>4244.4800000000005</v>
      </c>
      <c r="L74" s="104"/>
      <c r="M74" s="58">
        <f>$K$74/4</f>
        <v>1061.1200000000001</v>
      </c>
      <c r="N74" s="89"/>
      <c r="O74" s="89"/>
      <c r="P74" s="58">
        <f>$K$74/4</f>
        <v>1061.1200000000001</v>
      </c>
      <c r="Q74" s="50"/>
      <c r="R74" s="58"/>
      <c r="S74" s="58">
        <f>$K$74/4</f>
        <v>1061.1200000000001</v>
      </c>
      <c r="T74" s="50"/>
      <c r="U74" s="51"/>
      <c r="V74" s="58">
        <f>$K$74/4</f>
        <v>1061.1200000000001</v>
      </c>
      <c r="W74" s="58"/>
      <c r="X74" s="80"/>
      <c r="Y74" s="12"/>
    </row>
    <row r="75" spans="1:25" ht="15.75" customHeight="1" x14ac:dyDescent="0.25">
      <c r="A75" s="12"/>
      <c r="B75" s="12"/>
      <c r="C75" s="448"/>
      <c r="D75" s="88" t="s">
        <v>26</v>
      </c>
      <c r="E75" s="17" t="s">
        <v>10</v>
      </c>
      <c r="F75" s="17" t="s">
        <v>34</v>
      </c>
      <c r="G75" s="85" t="s">
        <v>97</v>
      </c>
      <c r="H75" s="94">
        <v>4</v>
      </c>
      <c r="I75" s="94">
        <v>1</v>
      </c>
      <c r="J75" s="53">
        <f>'Quadro de Preços 1'!$I$31</f>
        <v>18.46</v>
      </c>
      <c r="K75" s="67">
        <f t="shared" si="43"/>
        <v>73.84</v>
      </c>
      <c r="L75" s="104"/>
      <c r="M75" s="58">
        <f>$K$75/4</f>
        <v>18.46</v>
      </c>
      <c r="N75" s="89"/>
      <c r="O75" s="89"/>
      <c r="P75" s="58">
        <f>$K$75/4</f>
        <v>18.46</v>
      </c>
      <c r="Q75" s="50"/>
      <c r="R75" s="58"/>
      <c r="S75" s="58">
        <f>$K$75/4</f>
        <v>18.46</v>
      </c>
      <c r="T75" s="50"/>
      <c r="U75" s="51"/>
      <c r="V75" s="58">
        <f>$K$75/4</f>
        <v>18.46</v>
      </c>
      <c r="W75" s="58"/>
      <c r="X75" s="80"/>
      <c r="Y75" s="12"/>
    </row>
    <row r="76" spans="1:25" ht="15.75" customHeight="1" x14ac:dyDescent="0.25">
      <c r="A76" s="12"/>
      <c r="B76" s="12"/>
      <c r="C76" s="32" t="s">
        <v>98</v>
      </c>
      <c r="D76" s="92"/>
      <c r="E76" s="92"/>
      <c r="F76" s="92"/>
      <c r="G76" s="92"/>
      <c r="H76" s="92"/>
      <c r="I76" s="92"/>
      <c r="J76" s="93"/>
      <c r="K76" s="49">
        <f>SUM(K67:K75)</f>
        <v>21708.720000000001</v>
      </c>
      <c r="L76" s="33">
        <f t="shared" ref="L76:W76" si="44">SUM(L67:L75)</f>
        <v>0</v>
      </c>
      <c r="M76" s="33">
        <f t="shared" si="44"/>
        <v>5427.18</v>
      </c>
      <c r="N76" s="33">
        <f t="shared" si="44"/>
        <v>0</v>
      </c>
      <c r="O76" s="33">
        <f t="shared" si="44"/>
        <v>0</v>
      </c>
      <c r="P76" s="33">
        <f t="shared" si="44"/>
        <v>5427.18</v>
      </c>
      <c r="Q76" s="33">
        <f t="shared" si="44"/>
        <v>0</v>
      </c>
      <c r="R76" s="33">
        <f t="shared" si="44"/>
        <v>0</v>
      </c>
      <c r="S76" s="33">
        <f t="shared" si="44"/>
        <v>5427.18</v>
      </c>
      <c r="T76" s="33">
        <f t="shared" si="44"/>
        <v>0</v>
      </c>
      <c r="U76" s="33">
        <f t="shared" si="44"/>
        <v>0</v>
      </c>
      <c r="V76" s="33">
        <f t="shared" si="44"/>
        <v>5427.18</v>
      </c>
      <c r="W76" s="33">
        <f t="shared" si="44"/>
        <v>0</v>
      </c>
      <c r="X76" s="80">
        <f>SUM(L76:W76)</f>
        <v>21708.720000000001</v>
      </c>
      <c r="Y76" s="12" t="b">
        <f>IF(X76=K76,TRUE,FALSE)</f>
        <v>1</v>
      </c>
    </row>
    <row r="77" spans="1:25" ht="15.75" customHeight="1" x14ac:dyDescent="0.25">
      <c r="A77" s="12"/>
      <c r="B77" s="12"/>
      <c r="C77" s="437" t="s">
        <v>375</v>
      </c>
      <c r="D77" s="83" t="s">
        <v>89</v>
      </c>
      <c r="E77" s="95" t="s">
        <v>9</v>
      </c>
      <c r="F77" s="17" t="s">
        <v>34</v>
      </c>
      <c r="G77" s="94" t="s">
        <v>90</v>
      </c>
      <c r="H77" s="94">
        <v>3</v>
      </c>
      <c r="I77" s="86">
        <v>102</v>
      </c>
      <c r="J77" s="56">
        <f>'Quadro de Preços 1 (4) - Skol'!$H$28</f>
        <v>12.6</v>
      </c>
      <c r="K77" s="45">
        <f t="shared" ref="K77:K105" si="45">H77*I77*J77</f>
        <v>3855.6</v>
      </c>
      <c r="L77" s="102"/>
      <c r="M77" s="50">
        <f>$K$77/6</f>
        <v>642.6</v>
      </c>
      <c r="N77" s="103"/>
      <c r="O77" s="50">
        <f>$K$77/6</f>
        <v>642.6</v>
      </c>
      <c r="P77" s="50"/>
      <c r="Q77" s="50">
        <f>$K$77/6</f>
        <v>642.6</v>
      </c>
      <c r="R77" s="103"/>
      <c r="S77" s="50">
        <f>$K$77/6</f>
        <v>642.6</v>
      </c>
      <c r="T77" s="103"/>
      <c r="U77" s="50">
        <f>$K$77/6</f>
        <v>642.6</v>
      </c>
      <c r="V77" s="50"/>
      <c r="W77" s="50">
        <f>$K$77/6</f>
        <v>642.6</v>
      </c>
      <c r="X77" s="80"/>
      <c r="Y77" s="12"/>
    </row>
    <row r="78" spans="1:25" ht="15.75" customHeight="1" x14ac:dyDescent="0.25">
      <c r="A78" s="12"/>
      <c r="B78" s="12"/>
      <c r="C78" s="435"/>
      <c r="D78" s="87" t="s">
        <v>91</v>
      </c>
      <c r="E78" s="95" t="s">
        <v>9</v>
      </c>
      <c r="F78" s="17" t="s">
        <v>34</v>
      </c>
      <c r="G78" s="94" t="s">
        <v>90</v>
      </c>
      <c r="H78" s="94">
        <v>3</v>
      </c>
      <c r="I78" s="86">
        <v>180</v>
      </c>
      <c r="J78" s="56">
        <f>'Quadro de Preços 1 (4) - Skol'!$H$29</f>
        <v>22.7</v>
      </c>
      <c r="K78" s="45">
        <f t="shared" si="45"/>
        <v>12258</v>
      </c>
      <c r="L78" s="69"/>
      <c r="M78" s="50">
        <f>$K$78/6</f>
        <v>2043</v>
      </c>
      <c r="N78" s="50"/>
      <c r="O78" s="50">
        <f>$K$78/6</f>
        <v>2043</v>
      </c>
      <c r="P78" s="50"/>
      <c r="Q78" s="50">
        <f>$K$78/6</f>
        <v>2043</v>
      </c>
      <c r="R78" s="50"/>
      <c r="S78" s="50">
        <f>$K$78/6</f>
        <v>2043</v>
      </c>
      <c r="T78" s="50"/>
      <c r="U78" s="50">
        <f>$K$78/6</f>
        <v>2043</v>
      </c>
      <c r="V78" s="50"/>
      <c r="W78" s="50">
        <f>$K$78/6</f>
        <v>2043</v>
      </c>
      <c r="X78" s="80"/>
      <c r="Y78" s="12"/>
    </row>
    <row r="79" spans="1:25" ht="15.75" customHeight="1" x14ac:dyDescent="0.25">
      <c r="A79" s="12"/>
      <c r="B79" s="12"/>
      <c r="C79" s="435"/>
      <c r="D79" s="97" t="s">
        <v>13</v>
      </c>
      <c r="E79" s="17" t="s">
        <v>10</v>
      </c>
      <c r="F79" s="17" t="s">
        <v>34</v>
      </c>
      <c r="G79" s="94" t="s">
        <v>97</v>
      </c>
      <c r="H79" s="94">
        <v>6</v>
      </c>
      <c r="I79" s="94">
        <v>10</v>
      </c>
      <c r="J79" s="44">
        <f>'Quadro de Preços 1 (4) - Skol'!$H$14</f>
        <v>2.6</v>
      </c>
      <c r="K79" s="45">
        <f t="shared" si="45"/>
        <v>156</v>
      </c>
      <c r="L79" s="69"/>
      <c r="M79" s="50">
        <f>$K$79/6</f>
        <v>26</v>
      </c>
      <c r="N79" s="50"/>
      <c r="O79" s="50">
        <f>$K$79/6</f>
        <v>26</v>
      </c>
      <c r="P79" s="50"/>
      <c r="Q79" s="50">
        <f>$K$79/6</f>
        <v>26</v>
      </c>
      <c r="R79" s="50"/>
      <c r="S79" s="50">
        <f>$K$79/6</f>
        <v>26</v>
      </c>
      <c r="T79" s="50"/>
      <c r="U79" s="50">
        <f>$K$79/6</f>
        <v>26</v>
      </c>
      <c r="V79" s="50"/>
      <c r="W79" s="50">
        <f>$K$79/6</f>
        <v>26</v>
      </c>
      <c r="X79" s="80"/>
      <c r="Y79" s="12"/>
    </row>
    <row r="80" spans="1:25" ht="12" customHeight="1" x14ac:dyDescent="0.25">
      <c r="A80" s="12"/>
      <c r="B80" s="12"/>
      <c r="C80" s="435"/>
      <c r="D80" s="83" t="s">
        <v>99</v>
      </c>
      <c r="E80" s="17" t="s">
        <v>10</v>
      </c>
      <c r="F80" s="17" t="s">
        <v>34</v>
      </c>
      <c r="G80" s="94" t="s">
        <v>97</v>
      </c>
      <c r="H80" s="94">
        <v>6</v>
      </c>
      <c r="I80" s="193">
        <v>320</v>
      </c>
      <c r="J80" s="44">
        <f>'Quadro de Preços 1 (4) - Skol'!$H$19</f>
        <v>0.09</v>
      </c>
      <c r="K80" s="45">
        <f t="shared" si="45"/>
        <v>172.79999999999998</v>
      </c>
      <c r="L80" s="69"/>
      <c r="M80" s="50">
        <f>$K$80/6</f>
        <v>28.799999999999997</v>
      </c>
      <c r="N80" s="50"/>
      <c r="O80" s="50">
        <f>$K$80/6</f>
        <v>28.799999999999997</v>
      </c>
      <c r="P80" s="50"/>
      <c r="Q80" s="50">
        <f>$K$80/6</f>
        <v>28.799999999999997</v>
      </c>
      <c r="R80" s="50"/>
      <c r="S80" s="50">
        <f>$K$80/6</f>
        <v>28.799999999999997</v>
      </c>
      <c r="T80" s="50"/>
      <c r="U80" s="50">
        <f>$K$80/6</f>
        <v>28.799999999999997</v>
      </c>
      <c r="V80" s="50"/>
      <c r="W80" s="50">
        <f>$K$80/6</f>
        <v>28.799999999999997</v>
      </c>
      <c r="X80" s="80"/>
      <c r="Y80" s="12"/>
    </row>
    <row r="81" spans="1:25" ht="25.5" customHeight="1" x14ac:dyDescent="0.25">
      <c r="A81" s="12"/>
      <c r="B81" s="12"/>
      <c r="C81" s="435"/>
      <c r="D81" s="83" t="s">
        <v>100</v>
      </c>
      <c r="E81" s="17" t="s">
        <v>10</v>
      </c>
      <c r="F81" s="17" t="s">
        <v>34</v>
      </c>
      <c r="G81" s="94" t="s">
        <v>97</v>
      </c>
      <c r="H81" s="94">
        <v>6</v>
      </c>
      <c r="I81" s="94">
        <v>20</v>
      </c>
      <c r="J81" s="44">
        <f>'Quadro de Preços 1 (4) - Skol'!$H$23</f>
        <v>12</v>
      </c>
      <c r="K81" s="45">
        <f t="shared" si="45"/>
        <v>1440</v>
      </c>
      <c r="L81" s="69"/>
      <c r="M81" s="50">
        <f>$K$81/6</f>
        <v>240</v>
      </c>
      <c r="N81" s="50"/>
      <c r="O81" s="50">
        <f>$K$81/6</f>
        <v>240</v>
      </c>
      <c r="P81" s="50"/>
      <c r="Q81" s="50">
        <f>$K$81/6</f>
        <v>240</v>
      </c>
      <c r="R81" s="50"/>
      <c r="S81" s="50">
        <f>$K$81/6</f>
        <v>240</v>
      </c>
      <c r="T81" s="50"/>
      <c r="U81" s="50">
        <f>$K$81/6</f>
        <v>240</v>
      </c>
      <c r="V81" s="50"/>
      <c r="W81" s="50">
        <f>$K$81/6</f>
        <v>240</v>
      </c>
      <c r="X81" s="80"/>
      <c r="Y81" s="12"/>
    </row>
    <row r="82" spans="1:25" ht="30.75" customHeight="1" x14ac:dyDescent="0.25">
      <c r="A82" s="12"/>
      <c r="B82" s="12"/>
      <c r="C82" s="435"/>
      <c r="D82" s="83" t="s">
        <v>101</v>
      </c>
      <c r="E82" s="17" t="s">
        <v>10</v>
      </c>
      <c r="F82" s="17" t="s">
        <v>34</v>
      </c>
      <c r="G82" s="85" t="s">
        <v>97</v>
      </c>
      <c r="H82" s="94">
        <v>6</v>
      </c>
      <c r="I82" s="241">
        <v>128</v>
      </c>
      <c r="J82" s="44">
        <f>'Quadro de Preços 1 (4) - Skol'!$H$24</f>
        <v>4</v>
      </c>
      <c r="K82" s="45">
        <f t="shared" si="45"/>
        <v>3072</v>
      </c>
      <c r="L82" s="69"/>
      <c r="M82" s="50">
        <f>$K$82/6</f>
        <v>512</v>
      </c>
      <c r="N82" s="50"/>
      <c r="O82" s="50">
        <f>$K$82/6</f>
        <v>512</v>
      </c>
      <c r="P82" s="50"/>
      <c r="Q82" s="50">
        <f>$K$82/6</f>
        <v>512</v>
      </c>
      <c r="R82" s="50"/>
      <c r="S82" s="50">
        <f>$K$82/6</f>
        <v>512</v>
      </c>
      <c r="T82" s="50"/>
      <c r="U82" s="50">
        <f>$K$82/6</f>
        <v>512</v>
      </c>
      <c r="V82" s="50"/>
      <c r="W82" s="50">
        <f>$K$82/6</f>
        <v>512</v>
      </c>
      <c r="X82" s="80"/>
      <c r="Y82" s="12"/>
    </row>
    <row r="83" spans="1:25" ht="34.5" customHeight="1" x14ac:dyDescent="0.25">
      <c r="A83" s="12"/>
      <c r="B83" s="12"/>
      <c r="C83" s="435"/>
      <c r="D83" s="83" t="s">
        <v>105</v>
      </c>
      <c r="E83" s="17" t="s">
        <v>10</v>
      </c>
      <c r="F83" s="17" t="s">
        <v>34</v>
      </c>
      <c r="G83" s="94" t="s">
        <v>97</v>
      </c>
      <c r="H83" s="94">
        <v>6</v>
      </c>
      <c r="I83" s="241">
        <v>128</v>
      </c>
      <c r="J83" s="44">
        <f>'Kit Lanche'!D15</f>
        <v>5.5</v>
      </c>
      <c r="K83" s="45">
        <f t="shared" si="45"/>
        <v>4224</v>
      </c>
      <c r="L83" s="69"/>
      <c r="M83" s="50">
        <f>$K$83/6</f>
        <v>704</v>
      </c>
      <c r="N83" s="50"/>
      <c r="O83" s="50">
        <f>$K$83/6</f>
        <v>704</v>
      </c>
      <c r="P83" s="50"/>
      <c r="Q83" s="50">
        <f>$K$83/6</f>
        <v>704</v>
      </c>
      <c r="R83" s="50"/>
      <c r="S83" s="50">
        <f>$K$83/6</f>
        <v>704</v>
      </c>
      <c r="T83" s="50"/>
      <c r="U83" s="50">
        <f>$K$83/6</f>
        <v>704</v>
      </c>
      <c r="V83" s="50"/>
      <c r="W83" s="50">
        <f>$K$83/6</f>
        <v>704</v>
      </c>
      <c r="X83" s="80"/>
      <c r="Y83" s="12"/>
    </row>
    <row r="84" spans="1:25" ht="15.75" customHeight="1" x14ac:dyDescent="0.25">
      <c r="A84" s="12"/>
      <c r="B84" s="12"/>
      <c r="C84" s="435"/>
      <c r="D84" s="83" t="s">
        <v>30</v>
      </c>
      <c r="E84" s="86" t="s">
        <v>95</v>
      </c>
      <c r="F84" s="17" t="s">
        <v>34</v>
      </c>
      <c r="G84" s="85" t="s">
        <v>96</v>
      </c>
      <c r="H84" s="94">
        <v>6</v>
      </c>
      <c r="I84" s="241">
        <v>128</v>
      </c>
      <c r="J84" s="56">
        <f>'Verba_Kit Pedagogico_Skol'!$H$13</f>
        <v>8.2900000000000009</v>
      </c>
      <c r="K84" s="45">
        <f t="shared" si="45"/>
        <v>6366.7200000000012</v>
      </c>
      <c r="L84" s="69"/>
      <c r="M84" s="50">
        <f>$K$84/6</f>
        <v>1061.1200000000001</v>
      </c>
      <c r="N84" s="50"/>
      <c r="O84" s="50">
        <f>$K$84/6</f>
        <v>1061.1200000000001</v>
      </c>
      <c r="P84" s="50"/>
      <c r="Q84" s="50">
        <f>$K$84/6</f>
        <v>1061.1200000000001</v>
      </c>
      <c r="R84" s="50"/>
      <c r="S84" s="50">
        <f>$K$84/6</f>
        <v>1061.1200000000001</v>
      </c>
      <c r="T84" s="50"/>
      <c r="U84" s="50">
        <f>$K$84/6</f>
        <v>1061.1200000000001</v>
      </c>
      <c r="V84" s="50"/>
      <c r="W84" s="50">
        <f>$K$84/6</f>
        <v>1061.1200000000001</v>
      </c>
      <c r="X84" s="80"/>
      <c r="Y84" s="12"/>
    </row>
    <row r="85" spans="1:25" ht="15.75" customHeight="1" x14ac:dyDescent="0.25">
      <c r="A85" s="12"/>
      <c r="B85" s="12"/>
      <c r="C85" s="436"/>
      <c r="D85" s="96" t="s">
        <v>543</v>
      </c>
      <c r="E85" s="17" t="s">
        <v>10</v>
      </c>
      <c r="F85" s="17" t="s">
        <v>34</v>
      </c>
      <c r="G85" s="94" t="s">
        <v>97</v>
      </c>
      <c r="H85" s="94">
        <v>6</v>
      </c>
      <c r="I85" s="94">
        <v>128</v>
      </c>
      <c r="J85" s="44">
        <f>'Quadro de Preços 1'!$I$12</f>
        <v>0.42</v>
      </c>
      <c r="K85" s="45">
        <f>H85*I85*J85</f>
        <v>322.56</v>
      </c>
      <c r="L85" s="69"/>
      <c r="M85" s="50">
        <f>$K$85/6</f>
        <v>53.76</v>
      </c>
      <c r="N85" s="50"/>
      <c r="O85" s="50">
        <f>$K$85/6</f>
        <v>53.76</v>
      </c>
      <c r="P85" s="50"/>
      <c r="Q85" s="50">
        <f>$K$85/6</f>
        <v>53.76</v>
      </c>
      <c r="R85" s="50"/>
      <c r="S85" s="50">
        <f>$K$85/6</f>
        <v>53.76</v>
      </c>
      <c r="T85" s="50"/>
      <c r="U85" s="50">
        <f>$K$85/6</f>
        <v>53.76</v>
      </c>
      <c r="V85" s="50"/>
      <c r="W85" s="50">
        <f>$K$85/6</f>
        <v>53.76</v>
      </c>
      <c r="X85" s="80"/>
      <c r="Y85" s="12"/>
    </row>
    <row r="86" spans="1:25" ht="15.75" customHeight="1" x14ac:dyDescent="0.25">
      <c r="A86" s="12"/>
      <c r="B86" s="12"/>
      <c r="C86" s="32" t="s">
        <v>98</v>
      </c>
      <c r="D86" s="92"/>
      <c r="E86" s="92"/>
      <c r="F86" s="92"/>
      <c r="G86" s="92"/>
      <c r="H86" s="92"/>
      <c r="I86" s="92"/>
      <c r="J86" s="93"/>
      <c r="K86" s="49">
        <f>SUM(K77:K85)</f>
        <v>31867.680000000004</v>
      </c>
      <c r="L86" s="33">
        <f t="shared" ref="L86:W86" si="46">SUM(L77:L85)</f>
        <v>0</v>
      </c>
      <c r="M86" s="33">
        <f t="shared" si="46"/>
        <v>5311.28</v>
      </c>
      <c r="N86" s="33">
        <f t="shared" si="46"/>
        <v>0</v>
      </c>
      <c r="O86" s="33">
        <f t="shared" si="46"/>
        <v>5311.28</v>
      </c>
      <c r="P86" s="33">
        <f t="shared" si="46"/>
        <v>0</v>
      </c>
      <c r="Q86" s="33">
        <f t="shared" si="46"/>
        <v>5311.28</v>
      </c>
      <c r="R86" s="33">
        <f t="shared" si="46"/>
        <v>0</v>
      </c>
      <c r="S86" s="33">
        <f t="shared" si="46"/>
        <v>5311.28</v>
      </c>
      <c r="T86" s="33">
        <f t="shared" si="46"/>
        <v>0</v>
      </c>
      <c r="U86" s="33">
        <f t="shared" si="46"/>
        <v>5311.28</v>
      </c>
      <c r="V86" s="33">
        <f t="shared" si="46"/>
        <v>0</v>
      </c>
      <c r="W86" s="33">
        <f t="shared" si="46"/>
        <v>5311.28</v>
      </c>
      <c r="X86" s="80">
        <f>SUM(L86:W86)</f>
        <v>31867.679999999997</v>
      </c>
      <c r="Y86" s="12" t="b">
        <f>IF(X86=K86,TRUE,FALSE)</f>
        <v>1</v>
      </c>
    </row>
    <row r="87" spans="1:25" ht="15.75" customHeight="1" x14ac:dyDescent="0.25">
      <c r="A87" s="12"/>
      <c r="B87" s="12"/>
      <c r="C87" s="461" t="s">
        <v>343</v>
      </c>
      <c r="D87" s="199" t="s">
        <v>89</v>
      </c>
      <c r="E87" s="200" t="s">
        <v>9</v>
      </c>
      <c r="F87" s="201" t="s">
        <v>34</v>
      </c>
      <c r="G87" s="202" t="s">
        <v>90</v>
      </c>
      <c r="H87" s="202">
        <v>3</v>
      </c>
      <c r="I87" s="237">
        <v>24</v>
      </c>
      <c r="J87" s="56">
        <f>'Quadro de Preços 1 (4) - Skol'!$H$28</f>
        <v>12.6</v>
      </c>
      <c r="K87" s="45">
        <f t="shared" si="45"/>
        <v>907.19999999999993</v>
      </c>
      <c r="L87" s="203"/>
      <c r="M87" s="204"/>
      <c r="N87" s="205">
        <f>$K$87/2</f>
        <v>453.59999999999997</v>
      </c>
      <c r="O87" s="205"/>
      <c r="P87" s="204"/>
      <c r="Q87" s="205"/>
      <c r="R87" s="205"/>
      <c r="S87" s="204"/>
      <c r="T87" s="205">
        <f>$K$87/2</f>
        <v>453.59999999999997</v>
      </c>
      <c r="U87" s="205"/>
      <c r="V87" s="205"/>
      <c r="W87" s="205"/>
      <c r="X87" s="206"/>
      <c r="Y87" s="12"/>
    </row>
    <row r="88" spans="1:25" ht="15.75" customHeight="1" x14ac:dyDescent="0.25">
      <c r="A88" s="12"/>
      <c r="B88" s="12"/>
      <c r="C88" s="462"/>
      <c r="D88" s="207" t="s">
        <v>91</v>
      </c>
      <c r="E88" s="200" t="s">
        <v>9</v>
      </c>
      <c r="F88" s="201" t="s">
        <v>34</v>
      </c>
      <c r="G88" s="202" t="s">
        <v>90</v>
      </c>
      <c r="H88" s="202">
        <v>3</v>
      </c>
      <c r="I88" s="237">
        <v>48</v>
      </c>
      <c r="J88" s="56">
        <f>'Quadro de Preços 1 (4) - Skol'!$H$29</f>
        <v>22.7</v>
      </c>
      <c r="K88" s="45">
        <f t="shared" si="45"/>
        <v>3268.7999999999997</v>
      </c>
      <c r="L88" s="203"/>
      <c r="M88" s="204"/>
      <c r="N88" s="205">
        <f>$K$88/2</f>
        <v>1634.3999999999999</v>
      </c>
      <c r="O88" s="205"/>
      <c r="P88" s="204"/>
      <c r="Q88" s="205"/>
      <c r="R88" s="205"/>
      <c r="S88" s="204"/>
      <c r="T88" s="205">
        <f>$K$88/2</f>
        <v>1634.3999999999999</v>
      </c>
      <c r="U88" s="205"/>
      <c r="V88" s="205"/>
      <c r="W88" s="205"/>
      <c r="X88" s="206"/>
      <c r="Y88" s="12"/>
    </row>
    <row r="89" spans="1:25" ht="15.75" customHeight="1" x14ac:dyDescent="0.25">
      <c r="A89" s="12"/>
      <c r="B89" s="12"/>
      <c r="C89" s="462"/>
      <c r="D89" s="208" t="s">
        <v>508</v>
      </c>
      <c r="E89" s="209" t="s">
        <v>6</v>
      </c>
      <c r="F89" s="201" t="s">
        <v>34</v>
      </c>
      <c r="G89" s="202" t="s">
        <v>90</v>
      </c>
      <c r="H89" s="202">
        <v>2</v>
      </c>
      <c r="I89" s="202">
        <v>10</v>
      </c>
      <c r="J89" s="53">
        <f>'Quadro de Preços 1 (4) - Skol'!$H$30</f>
        <v>50</v>
      </c>
      <c r="K89" s="45">
        <f t="shared" si="45"/>
        <v>1000</v>
      </c>
      <c r="L89" s="203"/>
      <c r="M89" s="204"/>
      <c r="N89" s="205">
        <f>$K$89/2</f>
        <v>500</v>
      </c>
      <c r="O89" s="205"/>
      <c r="P89" s="204"/>
      <c r="Q89" s="205"/>
      <c r="R89" s="205"/>
      <c r="S89" s="204"/>
      <c r="T89" s="205">
        <f>$K$89/2</f>
        <v>500</v>
      </c>
      <c r="U89" s="205"/>
      <c r="V89" s="205"/>
      <c r="W89" s="205"/>
      <c r="X89" s="206"/>
      <c r="Y89" s="12"/>
    </row>
    <row r="90" spans="1:25" ht="15.75" customHeight="1" x14ac:dyDescent="0.25">
      <c r="A90" s="12"/>
      <c r="B90" s="12"/>
      <c r="C90" s="462"/>
      <c r="D90" s="199" t="s">
        <v>99</v>
      </c>
      <c r="E90" s="209" t="s">
        <v>10</v>
      </c>
      <c r="F90" s="201" t="s">
        <v>34</v>
      </c>
      <c r="G90" s="202" t="s">
        <v>97</v>
      </c>
      <c r="H90" s="202">
        <v>2</v>
      </c>
      <c r="I90" s="210">
        <v>320</v>
      </c>
      <c r="J90" s="44">
        <f>'Quadro de Preços 1 (4) - Skol'!$H$19</f>
        <v>0.09</v>
      </c>
      <c r="K90" s="45">
        <f t="shared" si="45"/>
        <v>57.599999999999994</v>
      </c>
      <c r="L90" s="203"/>
      <c r="M90" s="205"/>
      <c r="N90" s="205">
        <f>$K$90/2</f>
        <v>28.799999999999997</v>
      </c>
      <c r="O90" s="205"/>
      <c r="P90" s="205"/>
      <c r="Q90" s="205"/>
      <c r="R90" s="205"/>
      <c r="S90" s="205"/>
      <c r="T90" s="205">
        <f>$K$90/2</f>
        <v>28.799999999999997</v>
      </c>
      <c r="U90" s="205"/>
      <c r="V90" s="205"/>
      <c r="W90" s="205"/>
      <c r="X90" s="206"/>
      <c r="Y90" s="12"/>
    </row>
    <row r="91" spans="1:25" ht="25.5" customHeight="1" x14ac:dyDescent="0.25">
      <c r="A91" s="12"/>
      <c r="B91" s="12"/>
      <c r="C91" s="462"/>
      <c r="D91" s="199" t="s">
        <v>100</v>
      </c>
      <c r="E91" s="209" t="s">
        <v>10</v>
      </c>
      <c r="F91" s="201" t="s">
        <v>34</v>
      </c>
      <c r="G91" s="202" t="s">
        <v>97</v>
      </c>
      <c r="H91" s="202">
        <v>2</v>
      </c>
      <c r="I91" s="202">
        <v>20</v>
      </c>
      <c r="J91" s="44">
        <f>'Quadro de Preços 1 (4) - Skol'!$H$23</f>
        <v>12</v>
      </c>
      <c r="K91" s="45">
        <f t="shared" si="45"/>
        <v>480</v>
      </c>
      <c r="L91" s="203"/>
      <c r="M91" s="204"/>
      <c r="N91" s="205">
        <f>$K$91/2</f>
        <v>240</v>
      </c>
      <c r="O91" s="205"/>
      <c r="P91" s="204"/>
      <c r="Q91" s="205"/>
      <c r="R91" s="205"/>
      <c r="S91" s="204"/>
      <c r="T91" s="205">
        <f>$K$91/2</f>
        <v>240</v>
      </c>
      <c r="U91" s="205"/>
      <c r="V91" s="205"/>
      <c r="W91" s="205"/>
      <c r="X91" s="206"/>
      <c r="Y91" s="12"/>
    </row>
    <row r="92" spans="1:25" ht="30.75" customHeight="1" x14ac:dyDescent="0.25">
      <c r="A92" s="12"/>
      <c r="B92" s="12"/>
      <c r="C92" s="462"/>
      <c r="D92" s="199" t="s">
        <v>101</v>
      </c>
      <c r="E92" s="209" t="s">
        <v>10</v>
      </c>
      <c r="F92" s="201" t="s">
        <v>34</v>
      </c>
      <c r="G92" s="210" t="s">
        <v>97</v>
      </c>
      <c r="H92" s="202">
        <v>2</v>
      </c>
      <c r="I92" s="244">
        <v>128</v>
      </c>
      <c r="J92" s="44">
        <f>'Quadro de Preços 1 (4) - Skol'!$H$24</f>
        <v>4</v>
      </c>
      <c r="K92" s="45">
        <f t="shared" si="45"/>
        <v>1024</v>
      </c>
      <c r="L92" s="203"/>
      <c r="M92" s="204"/>
      <c r="N92" s="205">
        <f>$K$92/2</f>
        <v>512</v>
      </c>
      <c r="O92" s="205"/>
      <c r="P92" s="204"/>
      <c r="Q92" s="205"/>
      <c r="R92" s="205"/>
      <c r="S92" s="204"/>
      <c r="T92" s="205">
        <f>$K$92/2</f>
        <v>512</v>
      </c>
      <c r="U92" s="205"/>
      <c r="V92" s="205"/>
      <c r="W92" s="205"/>
      <c r="X92" s="206"/>
      <c r="Y92" s="12"/>
    </row>
    <row r="93" spans="1:25" ht="30.75" customHeight="1" x14ac:dyDescent="0.25">
      <c r="A93" s="12"/>
      <c r="B93" s="12"/>
      <c r="C93" s="462"/>
      <c r="D93" s="199" t="s">
        <v>105</v>
      </c>
      <c r="E93" s="209" t="s">
        <v>10</v>
      </c>
      <c r="F93" s="201" t="s">
        <v>34</v>
      </c>
      <c r="G93" s="202" t="s">
        <v>97</v>
      </c>
      <c r="H93" s="202">
        <v>2</v>
      </c>
      <c r="I93" s="244">
        <v>128</v>
      </c>
      <c r="J93" s="44">
        <f>'Kit Lanche'!D15</f>
        <v>5.5</v>
      </c>
      <c r="K93" s="45">
        <f t="shared" si="45"/>
        <v>1408</v>
      </c>
      <c r="L93" s="203"/>
      <c r="M93" s="204"/>
      <c r="N93" s="205">
        <f>$K$93/2</f>
        <v>704</v>
      </c>
      <c r="O93" s="205"/>
      <c r="P93" s="204"/>
      <c r="Q93" s="205"/>
      <c r="R93" s="205"/>
      <c r="S93" s="204"/>
      <c r="T93" s="205">
        <f>$K$93/2</f>
        <v>704</v>
      </c>
      <c r="U93" s="205"/>
      <c r="V93" s="205"/>
      <c r="W93" s="205"/>
      <c r="X93" s="206"/>
      <c r="Y93" s="12"/>
    </row>
    <row r="94" spans="1:25" ht="15.75" customHeight="1" x14ac:dyDescent="0.25">
      <c r="A94" s="12"/>
      <c r="B94" s="12"/>
      <c r="C94" s="462"/>
      <c r="D94" s="199" t="s">
        <v>30</v>
      </c>
      <c r="E94" s="209" t="s">
        <v>10</v>
      </c>
      <c r="F94" s="201" t="s">
        <v>34</v>
      </c>
      <c r="G94" s="202" t="s">
        <v>97</v>
      </c>
      <c r="H94" s="202">
        <v>2</v>
      </c>
      <c r="I94" s="244">
        <v>128</v>
      </c>
      <c r="J94" s="56">
        <f>'Verba_Kit Pedagogico_Skol'!$H$13</f>
        <v>8.2900000000000009</v>
      </c>
      <c r="K94" s="45">
        <f t="shared" si="45"/>
        <v>2122.2400000000002</v>
      </c>
      <c r="L94" s="203"/>
      <c r="M94" s="204"/>
      <c r="N94" s="205">
        <f>$K$94/2</f>
        <v>1061.1200000000001</v>
      </c>
      <c r="O94" s="205"/>
      <c r="P94" s="204"/>
      <c r="Q94" s="205"/>
      <c r="R94" s="205"/>
      <c r="S94" s="204"/>
      <c r="T94" s="205">
        <f>$K$94/2</f>
        <v>1061.1200000000001</v>
      </c>
      <c r="U94" s="205"/>
      <c r="V94" s="205"/>
      <c r="W94" s="205"/>
      <c r="X94" s="206"/>
      <c r="Y94" s="12"/>
    </row>
    <row r="95" spans="1:25" ht="15.75" customHeight="1" x14ac:dyDescent="0.25">
      <c r="A95" s="12"/>
      <c r="B95" s="12"/>
      <c r="C95" s="463"/>
      <c r="D95" s="211" t="s">
        <v>543</v>
      </c>
      <c r="E95" s="209" t="s">
        <v>10</v>
      </c>
      <c r="F95" s="201" t="s">
        <v>34</v>
      </c>
      <c r="G95" s="202" t="s">
        <v>97</v>
      </c>
      <c r="H95" s="202">
        <v>2</v>
      </c>
      <c r="I95" s="202">
        <v>128</v>
      </c>
      <c r="J95" s="44">
        <f>'Quadro de Preços 1'!$I$12</f>
        <v>0.42</v>
      </c>
      <c r="K95" s="45">
        <f t="shared" si="45"/>
        <v>107.52</v>
      </c>
      <c r="L95" s="203"/>
      <c r="M95" s="204"/>
      <c r="N95" s="205">
        <f>$K$95/2</f>
        <v>53.76</v>
      </c>
      <c r="O95" s="205"/>
      <c r="P95" s="204"/>
      <c r="Q95" s="205"/>
      <c r="R95" s="205"/>
      <c r="S95" s="204"/>
      <c r="T95" s="205">
        <f>$K$95/2</f>
        <v>53.76</v>
      </c>
      <c r="U95" s="205"/>
      <c r="V95" s="205"/>
      <c r="W95" s="205"/>
      <c r="X95" s="206"/>
      <c r="Y95" s="12"/>
    </row>
    <row r="96" spans="1:25" ht="15.75" customHeight="1" x14ac:dyDescent="0.25">
      <c r="A96" s="12"/>
      <c r="B96" s="12"/>
      <c r="C96" s="473" t="s">
        <v>98</v>
      </c>
      <c r="D96" s="474"/>
      <c r="E96" s="474"/>
      <c r="F96" s="474"/>
      <c r="G96" s="474"/>
      <c r="H96" s="474"/>
      <c r="I96" s="474"/>
      <c r="J96" s="475"/>
      <c r="K96" s="212">
        <f>SUM(K87:K95)</f>
        <v>10375.36</v>
      </c>
      <c r="L96" s="213">
        <f t="shared" ref="L96:W96" si="47">SUM(L87:L95)</f>
        <v>0</v>
      </c>
      <c r="M96" s="214">
        <f t="shared" si="47"/>
        <v>0</v>
      </c>
      <c r="N96" s="214">
        <f t="shared" si="47"/>
        <v>5187.68</v>
      </c>
      <c r="O96" s="214">
        <f t="shared" si="47"/>
        <v>0</v>
      </c>
      <c r="P96" s="214">
        <f t="shared" si="47"/>
        <v>0</v>
      </c>
      <c r="Q96" s="214">
        <f t="shared" si="47"/>
        <v>0</v>
      </c>
      <c r="R96" s="214">
        <f t="shared" si="47"/>
        <v>0</v>
      </c>
      <c r="S96" s="214">
        <f t="shared" si="47"/>
        <v>0</v>
      </c>
      <c r="T96" s="214">
        <f t="shared" si="47"/>
        <v>5187.68</v>
      </c>
      <c r="U96" s="214">
        <f t="shared" si="47"/>
        <v>0</v>
      </c>
      <c r="V96" s="214">
        <f t="shared" si="47"/>
        <v>0</v>
      </c>
      <c r="W96" s="214">
        <f t="shared" si="47"/>
        <v>0</v>
      </c>
      <c r="X96" s="80">
        <f>SUM(L96:W96)</f>
        <v>10375.36</v>
      </c>
      <c r="Y96" s="12" t="b">
        <f>IF(X96=K96,TRUE,FALSE)</f>
        <v>1</v>
      </c>
    </row>
    <row r="97" spans="1:25" ht="15.75" customHeight="1" x14ac:dyDescent="0.25">
      <c r="A97" s="12"/>
      <c r="B97" s="12"/>
      <c r="C97" s="461" t="s">
        <v>344</v>
      </c>
      <c r="D97" s="199" t="s">
        <v>89</v>
      </c>
      <c r="E97" s="200" t="s">
        <v>9</v>
      </c>
      <c r="F97" s="201" t="s">
        <v>34</v>
      </c>
      <c r="G97" s="202" t="s">
        <v>90</v>
      </c>
      <c r="H97" s="202">
        <v>3</v>
      </c>
      <c r="I97" s="237">
        <v>24</v>
      </c>
      <c r="J97" s="56">
        <f>'Quadro de Preços 1 (4) - Skol'!$H$28</f>
        <v>12.6</v>
      </c>
      <c r="K97" s="45">
        <f t="shared" si="45"/>
        <v>907.19999999999993</v>
      </c>
      <c r="L97" s="203"/>
      <c r="M97" s="204"/>
      <c r="N97" s="205"/>
      <c r="O97" s="205">
        <f>$K$97/2</f>
        <v>453.59999999999997</v>
      </c>
      <c r="P97" s="204"/>
      <c r="Q97" s="205"/>
      <c r="R97" s="205"/>
      <c r="S97" s="215"/>
      <c r="T97" s="205"/>
      <c r="U97" s="205">
        <f>$K$97/2</f>
        <v>453.59999999999997</v>
      </c>
      <c r="V97" s="204"/>
      <c r="W97" s="205"/>
      <c r="X97" s="206"/>
      <c r="Y97" s="12"/>
    </row>
    <row r="98" spans="1:25" ht="15.75" customHeight="1" x14ac:dyDescent="0.25">
      <c r="A98" s="12"/>
      <c r="B98" s="12"/>
      <c r="C98" s="462"/>
      <c r="D98" s="207" t="s">
        <v>91</v>
      </c>
      <c r="E98" s="200" t="s">
        <v>9</v>
      </c>
      <c r="F98" s="201" t="s">
        <v>34</v>
      </c>
      <c r="G98" s="202" t="s">
        <v>90</v>
      </c>
      <c r="H98" s="202">
        <v>3</v>
      </c>
      <c r="I98" s="237">
        <v>48</v>
      </c>
      <c r="J98" s="56">
        <f>'Quadro de Preços 1 (4) - Skol'!$H$29</f>
        <v>22.7</v>
      </c>
      <c r="K98" s="45">
        <f t="shared" si="45"/>
        <v>3268.7999999999997</v>
      </c>
      <c r="L98" s="203"/>
      <c r="M98" s="204"/>
      <c r="N98" s="205"/>
      <c r="O98" s="205">
        <f>$K$98/2</f>
        <v>1634.3999999999999</v>
      </c>
      <c r="P98" s="204"/>
      <c r="Q98" s="205"/>
      <c r="R98" s="205"/>
      <c r="S98" s="215"/>
      <c r="T98" s="205"/>
      <c r="U98" s="205">
        <f>$K$98/2</f>
        <v>1634.3999999999999</v>
      </c>
      <c r="V98" s="204"/>
      <c r="W98" s="205"/>
      <c r="X98" s="206"/>
      <c r="Y98" s="12"/>
    </row>
    <row r="99" spans="1:25" ht="15.75" customHeight="1" x14ac:dyDescent="0.25">
      <c r="A99" s="12"/>
      <c r="B99" s="12"/>
      <c r="C99" s="462"/>
      <c r="D99" s="208" t="s">
        <v>540</v>
      </c>
      <c r="E99" s="209" t="s">
        <v>6</v>
      </c>
      <c r="F99" s="201" t="s">
        <v>34</v>
      </c>
      <c r="G99" s="202" t="s">
        <v>90</v>
      </c>
      <c r="H99" s="202">
        <v>2</v>
      </c>
      <c r="I99" s="202">
        <v>10</v>
      </c>
      <c r="J99" s="53">
        <f>'Planilha para vinculação'!F7</f>
        <v>27.24</v>
      </c>
      <c r="K99" s="45">
        <f t="shared" si="45"/>
        <v>544.79999999999995</v>
      </c>
      <c r="L99" s="203"/>
      <c r="M99" s="204"/>
      <c r="N99" s="205"/>
      <c r="O99" s="205">
        <f>$K$99/2</f>
        <v>272.39999999999998</v>
      </c>
      <c r="P99" s="204"/>
      <c r="Q99" s="205"/>
      <c r="R99" s="205"/>
      <c r="S99" s="215"/>
      <c r="T99" s="205"/>
      <c r="U99" s="205">
        <f>$K$99/2</f>
        <v>272.39999999999998</v>
      </c>
      <c r="V99" s="204"/>
      <c r="W99" s="205"/>
      <c r="X99" s="206"/>
      <c r="Y99" s="12"/>
    </row>
    <row r="100" spans="1:25" ht="15.75" customHeight="1" x14ac:dyDescent="0.25">
      <c r="A100" s="12"/>
      <c r="B100" s="12"/>
      <c r="C100" s="462"/>
      <c r="D100" s="199" t="s">
        <v>99</v>
      </c>
      <c r="E100" s="209" t="s">
        <v>10</v>
      </c>
      <c r="F100" s="201" t="s">
        <v>34</v>
      </c>
      <c r="G100" s="202" t="s">
        <v>97</v>
      </c>
      <c r="H100" s="202">
        <v>2</v>
      </c>
      <c r="I100" s="210">
        <v>320</v>
      </c>
      <c r="J100" s="44">
        <f>'Quadro de Preços 1 (4) - Skol'!$H$19</f>
        <v>0.09</v>
      </c>
      <c r="K100" s="45">
        <f t="shared" si="45"/>
        <v>57.599999999999994</v>
      </c>
      <c r="L100" s="216"/>
      <c r="M100" s="205"/>
      <c r="N100" s="205"/>
      <c r="O100" s="205">
        <f>$K$100/2</f>
        <v>28.799999999999997</v>
      </c>
      <c r="P100" s="205"/>
      <c r="Q100" s="205"/>
      <c r="R100" s="205"/>
      <c r="S100" s="215"/>
      <c r="T100" s="205"/>
      <c r="U100" s="205">
        <f>$K$100/2</f>
        <v>28.799999999999997</v>
      </c>
      <c r="V100" s="205"/>
      <c r="W100" s="205"/>
      <c r="X100" s="206"/>
      <c r="Y100" s="61"/>
    </row>
    <row r="101" spans="1:25" ht="15.75" customHeight="1" x14ac:dyDescent="0.25">
      <c r="A101" s="12"/>
      <c r="B101" s="12"/>
      <c r="C101" s="462"/>
      <c r="D101" s="199" t="s">
        <v>100</v>
      </c>
      <c r="E101" s="209" t="s">
        <v>10</v>
      </c>
      <c r="F101" s="201" t="s">
        <v>34</v>
      </c>
      <c r="G101" s="202" t="s">
        <v>97</v>
      </c>
      <c r="H101" s="202">
        <v>2</v>
      </c>
      <c r="I101" s="202">
        <v>20</v>
      </c>
      <c r="J101" s="44">
        <f>'Quadro de Preços 1 (4) - Skol'!$H$23</f>
        <v>12</v>
      </c>
      <c r="K101" s="45">
        <f t="shared" si="45"/>
        <v>480</v>
      </c>
      <c r="L101" s="203"/>
      <c r="M101" s="204"/>
      <c r="N101" s="205"/>
      <c r="O101" s="205">
        <f>$K$101/2</f>
        <v>240</v>
      </c>
      <c r="P101" s="204"/>
      <c r="Q101" s="205"/>
      <c r="R101" s="205"/>
      <c r="S101" s="215"/>
      <c r="T101" s="205"/>
      <c r="U101" s="205">
        <f>$K$101/2</f>
        <v>240</v>
      </c>
      <c r="V101" s="204"/>
      <c r="W101" s="205"/>
      <c r="X101" s="206"/>
      <c r="Y101" s="12"/>
    </row>
    <row r="102" spans="1:25" ht="15.75" customHeight="1" x14ac:dyDescent="0.25">
      <c r="A102" s="61"/>
      <c r="B102" s="61"/>
      <c r="C102" s="462"/>
      <c r="D102" s="199" t="s">
        <v>101</v>
      </c>
      <c r="E102" s="209" t="s">
        <v>10</v>
      </c>
      <c r="F102" s="201" t="s">
        <v>34</v>
      </c>
      <c r="G102" s="210" t="s">
        <v>97</v>
      </c>
      <c r="H102" s="202">
        <v>2</v>
      </c>
      <c r="I102" s="244">
        <v>128</v>
      </c>
      <c r="J102" s="44">
        <f>'Quadro de Preços 1 (4) - Skol'!$H$24</f>
        <v>4</v>
      </c>
      <c r="K102" s="45">
        <f t="shared" si="45"/>
        <v>1024</v>
      </c>
      <c r="L102" s="203"/>
      <c r="M102" s="204"/>
      <c r="N102" s="205"/>
      <c r="O102" s="205">
        <f>$K$102/2</f>
        <v>512</v>
      </c>
      <c r="P102" s="204"/>
      <c r="Q102" s="205"/>
      <c r="R102" s="205"/>
      <c r="S102" s="215"/>
      <c r="T102" s="205"/>
      <c r="U102" s="205">
        <f>$K$102/2</f>
        <v>512</v>
      </c>
      <c r="V102" s="204"/>
      <c r="W102" s="205"/>
      <c r="X102" s="206"/>
      <c r="Y102" s="12"/>
    </row>
    <row r="103" spans="1:25" ht="12.75" customHeight="1" x14ac:dyDescent="0.25">
      <c r="A103" s="12"/>
      <c r="B103" s="12"/>
      <c r="C103" s="462"/>
      <c r="D103" s="199" t="s">
        <v>105</v>
      </c>
      <c r="E103" s="209" t="s">
        <v>10</v>
      </c>
      <c r="F103" s="201" t="s">
        <v>34</v>
      </c>
      <c r="G103" s="202" t="s">
        <v>97</v>
      </c>
      <c r="H103" s="202">
        <v>2</v>
      </c>
      <c r="I103" s="244">
        <v>128</v>
      </c>
      <c r="J103" s="44">
        <f>'Kit Lanche'!D15</f>
        <v>5.5</v>
      </c>
      <c r="K103" s="45">
        <f t="shared" si="45"/>
        <v>1408</v>
      </c>
      <c r="L103" s="203"/>
      <c r="M103" s="204"/>
      <c r="N103" s="205"/>
      <c r="O103" s="205">
        <f>$K$103/2</f>
        <v>704</v>
      </c>
      <c r="P103" s="204"/>
      <c r="Q103" s="205"/>
      <c r="R103" s="205"/>
      <c r="S103" s="215"/>
      <c r="T103" s="205"/>
      <c r="U103" s="205">
        <f>$K$103/2</f>
        <v>704</v>
      </c>
      <c r="V103" s="204"/>
      <c r="W103" s="205"/>
      <c r="X103" s="206"/>
      <c r="Y103" s="12"/>
    </row>
    <row r="104" spans="1:25" ht="15.75" customHeight="1" x14ac:dyDescent="0.25">
      <c r="A104" s="12"/>
      <c r="B104" s="12"/>
      <c r="C104" s="462"/>
      <c r="D104" s="199" t="s">
        <v>30</v>
      </c>
      <c r="E104" s="209" t="s">
        <v>10</v>
      </c>
      <c r="F104" s="201" t="s">
        <v>34</v>
      </c>
      <c r="G104" s="202" t="s">
        <v>97</v>
      </c>
      <c r="H104" s="202">
        <v>2</v>
      </c>
      <c r="I104" s="244">
        <v>128</v>
      </c>
      <c r="J104" s="56">
        <f>'Verba_Kit Pedagogico_Skol'!$H$13</f>
        <v>8.2900000000000009</v>
      </c>
      <c r="K104" s="45">
        <f t="shared" si="45"/>
        <v>2122.2400000000002</v>
      </c>
      <c r="L104" s="203"/>
      <c r="M104" s="204"/>
      <c r="N104" s="205"/>
      <c r="O104" s="205">
        <f>$K$104/2</f>
        <v>1061.1200000000001</v>
      </c>
      <c r="P104" s="204"/>
      <c r="Q104" s="205"/>
      <c r="R104" s="205"/>
      <c r="S104" s="215"/>
      <c r="T104" s="205"/>
      <c r="U104" s="205">
        <f>$K$104/2</f>
        <v>1061.1200000000001</v>
      </c>
      <c r="V104" s="204"/>
      <c r="W104" s="205"/>
      <c r="X104" s="206"/>
      <c r="Y104" s="12"/>
    </row>
    <row r="105" spans="1:25" ht="15.75" customHeight="1" x14ac:dyDescent="0.25">
      <c r="A105" s="12"/>
      <c r="B105" s="12"/>
      <c r="C105" s="463"/>
      <c r="D105" s="211" t="s">
        <v>543</v>
      </c>
      <c r="E105" s="209" t="s">
        <v>10</v>
      </c>
      <c r="F105" s="201" t="s">
        <v>34</v>
      </c>
      <c r="G105" s="202" t="s">
        <v>97</v>
      </c>
      <c r="H105" s="202">
        <v>2</v>
      </c>
      <c r="I105" s="202">
        <v>128</v>
      </c>
      <c r="J105" s="44">
        <f>'Quadro de Preços 1'!$I$12</f>
        <v>0.42</v>
      </c>
      <c r="K105" s="45">
        <f t="shared" si="45"/>
        <v>107.52</v>
      </c>
      <c r="L105" s="203"/>
      <c r="M105" s="204"/>
      <c r="N105" s="205"/>
      <c r="O105" s="205">
        <f>$K$105/2</f>
        <v>53.76</v>
      </c>
      <c r="P105" s="204"/>
      <c r="Q105" s="205"/>
      <c r="R105" s="205"/>
      <c r="S105" s="215"/>
      <c r="T105" s="205"/>
      <c r="U105" s="205">
        <f>$K$105/2</f>
        <v>53.76</v>
      </c>
      <c r="V105" s="204"/>
      <c r="W105" s="205"/>
      <c r="X105" s="206"/>
      <c r="Y105" s="12"/>
    </row>
    <row r="106" spans="1:25" ht="15.75" customHeight="1" x14ac:dyDescent="0.25">
      <c r="A106" s="12"/>
      <c r="B106" s="12"/>
      <c r="C106" s="467" t="s">
        <v>98</v>
      </c>
      <c r="D106" s="349"/>
      <c r="E106" s="349"/>
      <c r="F106" s="349"/>
      <c r="G106" s="349"/>
      <c r="H106" s="349"/>
      <c r="I106" s="349"/>
      <c r="J106" s="350"/>
      <c r="K106" s="196">
        <f>SUM(K97:K105)</f>
        <v>9920.1600000000017</v>
      </c>
      <c r="L106" s="197">
        <f t="shared" ref="L106:W106" si="48">SUM(L97:L105)</f>
        <v>0</v>
      </c>
      <c r="M106" s="198">
        <f t="shared" si="48"/>
        <v>0</v>
      </c>
      <c r="N106" s="198">
        <f t="shared" si="48"/>
        <v>0</v>
      </c>
      <c r="O106" s="198">
        <f t="shared" si="48"/>
        <v>4960.0800000000008</v>
      </c>
      <c r="P106" s="198">
        <f t="shared" si="48"/>
        <v>0</v>
      </c>
      <c r="Q106" s="198">
        <f t="shared" si="48"/>
        <v>0</v>
      </c>
      <c r="R106" s="198">
        <f t="shared" si="48"/>
        <v>0</v>
      </c>
      <c r="S106" s="198">
        <f t="shared" si="48"/>
        <v>0</v>
      </c>
      <c r="T106" s="198">
        <f t="shared" si="48"/>
        <v>0</v>
      </c>
      <c r="U106" s="198">
        <f t="shared" si="48"/>
        <v>4960.0800000000008</v>
      </c>
      <c r="V106" s="198">
        <f t="shared" si="48"/>
        <v>0</v>
      </c>
      <c r="W106" s="198">
        <f t="shared" si="48"/>
        <v>0</v>
      </c>
      <c r="X106" s="80">
        <f>SUM(L106:W106)</f>
        <v>9920.1600000000017</v>
      </c>
      <c r="Y106" s="12" t="b">
        <f>IF(X106=K106,TRUE,FALSE)</f>
        <v>1</v>
      </c>
    </row>
    <row r="107" spans="1:25" ht="15.75" customHeight="1" x14ac:dyDescent="0.25">
      <c r="A107" s="12"/>
      <c r="B107" s="12"/>
      <c r="C107" s="468" t="s">
        <v>108</v>
      </c>
      <c r="D107" s="83" t="s">
        <v>89</v>
      </c>
      <c r="E107" s="95" t="s">
        <v>9</v>
      </c>
      <c r="F107" s="17" t="s">
        <v>34</v>
      </c>
      <c r="G107" s="94" t="s">
        <v>90</v>
      </c>
      <c r="H107" s="94">
        <v>3</v>
      </c>
      <c r="I107" s="86">
        <v>102</v>
      </c>
      <c r="J107" s="56">
        <f>'Quadro de Preços 1 (4) - Skol'!$H$28</f>
        <v>12.6</v>
      </c>
      <c r="K107" s="45">
        <f t="shared" ref="K107:K114" si="49">H107*I107*J107</f>
        <v>3855.6</v>
      </c>
      <c r="L107" s="102"/>
      <c r="M107" s="50">
        <f>$K$107/6</f>
        <v>642.6</v>
      </c>
      <c r="N107" s="103"/>
      <c r="O107" s="50">
        <f>$K$107/6</f>
        <v>642.6</v>
      </c>
      <c r="P107" s="50"/>
      <c r="Q107" s="50">
        <f>$K$107/6</f>
        <v>642.6</v>
      </c>
      <c r="R107" s="103"/>
      <c r="S107" s="50">
        <f>$K$107/6</f>
        <v>642.6</v>
      </c>
      <c r="T107" s="103"/>
      <c r="U107" s="50">
        <f>$K$107/6</f>
        <v>642.6</v>
      </c>
      <c r="V107" s="115"/>
      <c r="W107" s="50">
        <f>$K$107/6</f>
        <v>642.6</v>
      </c>
      <c r="X107" s="80"/>
      <c r="Y107" s="12"/>
    </row>
    <row r="108" spans="1:25" ht="15.75" customHeight="1" x14ac:dyDescent="0.25">
      <c r="A108" s="12"/>
      <c r="B108" s="12"/>
      <c r="C108" s="469"/>
      <c r="D108" s="87" t="s">
        <v>91</v>
      </c>
      <c r="E108" s="95" t="s">
        <v>9</v>
      </c>
      <c r="F108" s="17" t="s">
        <v>34</v>
      </c>
      <c r="G108" s="94" t="s">
        <v>90</v>
      </c>
      <c r="H108" s="94">
        <v>3</v>
      </c>
      <c r="I108" s="86">
        <v>180</v>
      </c>
      <c r="J108" s="56">
        <f>'Quadro de Preços 1 (4) - Skol'!$H$29</f>
        <v>22.7</v>
      </c>
      <c r="K108" s="45">
        <f t="shared" si="49"/>
        <v>12258</v>
      </c>
      <c r="L108" s="69"/>
      <c r="M108" s="50">
        <f>$K$108/6</f>
        <v>2043</v>
      </c>
      <c r="N108" s="50"/>
      <c r="O108" s="50">
        <f>$K$108/6</f>
        <v>2043</v>
      </c>
      <c r="P108" s="50"/>
      <c r="Q108" s="50">
        <f>$K$108/6</f>
        <v>2043</v>
      </c>
      <c r="R108" s="50"/>
      <c r="S108" s="50">
        <f>$K$108/6</f>
        <v>2043</v>
      </c>
      <c r="T108" s="50"/>
      <c r="U108" s="50">
        <f>$K$108/6</f>
        <v>2043</v>
      </c>
      <c r="V108" s="115"/>
      <c r="W108" s="50">
        <f>$K$108/6</f>
        <v>2043</v>
      </c>
      <c r="X108" s="80"/>
      <c r="Y108" s="12"/>
    </row>
    <row r="109" spans="1:25" ht="15.75" customHeight="1" x14ac:dyDescent="0.25">
      <c r="A109" s="12"/>
      <c r="B109" s="12"/>
      <c r="C109" s="469"/>
      <c r="D109" s="4" t="s">
        <v>508</v>
      </c>
      <c r="E109" s="17" t="s">
        <v>6</v>
      </c>
      <c r="F109" s="17" t="s">
        <v>34</v>
      </c>
      <c r="G109" s="94" t="s">
        <v>90</v>
      </c>
      <c r="H109" s="94">
        <v>6</v>
      </c>
      <c r="I109" s="230">
        <v>20</v>
      </c>
      <c r="J109" s="53">
        <f>'Quadro de Preços 1 (4) - Skol'!$H$30</f>
        <v>50</v>
      </c>
      <c r="K109" s="45">
        <f t="shared" si="49"/>
        <v>6000</v>
      </c>
      <c r="L109" s="69"/>
      <c r="M109" s="50">
        <f>$K$109/6</f>
        <v>1000</v>
      </c>
      <c r="N109" s="50"/>
      <c r="O109" s="50">
        <f>$K$109/6</f>
        <v>1000</v>
      </c>
      <c r="P109" s="50"/>
      <c r="Q109" s="50">
        <f>$K$109/6</f>
        <v>1000</v>
      </c>
      <c r="R109" s="50"/>
      <c r="S109" s="50">
        <f>$K$109/6</f>
        <v>1000</v>
      </c>
      <c r="T109" s="50"/>
      <c r="U109" s="50">
        <f>$K$109/6</f>
        <v>1000</v>
      </c>
      <c r="V109" s="115"/>
      <c r="W109" s="50">
        <f>$K$109/6</f>
        <v>1000</v>
      </c>
      <c r="X109" s="80"/>
      <c r="Y109" s="12"/>
    </row>
    <row r="110" spans="1:25" ht="15.75" customHeight="1" x14ac:dyDescent="0.25">
      <c r="A110" s="12"/>
      <c r="B110" s="12"/>
      <c r="C110" s="469"/>
      <c r="D110" s="83" t="s">
        <v>100</v>
      </c>
      <c r="E110" s="17" t="s">
        <v>10</v>
      </c>
      <c r="F110" s="17" t="s">
        <v>34</v>
      </c>
      <c r="G110" s="94" t="s">
        <v>97</v>
      </c>
      <c r="H110" s="94">
        <v>6</v>
      </c>
      <c r="I110" s="94">
        <v>20</v>
      </c>
      <c r="J110" s="44">
        <f>'Quadro de Preços 1 (4) - Skol'!$H$23</f>
        <v>12</v>
      </c>
      <c r="K110" s="45">
        <f t="shared" si="49"/>
        <v>1440</v>
      </c>
      <c r="L110" s="69"/>
      <c r="M110" s="50">
        <f>$K$110/6</f>
        <v>240</v>
      </c>
      <c r="N110" s="50"/>
      <c r="O110" s="50">
        <f>$K$110/6</f>
        <v>240</v>
      </c>
      <c r="P110" s="50"/>
      <c r="Q110" s="50">
        <f>$K$110/6</f>
        <v>240</v>
      </c>
      <c r="R110" s="50"/>
      <c r="S110" s="50">
        <f>$K$110/6</f>
        <v>240</v>
      </c>
      <c r="T110" s="50"/>
      <c r="U110" s="50">
        <f>$K$110/6</f>
        <v>240</v>
      </c>
      <c r="V110" s="115"/>
      <c r="W110" s="50">
        <f>$K$110/6</f>
        <v>240</v>
      </c>
      <c r="X110" s="80"/>
      <c r="Y110" s="61"/>
    </row>
    <row r="111" spans="1:25" ht="15.75" customHeight="1" x14ac:dyDescent="0.25">
      <c r="A111" s="12"/>
      <c r="B111" s="12"/>
      <c r="C111" s="469"/>
      <c r="D111" s="83" t="s">
        <v>101</v>
      </c>
      <c r="E111" s="17" t="s">
        <v>10</v>
      </c>
      <c r="F111" s="17" t="s">
        <v>34</v>
      </c>
      <c r="G111" s="85" t="s">
        <v>97</v>
      </c>
      <c r="H111" s="94">
        <v>6</v>
      </c>
      <c r="I111" s="241">
        <v>128</v>
      </c>
      <c r="J111" s="44">
        <f>'Quadro de Preços 1 (4) - Skol'!$H$24</f>
        <v>4</v>
      </c>
      <c r="K111" s="45">
        <f t="shared" si="49"/>
        <v>3072</v>
      </c>
      <c r="L111" s="69"/>
      <c r="M111" s="50">
        <f>$K$111/6</f>
        <v>512</v>
      </c>
      <c r="N111" s="50"/>
      <c r="O111" s="50">
        <f>$K$111/6</f>
        <v>512</v>
      </c>
      <c r="P111" s="50"/>
      <c r="Q111" s="50">
        <f>$K$111/6</f>
        <v>512</v>
      </c>
      <c r="R111" s="50"/>
      <c r="S111" s="50">
        <f>$K$111/6</f>
        <v>512</v>
      </c>
      <c r="T111" s="50"/>
      <c r="U111" s="50">
        <f>$K$111/6</f>
        <v>512</v>
      </c>
      <c r="V111" s="115"/>
      <c r="W111" s="50">
        <f>$K$111/6</f>
        <v>512</v>
      </c>
      <c r="X111" s="80"/>
      <c r="Y111" s="71"/>
    </row>
    <row r="112" spans="1:25" ht="15.75" customHeight="1" x14ac:dyDescent="0.25">
      <c r="A112" s="61"/>
      <c r="B112" s="61"/>
      <c r="C112" s="469"/>
      <c r="D112" s="83" t="s">
        <v>105</v>
      </c>
      <c r="E112" s="17" t="s">
        <v>10</v>
      </c>
      <c r="F112" s="17" t="s">
        <v>34</v>
      </c>
      <c r="G112" s="94" t="s">
        <v>97</v>
      </c>
      <c r="H112" s="94">
        <v>6</v>
      </c>
      <c r="I112" s="241">
        <v>128</v>
      </c>
      <c r="J112" s="44">
        <f>'Kit Lanche'!D15</f>
        <v>5.5</v>
      </c>
      <c r="K112" s="45">
        <f t="shared" si="49"/>
        <v>4224</v>
      </c>
      <c r="L112" s="69"/>
      <c r="M112" s="50">
        <f>$K$112/6</f>
        <v>704</v>
      </c>
      <c r="N112" s="50"/>
      <c r="O112" s="50">
        <f>$K$112/6</f>
        <v>704</v>
      </c>
      <c r="P112" s="50"/>
      <c r="Q112" s="50">
        <f>$K$112/6</f>
        <v>704</v>
      </c>
      <c r="R112" s="50"/>
      <c r="S112" s="50">
        <f>$K$112/6</f>
        <v>704</v>
      </c>
      <c r="T112" s="50"/>
      <c r="U112" s="50">
        <f>$K$112/6</f>
        <v>704</v>
      </c>
      <c r="V112" s="115"/>
      <c r="W112" s="50">
        <f>$K$112/6</f>
        <v>704</v>
      </c>
      <c r="X112" s="80"/>
      <c r="Y112" s="12"/>
    </row>
    <row r="113" spans="1:25" ht="15.75" customHeight="1" x14ac:dyDescent="0.25">
      <c r="A113" s="12"/>
      <c r="B113" s="12"/>
      <c r="C113" s="469"/>
      <c r="D113" s="83" t="s">
        <v>30</v>
      </c>
      <c r="E113" s="86" t="s">
        <v>95</v>
      </c>
      <c r="F113" s="17" t="s">
        <v>34</v>
      </c>
      <c r="G113" s="94" t="s">
        <v>97</v>
      </c>
      <c r="H113" s="94">
        <v>6</v>
      </c>
      <c r="I113" s="241">
        <v>128</v>
      </c>
      <c r="J113" s="56">
        <f>'Verba_Kit Pedagogico_Skol'!$H$13</f>
        <v>8.2900000000000009</v>
      </c>
      <c r="K113" s="45">
        <f t="shared" si="49"/>
        <v>6366.7200000000012</v>
      </c>
      <c r="L113" s="69"/>
      <c r="M113" s="50">
        <f>$K$113/6</f>
        <v>1061.1200000000001</v>
      </c>
      <c r="N113" s="50"/>
      <c r="O113" s="50">
        <f>$K$113/6</f>
        <v>1061.1200000000001</v>
      </c>
      <c r="P113" s="50"/>
      <c r="Q113" s="50">
        <f>$K$113/6</f>
        <v>1061.1200000000001</v>
      </c>
      <c r="R113" s="50"/>
      <c r="S113" s="50">
        <f>$K$113/6</f>
        <v>1061.1200000000001</v>
      </c>
      <c r="T113" s="50"/>
      <c r="U113" s="50">
        <f>$K$113/6</f>
        <v>1061.1200000000001</v>
      </c>
      <c r="V113" s="115"/>
      <c r="W113" s="50">
        <f>$K$113/6</f>
        <v>1061.1200000000001</v>
      </c>
      <c r="X113" s="80"/>
      <c r="Y113" s="12"/>
    </row>
    <row r="114" spans="1:25" ht="22.5" customHeight="1" x14ac:dyDescent="0.25">
      <c r="A114" s="12"/>
      <c r="B114" s="12"/>
      <c r="C114" s="470"/>
      <c r="D114" s="96" t="s">
        <v>543</v>
      </c>
      <c r="E114" s="17" t="s">
        <v>10</v>
      </c>
      <c r="F114" s="17" t="s">
        <v>34</v>
      </c>
      <c r="G114" s="94" t="s">
        <v>97</v>
      </c>
      <c r="H114" s="94">
        <v>6</v>
      </c>
      <c r="I114" s="94">
        <v>128</v>
      </c>
      <c r="J114" s="44">
        <f>'Quadro de Preços 1'!$I$12</f>
        <v>0.42</v>
      </c>
      <c r="K114" s="45">
        <f t="shared" si="49"/>
        <v>322.56</v>
      </c>
      <c r="L114" s="69"/>
      <c r="M114" s="50">
        <f>$K$114/6</f>
        <v>53.76</v>
      </c>
      <c r="N114" s="50"/>
      <c r="O114" s="50">
        <f>$K$114/6</f>
        <v>53.76</v>
      </c>
      <c r="P114" s="50"/>
      <c r="Q114" s="50">
        <f>$K$114/6</f>
        <v>53.76</v>
      </c>
      <c r="R114" s="50"/>
      <c r="S114" s="50">
        <f>$K$114/6</f>
        <v>53.76</v>
      </c>
      <c r="T114" s="50"/>
      <c r="U114" s="50">
        <f>$K$114/6</f>
        <v>53.76</v>
      </c>
      <c r="V114" s="115"/>
      <c r="W114" s="50">
        <f>$K$114/6</f>
        <v>53.76</v>
      </c>
      <c r="X114" s="80"/>
      <c r="Y114" s="12"/>
    </row>
    <row r="115" spans="1:25" ht="15.75" customHeight="1" x14ac:dyDescent="0.25">
      <c r="A115" s="12"/>
      <c r="B115" s="12"/>
      <c r="C115" s="32" t="s">
        <v>98</v>
      </c>
      <c r="D115" s="92"/>
      <c r="E115" s="92"/>
      <c r="F115" s="92"/>
      <c r="G115" s="92"/>
      <c r="H115" s="92"/>
      <c r="I115" s="92"/>
      <c r="J115" s="93"/>
      <c r="K115" s="49">
        <f>SUM(K107:K114)</f>
        <v>37538.879999999997</v>
      </c>
      <c r="L115" s="49">
        <f t="shared" ref="L115:W115" si="50">SUM(L107:L114)</f>
        <v>0</v>
      </c>
      <c r="M115" s="49">
        <f t="shared" si="50"/>
        <v>6256.4800000000005</v>
      </c>
      <c r="N115" s="49">
        <f t="shared" si="50"/>
        <v>0</v>
      </c>
      <c r="O115" s="49">
        <f t="shared" si="50"/>
        <v>6256.4800000000005</v>
      </c>
      <c r="P115" s="49">
        <f t="shared" si="50"/>
        <v>0</v>
      </c>
      <c r="Q115" s="49">
        <f t="shared" si="50"/>
        <v>6256.4800000000005</v>
      </c>
      <c r="R115" s="49">
        <f t="shared" si="50"/>
        <v>0</v>
      </c>
      <c r="S115" s="49">
        <f t="shared" si="50"/>
        <v>6256.4800000000005</v>
      </c>
      <c r="T115" s="49">
        <f t="shared" si="50"/>
        <v>0</v>
      </c>
      <c r="U115" s="49">
        <f t="shared" si="50"/>
        <v>6256.4800000000005</v>
      </c>
      <c r="V115" s="49">
        <f t="shared" si="50"/>
        <v>0</v>
      </c>
      <c r="W115" s="49">
        <f t="shared" si="50"/>
        <v>6256.4800000000005</v>
      </c>
      <c r="X115" s="80">
        <f>SUM(L115:W115)</f>
        <v>37538.880000000005</v>
      </c>
      <c r="Y115" s="12" t="b">
        <f>IF(X115=K115,TRUE,FALSE)</f>
        <v>1</v>
      </c>
    </row>
    <row r="116" spans="1:25" ht="15.75" customHeight="1" x14ac:dyDescent="0.25">
      <c r="A116" s="12"/>
      <c r="B116" s="12"/>
      <c r="C116" s="417" t="s">
        <v>109</v>
      </c>
      <c r="D116" s="419"/>
      <c r="E116" s="116"/>
      <c r="F116" s="116"/>
      <c r="G116" s="112"/>
      <c r="H116" s="112"/>
      <c r="I116" s="112"/>
      <c r="J116" s="113"/>
      <c r="K116" s="63">
        <f>SUM(K76,K86,K96,K106,K115)</f>
        <v>111410.80000000002</v>
      </c>
      <c r="L116" s="70">
        <f>SUM(L76,L86,L96,L106,L115)</f>
        <v>0</v>
      </c>
      <c r="M116" s="70">
        <f t="shared" ref="M116:W116" si="51">SUM(M76,M86,M96,M106,M115)</f>
        <v>16994.939999999999</v>
      </c>
      <c r="N116" s="70">
        <f t="shared" si="51"/>
        <v>5187.68</v>
      </c>
      <c r="O116" s="70">
        <f t="shared" si="51"/>
        <v>16527.84</v>
      </c>
      <c r="P116" s="70">
        <f t="shared" si="51"/>
        <v>5427.18</v>
      </c>
      <c r="Q116" s="70">
        <f t="shared" si="51"/>
        <v>11567.76</v>
      </c>
      <c r="R116" s="70">
        <f t="shared" si="51"/>
        <v>0</v>
      </c>
      <c r="S116" s="70">
        <f t="shared" si="51"/>
        <v>16994.939999999999</v>
      </c>
      <c r="T116" s="70">
        <f t="shared" si="51"/>
        <v>5187.68</v>
      </c>
      <c r="U116" s="70">
        <f t="shared" si="51"/>
        <v>16527.84</v>
      </c>
      <c r="V116" s="70">
        <f t="shared" si="51"/>
        <v>5427.18</v>
      </c>
      <c r="W116" s="70">
        <f t="shared" si="51"/>
        <v>11567.76</v>
      </c>
      <c r="X116" s="80">
        <f>SUM(L116:W116)</f>
        <v>111410.79999999997</v>
      </c>
      <c r="Y116" s="12" t="b">
        <f>IF(X116=K116,TRUE,FALSE)</f>
        <v>1</v>
      </c>
    </row>
    <row r="117" spans="1:25" ht="15.75" customHeight="1" x14ac:dyDescent="0.25">
      <c r="A117" s="12"/>
      <c r="B117" s="12"/>
      <c r="C117" s="420" t="s">
        <v>110</v>
      </c>
      <c r="D117" s="421"/>
      <c r="E117" s="421"/>
      <c r="F117" s="421"/>
      <c r="G117" s="421"/>
      <c r="H117" s="421"/>
      <c r="I117" s="421"/>
      <c r="J117" s="421"/>
      <c r="K117" s="422"/>
      <c r="L117" s="64"/>
      <c r="M117" s="65"/>
      <c r="N117" s="65"/>
      <c r="O117" s="65"/>
      <c r="P117" s="65"/>
      <c r="Q117" s="65"/>
      <c r="R117" s="65"/>
      <c r="S117" s="65"/>
      <c r="T117" s="65"/>
      <c r="U117" s="66"/>
      <c r="V117" s="65"/>
      <c r="W117" s="65"/>
      <c r="X117" s="80"/>
      <c r="Y117" s="12"/>
    </row>
    <row r="118" spans="1:25" ht="15.75" customHeight="1" x14ac:dyDescent="0.25">
      <c r="A118" s="12"/>
      <c r="B118" s="12"/>
      <c r="C118" s="392" t="s">
        <v>345</v>
      </c>
      <c r="D118" s="105" t="s">
        <v>509</v>
      </c>
      <c r="E118" s="17" t="s">
        <v>6</v>
      </c>
      <c r="F118" s="17" t="s">
        <v>34</v>
      </c>
      <c r="G118" s="86" t="s">
        <v>90</v>
      </c>
      <c r="H118" s="86">
        <v>4</v>
      </c>
      <c r="I118" s="86">
        <v>10</v>
      </c>
      <c r="J118" s="56">
        <f>'Quadro de Preços 1 (4) - Skol'!$H$31</f>
        <v>37.94</v>
      </c>
      <c r="K118" s="67">
        <f t="shared" ref="K118:K121" si="52">J118*I118*H118</f>
        <v>1517.6</v>
      </c>
      <c r="L118" s="114"/>
      <c r="M118" s="58">
        <f>$K$118/4</f>
        <v>379.4</v>
      </c>
      <c r="N118" s="58"/>
      <c r="O118" s="58"/>
      <c r="P118" s="58">
        <f>$K$118/4</f>
        <v>379.4</v>
      </c>
      <c r="Q118" s="58"/>
      <c r="R118" s="100"/>
      <c r="S118" s="58">
        <f>$K$118/4</f>
        <v>379.4</v>
      </c>
      <c r="T118" s="58"/>
      <c r="U118" s="58"/>
      <c r="V118" s="58">
        <f>$K$118/4</f>
        <v>379.4</v>
      </c>
      <c r="W118" s="58"/>
      <c r="X118" s="80"/>
      <c r="Y118" s="12"/>
    </row>
    <row r="119" spans="1:25" ht="15.75" customHeight="1" x14ac:dyDescent="0.25">
      <c r="A119" s="12"/>
      <c r="B119" s="12"/>
      <c r="C119" s="393"/>
      <c r="D119" s="98" t="s">
        <v>89</v>
      </c>
      <c r="E119" s="95" t="s">
        <v>9</v>
      </c>
      <c r="F119" s="17" t="s">
        <v>34</v>
      </c>
      <c r="G119" s="86" t="s">
        <v>90</v>
      </c>
      <c r="H119" s="86">
        <v>3</v>
      </c>
      <c r="I119" s="86">
        <v>120</v>
      </c>
      <c r="J119" s="56">
        <f>'Planilha para vinculação'!F13</f>
        <v>12.6</v>
      </c>
      <c r="K119" s="67">
        <f t="shared" si="52"/>
        <v>4536</v>
      </c>
      <c r="L119" s="104"/>
      <c r="M119" s="58">
        <f>$K$119/4</f>
        <v>1134</v>
      </c>
      <c r="N119" s="58"/>
      <c r="O119" s="103"/>
      <c r="P119" s="58">
        <f>$K$119/4</f>
        <v>1134</v>
      </c>
      <c r="Q119" s="103"/>
      <c r="R119" s="99"/>
      <c r="S119" s="58">
        <f>$K$119/4</f>
        <v>1134</v>
      </c>
      <c r="T119" s="58"/>
      <c r="U119" s="58"/>
      <c r="V119" s="58">
        <f>$K$119/4</f>
        <v>1134</v>
      </c>
      <c r="W119" s="89"/>
      <c r="X119" s="80"/>
      <c r="Y119" s="12"/>
    </row>
    <row r="120" spans="1:25" ht="15.75" customHeight="1" x14ac:dyDescent="0.25">
      <c r="A120" s="12"/>
      <c r="B120" s="12"/>
      <c r="C120" s="393"/>
      <c r="D120" s="98" t="s">
        <v>91</v>
      </c>
      <c r="E120" s="95" t="s">
        <v>9</v>
      </c>
      <c r="F120" s="17" t="s">
        <v>34</v>
      </c>
      <c r="G120" s="86" t="s">
        <v>90</v>
      </c>
      <c r="H120" s="86">
        <v>3</v>
      </c>
      <c r="I120" s="86">
        <v>144</v>
      </c>
      <c r="J120" s="56">
        <f>'Planilha para vinculação'!F14</f>
        <v>22.7</v>
      </c>
      <c r="K120" s="67">
        <f t="shared" si="52"/>
        <v>9806.4</v>
      </c>
      <c r="L120" s="104"/>
      <c r="M120" s="58">
        <f>$K$120/4</f>
        <v>2451.6</v>
      </c>
      <c r="N120" s="58"/>
      <c r="O120" s="89"/>
      <c r="P120" s="58">
        <f>$K$120/4</f>
        <v>2451.6</v>
      </c>
      <c r="Q120" s="89"/>
      <c r="R120" s="99"/>
      <c r="S120" s="58">
        <f>$K$120/4</f>
        <v>2451.6</v>
      </c>
      <c r="T120" s="58"/>
      <c r="U120" s="58"/>
      <c r="V120" s="58">
        <f>$K$120/4</f>
        <v>2451.6</v>
      </c>
      <c r="W120" s="89"/>
      <c r="X120" s="80"/>
      <c r="Y120" s="12"/>
    </row>
    <row r="121" spans="1:25" ht="15.75" customHeight="1" x14ac:dyDescent="0.25">
      <c r="A121" s="12"/>
      <c r="B121" s="12"/>
      <c r="C121" s="394"/>
      <c r="D121" s="97" t="s">
        <v>13</v>
      </c>
      <c r="E121" s="17" t="s">
        <v>10</v>
      </c>
      <c r="F121" s="17" t="s">
        <v>34</v>
      </c>
      <c r="G121" s="86" t="s">
        <v>112</v>
      </c>
      <c r="H121" s="86">
        <v>4</v>
      </c>
      <c r="I121" s="86">
        <v>10</v>
      </c>
      <c r="J121" s="44">
        <f>'Quadro de Preços 1 (4) - Skol'!$H$14</f>
        <v>2.6</v>
      </c>
      <c r="K121" s="67">
        <f t="shared" si="52"/>
        <v>104</v>
      </c>
      <c r="L121" s="104"/>
      <c r="M121" s="58">
        <f>$K$121/4</f>
        <v>26</v>
      </c>
      <c r="N121" s="58"/>
      <c r="O121" s="89"/>
      <c r="P121" s="58">
        <f>$K$121/4</f>
        <v>26</v>
      </c>
      <c r="Q121" s="89"/>
      <c r="R121" s="99"/>
      <c r="S121" s="58">
        <f>$K$121/4</f>
        <v>26</v>
      </c>
      <c r="T121" s="58"/>
      <c r="U121" s="58"/>
      <c r="V121" s="58">
        <f>$K$121/4</f>
        <v>26</v>
      </c>
      <c r="W121" s="89"/>
      <c r="X121" s="80"/>
      <c r="Y121" s="12"/>
    </row>
    <row r="122" spans="1:25" ht="15.75" customHeight="1" x14ac:dyDescent="0.25">
      <c r="A122" s="12"/>
      <c r="B122" s="12"/>
      <c r="C122" s="117" t="s">
        <v>98</v>
      </c>
      <c r="D122" s="118"/>
      <c r="E122" s="118"/>
      <c r="F122" s="118"/>
      <c r="G122" s="119"/>
      <c r="H122" s="119"/>
      <c r="I122" s="119"/>
      <c r="J122" s="120"/>
      <c r="K122" s="49">
        <f>SUM(K118:K121)</f>
        <v>15964</v>
      </c>
      <c r="L122" s="49">
        <f t="shared" ref="L122:W122" si="53">SUM(L118:L121)</f>
        <v>0</v>
      </c>
      <c r="M122" s="55">
        <f t="shared" si="53"/>
        <v>3991</v>
      </c>
      <c r="N122" s="121">
        <f t="shared" si="53"/>
        <v>0</v>
      </c>
      <c r="O122" s="121">
        <f t="shared" si="53"/>
        <v>0</v>
      </c>
      <c r="P122" s="121">
        <f t="shared" si="53"/>
        <v>3991</v>
      </c>
      <c r="Q122" s="121">
        <f t="shared" si="53"/>
        <v>0</v>
      </c>
      <c r="R122" s="121">
        <f t="shared" si="53"/>
        <v>0</v>
      </c>
      <c r="S122" s="55">
        <f t="shared" si="53"/>
        <v>3991</v>
      </c>
      <c r="T122" s="55">
        <f t="shared" si="53"/>
        <v>0</v>
      </c>
      <c r="U122" s="121">
        <f t="shared" si="53"/>
        <v>0</v>
      </c>
      <c r="V122" s="54">
        <f t="shared" si="53"/>
        <v>3991</v>
      </c>
      <c r="W122" s="54">
        <f t="shared" si="53"/>
        <v>0</v>
      </c>
      <c r="X122" s="80"/>
      <c r="Y122" s="12"/>
    </row>
    <row r="123" spans="1:25" ht="15.75" customHeight="1" x14ac:dyDescent="0.25">
      <c r="A123" s="12"/>
      <c r="B123" s="12"/>
      <c r="C123" s="392" t="s">
        <v>346</v>
      </c>
      <c r="D123" s="105" t="s">
        <v>509</v>
      </c>
      <c r="E123" s="17" t="s">
        <v>6</v>
      </c>
      <c r="F123" s="17" t="s">
        <v>34</v>
      </c>
      <c r="G123" s="86" t="s">
        <v>90</v>
      </c>
      <c r="H123" s="86">
        <v>4</v>
      </c>
      <c r="I123" s="86">
        <v>10</v>
      </c>
      <c r="J123" s="56">
        <f>'Quadro de Preços 1 (4) - Skol'!$H$31</f>
        <v>37.94</v>
      </c>
      <c r="K123" s="67">
        <f t="shared" ref="K123:K126" si="54">J123*I123*H123</f>
        <v>1517.6</v>
      </c>
      <c r="L123" s="114"/>
      <c r="M123" s="100"/>
      <c r="N123" s="58">
        <f>$K$123/4</f>
        <v>379.4</v>
      </c>
      <c r="O123" s="58"/>
      <c r="P123" s="58"/>
      <c r="Q123" s="58">
        <f>$K$123/4</f>
        <v>379.4</v>
      </c>
      <c r="R123" s="100"/>
      <c r="S123" s="58"/>
      <c r="T123" s="58">
        <f>$K$123/4</f>
        <v>379.4</v>
      </c>
      <c r="U123" s="58"/>
      <c r="V123" s="58"/>
      <c r="W123" s="58">
        <f>$K$123/4</f>
        <v>379.4</v>
      </c>
      <c r="X123" s="80"/>
      <c r="Y123" s="12"/>
    </row>
    <row r="124" spans="1:25" ht="15.75" customHeight="1" x14ac:dyDescent="0.25">
      <c r="A124" s="12"/>
      <c r="B124" s="12"/>
      <c r="C124" s="393"/>
      <c r="D124" s="98" t="s">
        <v>89</v>
      </c>
      <c r="E124" s="95" t="s">
        <v>9</v>
      </c>
      <c r="F124" s="17" t="s">
        <v>34</v>
      </c>
      <c r="G124" s="86" t="s">
        <v>90</v>
      </c>
      <c r="H124" s="86">
        <v>3</v>
      </c>
      <c r="I124" s="86">
        <v>120</v>
      </c>
      <c r="J124" s="56">
        <f>'Planilha para vinculação'!F13</f>
        <v>12.6</v>
      </c>
      <c r="K124" s="67">
        <f t="shared" si="54"/>
        <v>4536</v>
      </c>
      <c r="L124" s="104"/>
      <c r="M124" s="99"/>
      <c r="N124" s="58">
        <f>$K$124/4</f>
        <v>1134</v>
      </c>
      <c r="O124" s="58"/>
      <c r="P124" s="58"/>
      <c r="Q124" s="58">
        <f>$K$124/4</f>
        <v>1134</v>
      </c>
      <c r="R124" s="99"/>
      <c r="S124" s="103"/>
      <c r="T124" s="58">
        <f>$K$124/4</f>
        <v>1134</v>
      </c>
      <c r="U124" s="58"/>
      <c r="V124" s="89"/>
      <c r="W124" s="58">
        <f>$K$124/4</f>
        <v>1134</v>
      </c>
      <c r="X124" s="80"/>
      <c r="Y124" s="12"/>
    </row>
    <row r="125" spans="1:25" ht="27.75" customHeight="1" x14ac:dyDescent="0.25">
      <c r="A125" s="12"/>
      <c r="B125" s="12"/>
      <c r="C125" s="393"/>
      <c r="D125" s="98" t="s">
        <v>91</v>
      </c>
      <c r="E125" s="95" t="s">
        <v>9</v>
      </c>
      <c r="F125" s="17" t="s">
        <v>34</v>
      </c>
      <c r="G125" s="86" t="s">
        <v>90</v>
      </c>
      <c r="H125" s="86">
        <v>3</v>
      </c>
      <c r="I125" s="86">
        <v>144</v>
      </c>
      <c r="J125" s="56">
        <f>'Planilha para vinculação'!F14</f>
        <v>22.7</v>
      </c>
      <c r="K125" s="67">
        <f t="shared" si="54"/>
        <v>9806.4</v>
      </c>
      <c r="L125" s="104"/>
      <c r="M125" s="99"/>
      <c r="N125" s="58">
        <f>$K$125/4</f>
        <v>2451.6</v>
      </c>
      <c r="O125" s="58"/>
      <c r="P125" s="58"/>
      <c r="Q125" s="58">
        <f>$K$125/4</f>
        <v>2451.6</v>
      </c>
      <c r="R125" s="99"/>
      <c r="S125" s="89"/>
      <c r="T125" s="58">
        <f>$K$125/4</f>
        <v>2451.6</v>
      </c>
      <c r="U125" s="58"/>
      <c r="V125" s="89"/>
      <c r="W125" s="58">
        <f>$K$125/4</f>
        <v>2451.6</v>
      </c>
      <c r="X125" s="80"/>
      <c r="Y125" s="12"/>
    </row>
    <row r="126" spans="1:25" ht="15.75" customHeight="1" x14ac:dyDescent="0.25">
      <c r="A126" s="12"/>
      <c r="B126" s="12"/>
      <c r="C126" s="394"/>
      <c r="D126" s="97" t="s">
        <v>13</v>
      </c>
      <c r="E126" s="17" t="s">
        <v>10</v>
      </c>
      <c r="F126" s="17" t="s">
        <v>34</v>
      </c>
      <c r="G126" s="86" t="s">
        <v>112</v>
      </c>
      <c r="H126" s="86">
        <v>4</v>
      </c>
      <c r="I126" s="86">
        <v>10</v>
      </c>
      <c r="J126" s="44">
        <f>'Quadro de Preços 1 (4) - Skol'!$H$14</f>
        <v>2.6</v>
      </c>
      <c r="K126" s="67">
        <f t="shared" si="54"/>
        <v>104</v>
      </c>
      <c r="L126" s="104"/>
      <c r="M126" s="99"/>
      <c r="N126" s="58">
        <f>$K$126/4</f>
        <v>26</v>
      </c>
      <c r="O126" s="58"/>
      <c r="P126" s="58"/>
      <c r="Q126" s="58">
        <f>$K$126/4</f>
        <v>26</v>
      </c>
      <c r="R126" s="99"/>
      <c r="S126" s="89"/>
      <c r="T126" s="58">
        <f>$K$126/4</f>
        <v>26</v>
      </c>
      <c r="U126" s="58"/>
      <c r="V126" s="89"/>
      <c r="W126" s="58">
        <f>$K$126/4</f>
        <v>26</v>
      </c>
      <c r="X126" s="80"/>
      <c r="Y126" s="12"/>
    </row>
    <row r="127" spans="1:25" ht="15.75" customHeight="1" x14ac:dyDescent="0.25">
      <c r="A127" s="12"/>
      <c r="B127" s="12"/>
      <c r="C127" s="117" t="s">
        <v>98</v>
      </c>
      <c r="D127" s="118"/>
      <c r="E127" s="118"/>
      <c r="F127" s="118"/>
      <c r="G127" s="119"/>
      <c r="H127" s="119"/>
      <c r="I127" s="119"/>
      <c r="J127" s="120"/>
      <c r="K127" s="49">
        <f>SUM(K123:K126)</f>
        <v>15964</v>
      </c>
      <c r="L127" s="49">
        <f t="shared" ref="L127:W127" si="55">SUM(L123:L126)</f>
        <v>0</v>
      </c>
      <c r="M127" s="55">
        <f t="shared" si="55"/>
        <v>0</v>
      </c>
      <c r="N127" s="121">
        <f t="shared" si="55"/>
        <v>3991</v>
      </c>
      <c r="O127" s="121">
        <f t="shared" si="55"/>
        <v>0</v>
      </c>
      <c r="P127" s="121">
        <f t="shared" si="55"/>
        <v>0</v>
      </c>
      <c r="Q127" s="121">
        <f t="shared" si="55"/>
        <v>3991</v>
      </c>
      <c r="R127" s="121">
        <f t="shared" si="55"/>
        <v>0</v>
      </c>
      <c r="S127" s="55">
        <f t="shared" si="55"/>
        <v>0</v>
      </c>
      <c r="T127" s="55">
        <f t="shared" si="55"/>
        <v>3991</v>
      </c>
      <c r="U127" s="121">
        <f t="shared" si="55"/>
        <v>0</v>
      </c>
      <c r="V127" s="54">
        <f t="shared" si="55"/>
        <v>0</v>
      </c>
      <c r="W127" s="54">
        <f t="shared" si="55"/>
        <v>3991</v>
      </c>
      <c r="X127" s="80">
        <f>SUM(L127:W127)</f>
        <v>15964</v>
      </c>
      <c r="Y127" s="12" t="b">
        <f>IF(X127=K127,TRUE,FALSE)</f>
        <v>1</v>
      </c>
    </row>
    <row r="128" spans="1:25" ht="15.75" customHeight="1" x14ac:dyDescent="0.25">
      <c r="A128" s="12"/>
      <c r="B128" s="12"/>
      <c r="C128" s="452" t="s">
        <v>57</v>
      </c>
      <c r="D128" s="98" t="s">
        <v>89</v>
      </c>
      <c r="E128" s="95" t="s">
        <v>9</v>
      </c>
      <c r="F128" s="17" t="s">
        <v>34</v>
      </c>
      <c r="G128" s="122" t="s">
        <v>90</v>
      </c>
      <c r="H128" s="86">
        <v>3</v>
      </c>
      <c r="I128" s="86">
        <v>120</v>
      </c>
      <c r="J128" s="56">
        <f>'Quadro de Preços 1 (4) - Skol'!$H$28</f>
        <v>12.6</v>
      </c>
      <c r="K128" s="67">
        <f t="shared" ref="K128:K136" si="56">J128*I128*H128</f>
        <v>4536</v>
      </c>
      <c r="L128" s="69"/>
      <c r="M128" s="50"/>
      <c r="N128" s="50"/>
      <c r="O128" s="123">
        <f>$K$128/4</f>
        <v>1134</v>
      </c>
      <c r="P128" s="123"/>
      <c r="Q128" s="50"/>
      <c r="R128" s="123">
        <f>$K$128/4</f>
        <v>1134</v>
      </c>
      <c r="S128" s="123"/>
      <c r="T128" s="99"/>
      <c r="U128" s="123">
        <f>$K$128/4</f>
        <v>1134</v>
      </c>
      <c r="V128" s="123"/>
      <c r="W128" s="123">
        <f>$K$128/4</f>
        <v>1134</v>
      </c>
      <c r="X128" s="80"/>
      <c r="Y128" s="12"/>
    </row>
    <row r="129" spans="1:25" ht="15.75" customHeight="1" x14ac:dyDescent="0.25">
      <c r="A129" s="12"/>
      <c r="B129" s="12"/>
      <c r="C129" s="453"/>
      <c r="D129" s="98" t="s">
        <v>91</v>
      </c>
      <c r="E129" s="95" t="s">
        <v>9</v>
      </c>
      <c r="F129" s="17" t="s">
        <v>34</v>
      </c>
      <c r="G129" s="122" t="s">
        <v>90</v>
      </c>
      <c r="H129" s="86">
        <v>3</v>
      </c>
      <c r="I129" s="86">
        <v>144</v>
      </c>
      <c r="J129" s="56">
        <f>'Quadro de Preços 1 (4) - Skol'!$H$29</f>
        <v>22.7</v>
      </c>
      <c r="K129" s="67">
        <f t="shared" si="56"/>
        <v>9806.4</v>
      </c>
      <c r="L129" s="69"/>
      <c r="M129" s="50"/>
      <c r="N129" s="50"/>
      <c r="O129" s="123">
        <f>$K$129/4</f>
        <v>2451.6</v>
      </c>
      <c r="P129" s="123"/>
      <c r="Q129" s="50"/>
      <c r="R129" s="123">
        <f>$K$129/4</f>
        <v>2451.6</v>
      </c>
      <c r="S129" s="123"/>
      <c r="T129" s="99"/>
      <c r="U129" s="123">
        <f>$K$129/4</f>
        <v>2451.6</v>
      </c>
      <c r="V129" s="123"/>
      <c r="W129" s="123">
        <f>$K$129/4</f>
        <v>2451.6</v>
      </c>
      <c r="X129" s="80"/>
      <c r="Y129" s="12"/>
    </row>
    <row r="130" spans="1:25" ht="15.75" customHeight="1" x14ac:dyDescent="0.25">
      <c r="A130" s="12"/>
      <c r="B130" s="12"/>
      <c r="C130" s="453"/>
      <c r="D130" s="97" t="s">
        <v>15</v>
      </c>
      <c r="E130" s="17" t="s">
        <v>10</v>
      </c>
      <c r="F130" s="17" t="s">
        <v>34</v>
      </c>
      <c r="G130" s="122" t="s">
        <v>97</v>
      </c>
      <c r="H130" s="86">
        <v>4</v>
      </c>
      <c r="I130" s="86">
        <v>320</v>
      </c>
      <c r="J130" s="44">
        <f>'Quadro de Preços 1 (4) - Skol'!$H$16</f>
        <v>0.14000000000000001</v>
      </c>
      <c r="K130" s="67">
        <f t="shared" si="56"/>
        <v>179.20000000000002</v>
      </c>
      <c r="L130" s="69"/>
      <c r="M130" s="50"/>
      <c r="N130" s="50"/>
      <c r="O130" s="123">
        <f>$K$130/4</f>
        <v>44.800000000000004</v>
      </c>
      <c r="P130" s="123"/>
      <c r="Q130" s="50"/>
      <c r="R130" s="123">
        <f>$K$130/4</f>
        <v>44.800000000000004</v>
      </c>
      <c r="S130" s="123"/>
      <c r="T130" s="99"/>
      <c r="U130" s="123">
        <f>$K$130/4</f>
        <v>44.800000000000004</v>
      </c>
      <c r="V130" s="123"/>
      <c r="W130" s="123">
        <f>$K$130/4</f>
        <v>44.800000000000004</v>
      </c>
      <c r="X130" s="80"/>
      <c r="Y130" s="12"/>
    </row>
    <row r="131" spans="1:25" ht="15.75" customHeight="1" x14ac:dyDescent="0.25">
      <c r="A131" s="12"/>
      <c r="B131" s="12"/>
      <c r="C131" s="453"/>
      <c r="D131" s="98" t="s">
        <v>105</v>
      </c>
      <c r="E131" s="17" t="s">
        <v>10</v>
      </c>
      <c r="F131" s="17" t="s">
        <v>34</v>
      </c>
      <c r="G131" s="122" t="s">
        <v>97</v>
      </c>
      <c r="H131" s="86">
        <v>4</v>
      </c>
      <c r="I131" s="242">
        <v>128</v>
      </c>
      <c r="J131" s="44">
        <f>'Kit Lanche'!D15</f>
        <v>5.5</v>
      </c>
      <c r="K131" s="67">
        <f t="shared" si="56"/>
        <v>2816</v>
      </c>
      <c r="L131" s="69"/>
      <c r="M131" s="50"/>
      <c r="N131" s="50"/>
      <c r="O131" s="123">
        <f>$K$131/4</f>
        <v>704</v>
      </c>
      <c r="P131" s="123"/>
      <c r="Q131" s="50"/>
      <c r="R131" s="123">
        <f>$K$131/4</f>
        <v>704</v>
      </c>
      <c r="S131" s="123"/>
      <c r="T131" s="99"/>
      <c r="U131" s="123">
        <f>$K$131/4</f>
        <v>704</v>
      </c>
      <c r="V131" s="123"/>
      <c r="W131" s="123">
        <f>$K$131/4</f>
        <v>704</v>
      </c>
      <c r="X131" s="80"/>
      <c r="Y131" s="61"/>
    </row>
    <row r="132" spans="1:25" ht="15.75" customHeight="1" x14ac:dyDescent="0.25">
      <c r="A132" s="12"/>
      <c r="B132" s="12"/>
      <c r="C132" s="453"/>
      <c r="D132" s="98" t="s">
        <v>30</v>
      </c>
      <c r="E132" s="86" t="s">
        <v>95</v>
      </c>
      <c r="F132" s="17" t="s">
        <v>34</v>
      </c>
      <c r="G132" s="85" t="s">
        <v>96</v>
      </c>
      <c r="H132" s="86">
        <v>4</v>
      </c>
      <c r="I132" s="242">
        <v>128</v>
      </c>
      <c r="J132" s="56">
        <f>'Verba_Kit Pedagogico_Skol'!$H$13</f>
        <v>8.2900000000000009</v>
      </c>
      <c r="K132" s="67">
        <f t="shared" si="56"/>
        <v>4244.4800000000005</v>
      </c>
      <c r="L132" s="69"/>
      <c r="M132" s="50"/>
      <c r="N132" s="50"/>
      <c r="O132" s="123">
        <f>$K$132/4</f>
        <v>1061.1200000000001</v>
      </c>
      <c r="P132" s="123"/>
      <c r="Q132" s="50"/>
      <c r="R132" s="123">
        <f>$K$132/4</f>
        <v>1061.1200000000001</v>
      </c>
      <c r="S132" s="123"/>
      <c r="T132" s="99"/>
      <c r="U132" s="123">
        <f>$K$132/4</f>
        <v>1061.1200000000001</v>
      </c>
      <c r="V132" s="123"/>
      <c r="W132" s="123">
        <f>$K$132/4</f>
        <v>1061.1200000000001</v>
      </c>
      <c r="X132" s="80"/>
      <c r="Y132" s="12"/>
    </row>
    <row r="133" spans="1:25" ht="15.75" customHeight="1" x14ac:dyDescent="0.25">
      <c r="A133" s="61"/>
      <c r="B133" s="61"/>
      <c r="C133" s="453"/>
      <c r="D133" s="98" t="s">
        <v>100</v>
      </c>
      <c r="E133" s="17" t="s">
        <v>10</v>
      </c>
      <c r="F133" s="17" t="s">
        <v>34</v>
      </c>
      <c r="G133" s="122" t="s">
        <v>97</v>
      </c>
      <c r="H133" s="86">
        <v>4</v>
      </c>
      <c r="I133" s="86">
        <v>20</v>
      </c>
      <c r="J133" s="44">
        <f>'Quadro de Preços 1 (4) - Skol'!$H$23</f>
        <v>12</v>
      </c>
      <c r="K133" s="67">
        <f t="shared" si="56"/>
        <v>960</v>
      </c>
      <c r="L133" s="69"/>
      <c r="M133" s="50"/>
      <c r="N133" s="50"/>
      <c r="O133" s="123">
        <f>$K$133/4</f>
        <v>240</v>
      </c>
      <c r="P133" s="123"/>
      <c r="Q133" s="50"/>
      <c r="R133" s="123">
        <f>$K$133/4</f>
        <v>240</v>
      </c>
      <c r="S133" s="123"/>
      <c r="T133" s="99"/>
      <c r="U133" s="123">
        <f>$K$133/4</f>
        <v>240</v>
      </c>
      <c r="V133" s="123"/>
      <c r="W133" s="123">
        <f>$K$133/4</f>
        <v>240</v>
      </c>
      <c r="X133" s="80"/>
      <c r="Y133" s="12"/>
    </row>
    <row r="134" spans="1:25" ht="15.75" customHeight="1" x14ac:dyDescent="0.25">
      <c r="A134" s="12"/>
      <c r="B134" s="12"/>
      <c r="C134" s="453"/>
      <c r="D134" s="98" t="s">
        <v>101</v>
      </c>
      <c r="E134" s="17" t="s">
        <v>10</v>
      </c>
      <c r="F134" s="17" t="s">
        <v>34</v>
      </c>
      <c r="G134" s="122" t="s">
        <v>97</v>
      </c>
      <c r="H134" s="86">
        <v>4</v>
      </c>
      <c r="I134" s="242">
        <v>128</v>
      </c>
      <c r="J134" s="44">
        <f>'Quadro de Preços 1 (4) - Skol'!$H$24</f>
        <v>4</v>
      </c>
      <c r="K134" s="67">
        <f t="shared" si="56"/>
        <v>2048</v>
      </c>
      <c r="L134" s="104"/>
      <c r="M134" s="89"/>
      <c r="N134" s="89"/>
      <c r="O134" s="123">
        <f>$K$134/4</f>
        <v>512</v>
      </c>
      <c r="P134" s="123"/>
      <c r="Q134" s="89"/>
      <c r="R134" s="123">
        <f>$K$134/4</f>
        <v>512</v>
      </c>
      <c r="S134" s="123"/>
      <c r="T134" s="99"/>
      <c r="U134" s="123">
        <f>$K$134/4</f>
        <v>512</v>
      </c>
      <c r="V134" s="123"/>
      <c r="W134" s="123">
        <f>$K$134/4</f>
        <v>512</v>
      </c>
      <c r="X134" s="80"/>
      <c r="Y134" s="12"/>
    </row>
    <row r="135" spans="1:25" ht="12.75" customHeight="1" x14ac:dyDescent="0.25">
      <c r="A135" s="12"/>
      <c r="B135" s="12"/>
      <c r="C135" s="453"/>
      <c r="D135" s="88" t="s">
        <v>26</v>
      </c>
      <c r="E135" s="17" t="s">
        <v>10</v>
      </c>
      <c r="F135" s="17" t="s">
        <v>34</v>
      </c>
      <c r="G135" s="122" t="s">
        <v>97</v>
      </c>
      <c r="H135" s="86">
        <v>4</v>
      </c>
      <c r="I135" s="86">
        <v>1</v>
      </c>
      <c r="J135" s="53">
        <f>'Quadro de Preços 1'!$I$31</f>
        <v>18.46</v>
      </c>
      <c r="K135" s="67">
        <f t="shared" si="56"/>
        <v>73.84</v>
      </c>
      <c r="L135" s="104"/>
      <c r="M135" s="89"/>
      <c r="N135" s="89"/>
      <c r="O135" s="123">
        <f>$K$135/4</f>
        <v>18.46</v>
      </c>
      <c r="P135" s="123"/>
      <c r="Q135" s="89"/>
      <c r="R135" s="123">
        <f>$K$135/4</f>
        <v>18.46</v>
      </c>
      <c r="S135" s="123"/>
      <c r="T135" s="99"/>
      <c r="U135" s="123">
        <f>$K$135/4</f>
        <v>18.46</v>
      </c>
      <c r="V135" s="123"/>
      <c r="W135" s="123">
        <f>$K$135/4</f>
        <v>18.46</v>
      </c>
      <c r="X135" s="80"/>
      <c r="Y135" s="12"/>
    </row>
    <row r="136" spans="1:25" ht="33" customHeight="1" x14ac:dyDescent="0.25">
      <c r="A136" s="12"/>
      <c r="B136" s="12"/>
      <c r="C136" s="454"/>
      <c r="D136" s="96" t="s">
        <v>543</v>
      </c>
      <c r="E136" s="17" t="s">
        <v>10</v>
      </c>
      <c r="F136" s="17" t="s">
        <v>34</v>
      </c>
      <c r="G136" s="122" t="s">
        <v>97</v>
      </c>
      <c r="H136" s="86">
        <v>4</v>
      </c>
      <c r="I136" s="86">
        <v>128</v>
      </c>
      <c r="J136" s="44">
        <f>'Quadro de Preços 1'!$I$12</f>
        <v>0.42</v>
      </c>
      <c r="K136" s="67">
        <f t="shared" si="56"/>
        <v>215.04</v>
      </c>
      <c r="L136" s="104"/>
      <c r="M136" s="89"/>
      <c r="N136" s="89"/>
      <c r="O136" s="123">
        <f>$K$136/4</f>
        <v>53.76</v>
      </c>
      <c r="P136" s="123"/>
      <c r="Q136" s="89"/>
      <c r="R136" s="123">
        <f>$K$136/4</f>
        <v>53.76</v>
      </c>
      <c r="S136" s="123"/>
      <c r="T136" s="99"/>
      <c r="U136" s="123">
        <f>$K$136/4</f>
        <v>53.76</v>
      </c>
      <c r="V136" s="123"/>
      <c r="W136" s="123">
        <f>$K$136/4</f>
        <v>53.76</v>
      </c>
      <c r="X136" s="80"/>
      <c r="Y136" s="12"/>
    </row>
    <row r="137" spans="1:25" ht="21" customHeight="1" x14ac:dyDescent="0.25">
      <c r="A137" s="12"/>
      <c r="B137" s="12"/>
      <c r="C137" s="117" t="s">
        <v>98</v>
      </c>
      <c r="D137" s="107"/>
      <c r="E137" s="107"/>
      <c r="F137" s="107"/>
      <c r="G137" s="92"/>
      <c r="H137" s="92"/>
      <c r="I137" s="92"/>
      <c r="J137" s="93"/>
      <c r="K137" s="49">
        <f>SUM(K128:K136)</f>
        <v>24878.959999999999</v>
      </c>
      <c r="L137" s="49">
        <f t="shared" ref="L137:W137" si="57">SUM(L128:L136)</f>
        <v>0</v>
      </c>
      <c r="M137" s="49">
        <f t="shared" si="57"/>
        <v>0</v>
      </c>
      <c r="N137" s="55">
        <f t="shared" si="57"/>
        <v>0</v>
      </c>
      <c r="O137" s="55">
        <f t="shared" si="57"/>
        <v>6219.74</v>
      </c>
      <c r="P137" s="55">
        <f t="shared" si="57"/>
        <v>0</v>
      </c>
      <c r="Q137" s="55">
        <f t="shared" si="57"/>
        <v>0</v>
      </c>
      <c r="R137" s="55">
        <f t="shared" si="57"/>
        <v>6219.74</v>
      </c>
      <c r="S137" s="49">
        <f t="shared" si="57"/>
        <v>0</v>
      </c>
      <c r="T137" s="49">
        <f t="shared" si="57"/>
        <v>0</v>
      </c>
      <c r="U137" s="55">
        <f t="shared" si="57"/>
        <v>6219.74</v>
      </c>
      <c r="V137" s="55">
        <f t="shared" si="57"/>
        <v>0</v>
      </c>
      <c r="W137" s="55">
        <f t="shared" si="57"/>
        <v>6219.74</v>
      </c>
      <c r="X137" s="80">
        <f>SUM(L137:W137)</f>
        <v>24878.959999999999</v>
      </c>
      <c r="Y137" s="12" t="b">
        <f>IF(X137=K137,TRUE,FALSE)</f>
        <v>1</v>
      </c>
    </row>
    <row r="138" spans="1:25" ht="15.75" customHeight="1" x14ac:dyDescent="0.25">
      <c r="A138" s="12"/>
      <c r="B138" s="12"/>
      <c r="C138" s="298" t="s">
        <v>329</v>
      </c>
      <c r="D138" s="98" t="s">
        <v>89</v>
      </c>
      <c r="E138" s="125" t="s">
        <v>9</v>
      </c>
      <c r="F138" s="17" t="s">
        <v>34</v>
      </c>
      <c r="G138" s="86" t="s">
        <v>90</v>
      </c>
      <c r="H138" s="86">
        <v>3</v>
      </c>
      <c r="I138" s="86">
        <v>120</v>
      </c>
      <c r="J138" s="56">
        <f>'Quadro de Preços 1 (4) - Skol'!$H$28</f>
        <v>12.6</v>
      </c>
      <c r="K138" s="67">
        <f t="shared" ref="K138:K146" si="58">J138*I138*H138</f>
        <v>4536</v>
      </c>
      <c r="L138" s="69"/>
      <c r="M138" s="58"/>
      <c r="N138" s="58">
        <f>$K$138/4</f>
        <v>1134</v>
      </c>
      <c r="O138" s="58"/>
      <c r="P138" s="50"/>
      <c r="Q138" s="58">
        <f>$K$138/4</f>
        <v>1134</v>
      </c>
      <c r="R138" s="50"/>
      <c r="S138" s="50"/>
      <c r="T138" s="58">
        <f>$K$138/4</f>
        <v>1134</v>
      </c>
      <c r="U138" s="58"/>
      <c r="V138" s="50"/>
      <c r="W138" s="58">
        <f>$K$138/4</f>
        <v>1134</v>
      </c>
      <c r="X138" s="80"/>
      <c r="Y138" s="12"/>
    </row>
    <row r="139" spans="1:25" ht="15.75" customHeight="1" x14ac:dyDescent="0.25">
      <c r="A139" s="12"/>
      <c r="B139" s="12"/>
      <c r="C139" s="299"/>
      <c r="D139" s="98" t="s">
        <v>91</v>
      </c>
      <c r="E139" s="125" t="s">
        <v>9</v>
      </c>
      <c r="F139" s="17" t="s">
        <v>34</v>
      </c>
      <c r="G139" s="86" t="s">
        <v>90</v>
      </c>
      <c r="H139" s="86">
        <v>3</v>
      </c>
      <c r="I139" s="86">
        <v>144</v>
      </c>
      <c r="J139" s="56">
        <f>'Quadro de Preços 1 (4) - Skol'!$H$29</f>
        <v>22.7</v>
      </c>
      <c r="K139" s="67">
        <f t="shared" si="58"/>
        <v>9806.4</v>
      </c>
      <c r="L139" s="69"/>
      <c r="M139" s="58"/>
      <c r="N139" s="58">
        <f>$K$139/4</f>
        <v>2451.6</v>
      </c>
      <c r="O139" s="58"/>
      <c r="P139" s="50"/>
      <c r="Q139" s="58">
        <f>$K$139/4</f>
        <v>2451.6</v>
      </c>
      <c r="R139" s="50"/>
      <c r="S139" s="50"/>
      <c r="T139" s="58">
        <f>$K$139/4</f>
        <v>2451.6</v>
      </c>
      <c r="U139" s="58"/>
      <c r="V139" s="50"/>
      <c r="W139" s="58">
        <f>$K$139/4</f>
        <v>2451.6</v>
      </c>
      <c r="X139" s="80"/>
      <c r="Y139" s="12"/>
    </row>
    <row r="140" spans="1:25" ht="15.75" customHeight="1" x14ac:dyDescent="0.25">
      <c r="A140" s="12"/>
      <c r="B140" s="12"/>
      <c r="C140" s="299"/>
      <c r="D140" s="97" t="s">
        <v>15</v>
      </c>
      <c r="E140" s="124" t="s">
        <v>10</v>
      </c>
      <c r="F140" s="17" t="s">
        <v>34</v>
      </c>
      <c r="G140" s="86" t="s">
        <v>97</v>
      </c>
      <c r="H140" s="86">
        <v>4</v>
      </c>
      <c r="I140" s="86">
        <v>320</v>
      </c>
      <c r="J140" s="44">
        <f>'Quadro de Preços 1 (4) - Skol'!$H$16</f>
        <v>0.14000000000000001</v>
      </c>
      <c r="K140" s="67">
        <f t="shared" si="58"/>
        <v>179.20000000000002</v>
      </c>
      <c r="L140" s="69"/>
      <c r="M140" s="58"/>
      <c r="N140" s="58">
        <f>$K$140/4</f>
        <v>44.800000000000004</v>
      </c>
      <c r="O140" s="58"/>
      <c r="P140" s="50"/>
      <c r="Q140" s="58">
        <f>$K$140/4</f>
        <v>44.800000000000004</v>
      </c>
      <c r="R140" s="50"/>
      <c r="S140" s="50"/>
      <c r="T140" s="58">
        <f>$K$140/4</f>
        <v>44.800000000000004</v>
      </c>
      <c r="U140" s="58"/>
      <c r="V140" s="50"/>
      <c r="W140" s="58">
        <f>$K$140/4</f>
        <v>44.800000000000004</v>
      </c>
      <c r="X140" s="80"/>
      <c r="Y140" s="12"/>
    </row>
    <row r="141" spans="1:25" ht="15.75" customHeight="1" x14ac:dyDescent="0.25">
      <c r="A141" s="12"/>
      <c r="B141" s="12"/>
      <c r="C141" s="299"/>
      <c r="D141" s="98" t="s">
        <v>30</v>
      </c>
      <c r="E141" s="122" t="s">
        <v>95</v>
      </c>
      <c r="F141" s="17" t="s">
        <v>34</v>
      </c>
      <c r="G141" s="85" t="s">
        <v>96</v>
      </c>
      <c r="H141" s="122">
        <v>4</v>
      </c>
      <c r="I141" s="245">
        <v>128</v>
      </c>
      <c r="J141" s="56">
        <f>'Verba_Kit Pedagogico_Skol'!$H$13</f>
        <v>8.2900000000000009</v>
      </c>
      <c r="K141" s="67">
        <f t="shared" si="58"/>
        <v>4244.4800000000005</v>
      </c>
      <c r="L141" s="69"/>
      <c r="M141" s="58"/>
      <c r="N141" s="58">
        <f>$K$141/4</f>
        <v>1061.1200000000001</v>
      </c>
      <c r="O141" s="58"/>
      <c r="P141" s="50"/>
      <c r="Q141" s="58">
        <f>$K$141/4</f>
        <v>1061.1200000000001</v>
      </c>
      <c r="R141" s="50"/>
      <c r="S141" s="50"/>
      <c r="T141" s="58">
        <f>$K$141/4</f>
        <v>1061.1200000000001</v>
      </c>
      <c r="U141" s="58"/>
      <c r="V141" s="50"/>
      <c r="W141" s="58">
        <f>$K$141/4</f>
        <v>1061.1200000000001</v>
      </c>
      <c r="X141" s="80"/>
      <c r="Y141" s="12"/>
    </row>
    <row r="142" spans="1:25" ht="15.75" customHeight="1" x14ac:dyDescent="0.25">
      <c r="A142" s="12"/>
      <c r="B142" s="12"/>
      <c r="C142" s="299"/>
      <c r="D142" s="98" t="s">
        <v>105</v>
      </c>
      <c r="E142" s="124" t="s">
        <v>10</v>
      </c>
      <c r="F142" s="17" t="s">
        <v>34</v>
      </c>
      <c r="G142" s="86" t="s">
        <v>97</v>
      </c>
      <c r="H142" s="86">
        <v>4</v>
      </c>
      <c r="I142" s="242">
        <v>128</v>
      </c>
      <c r="J142" s="44">
        <f>'Kit Lanche'!D15</f>
        <v>5.5</v>
      </c>
      <c r="K142" s="67">
        <f t="shared" si="58"/>
        <v>2816</v>
      </c>
      <c r="L142" s="69"/>
      <c r="M142" s="58"/>
      <c r="N142" s="58">
        <f>$K$142/4</f>
        <v>704</v>
      </c>
      <c r="O142" s="58"/>
      <c r="P142" s="50"/>
      <c r="Q142" s="58">
        <f>$K$142/4</f>
        <v>704</v>
      </c>
      <c r="R142" s="50"/>
      <c r="S142" s="50"/>
      <c r="T142" s="58">
        <f>$K$142/4</f>
        <v>704</v>
      </c>
      <c r="U142" s="58"/>
      <c r="V142" s="50"/>
      <c r="W142" s="58">
        <f>$K$142/4</f>
        <v>704</v>
      </c>
      <c r="X142" s="80"/>
      <c r="Y142" s="12"/>
    </row>
    <row r="143" spans="1:25" ht="15.75" customHeight="1" x14ac:dyDescent="0.25">
      <c r="A143" s="12"/>
      <c r="B143" s="12"/>
      <c r="C143" s="299"/>
      <c r="D143" s="98" t="s">
        <v>100</v>
      </c>
      <c r="E143" s="124" t="s">
        <v>10</v>
      </c>
      <c r="F143" s="17" t="s">
        <v>34</v>
      </c>
      <c r="G143" s="86" t="s">
        <v>97</v>
      </c>
      <c r="H143" s="86">
        <v>4</v>
      </c>
      <c r="I143" s="86">
        <v>20</v>
      </c>
      <c r="J143" s="44">
        <f>'Quadro de Preços 1 (4) - Skol'!$H$23</f>
        <v>12</v>
      </c>
      <c r="K143" s="67">
        <f t="shared" si="58"/>
        <v>960</v>
      </c>
      <c r="L143" s="69"/>
      <c r="M143" s="58"/>
      <c r="N143" s="58">
        <f>$K$143/4</f>
        <v>240</v>
      </c>
      <c r="O143" s="58"/>
      <c r="P143" s="50"/>
      <c r="Q143" s="58">
        <f>$K$143/4</f>
        <v>240</v>
      </c>
      <c r="R143" s="50"/>
      <c r="S143" s="50"/>
      <c r="T143" s="58">
        <f>$K$143/4</f>
        <v>240</v>
      </c>
      <c r="U143" s="58"/>
      <c r="V143" s="50"/>
      <c r="W143" s="58">
        <f>$K$143/4</f>
        <v>240</v>
      </c>
      <c r="X143" s="80"/>
      <c r="Y143" s="12"/>
    </row>
    <row r="144" spans="1:25" ht="15.75" customHeight="1" x14ac:dyDescent="0.25">
      <c r="A144" s="12"/>
      <c r="B144" s="12"/>
      <c r="C144" s="299"/>
      <c r="D144" s="98" t="s">
        <v>101</v>
      </c>
      <c r="E144" s="124" t="s">
        <v>10</v>
      </c>
      <c r="F144" s="17" t="s">
        <v>34</v>
      </c>
      <c r="G144" s="86" t="s">
        <v>97</v>
      </c>
      <c r="H144" s="86">
        <v>4</v>
      </c>
      <c r="I144" s="242">
        <v>128</v>
      </c>
      <c r="J144" s="44">
        <f>'Quadro de Preços 1 (4) - Skol'!$H$24</f>
        <v>4</v>
      </c>
      <c r="K144" s="67">
        <f t="shared" si="58"/>
        <v>2048</v>
      </c>
      <c r="L144" s="104"/>
      <c r="M144" s="58"/>
      <c r="N144" s="58">
        <f>$K$144/4</f>
        <v>512</v>
      </c>
      <c r="O144" s="58"/>
      <c r="P144" s="89"/>
      <c r="Q144" s="58">
        <f>$K$144/4</f>
        <v>512</v>
      </c>
      <c r="R144" s="89"/>
      <c r="S144" s="89"/>
      <c r="T144" s="58">
        <f>$K$144/4</f>
        <v>512</v>
      </c>
      <c r="U144" s="58"/>
      <c r="V144" s="50"/>
      <c r="W144" s="58">
        <f>$K$144/4</f>
        <v>512</v>
      </c>
      <c r="X144" s="80"/>
      <c r="Y144" s="12"/>
    </row>
    <row r="145" spans="1:25" ht="15.75" customHeight="1" x14ac:dyDescent="0.25">
      <c r="A145" s="12"/>
      <c r="B145" s="12"/>
      <c r="C145" s="299"/>
      <c r="D145" s="88" t="s">
        <v>26</v>
      </c>
      <c r="E145" s="124" t="s">
        <v>10</v>
      </c>
      <c r="F145" s="17" t="s">
        <v>34</v>
      </c>
      <c r="G145" s="86" t="s">
        <v>97</v>
      </c>
      <c r="H145" s="86">
        <v>4</v>
      </c>
      <c r="I145" s="86">
        <v>1</v>
      </c>
      <c r="J145" s="53">
        <f>'Quadro de Preços 1'!$I$31</f>
        <v>18.46</v>
      </c>
      <c r="K145" s="67">
        <f t="shared" si="58"/>
        <v>73.84</v>
      </c>
      <c r="L145" s="104"/>
      <c r="M145" s="58"/>
      <c r="N145" s="58">
        <f>$K$145/4</f>
        <v>18.46</v>
      </c>
      <c r="O145" s="58"/>
      <c r="P145" s="89"/>
      <c r="Q145" s="58">
        <f>$K$145/4</f>
        <v>18.46</v>
      </c>
      <c r="R145" s="89"/>
      <c r="S145" s="89"/>
      <c r="T145" s="58">
        <f>$K$145/4</f>
        <v>18.46</v>
      </c>
      <c r="U145" s="58"/>
      <c r="V145" s="50"/>
      <c r="W145" s="58">
        <f>$K$145/4</f>
        <v>18.46</v>
      </c>
      <c r="X145" s="80"/>
      <c r="Y145" s="12"/>
    </row>
    <row r="146" spans="1:25" ht="12" customHeight="1" x14ac:dyDescent="0.25">
      <c r="A146" s="12"/>
      <c r="B146" s="12"/>
      <c r="C146" s="297"/>
      <c r="D146" s="96" t="s">
        <v>543</v>
      </c>
      <c r="E146" s="124" t="s">
        <v>10</v>
      </c>
      <c r="F146" s="17" t="s">
        <v>34</v>
      </c>
      <c r="G146" s="86" t="s">
        <v>97</v>
      </c>
      <c r="H146" s="86">
        <v>4</v>
      </c>
      <c r="I146" s="238">
        <v>128</v>
      </c>
      <c r="J146" s="44">
        <f>'Quadro de Preços 1'!$I$12</f>
        <v>0.42</v>
      </c>
      <c r="K146" s="67">
        <f t="shared" si="58"/>
        <v>215.04</v>
      </c>
      <c r="L146" s="104"/>
      <c r="M146" s="58"/>
      <c r="N146" s="58">
        <f>$K$146/4</f>
        <v>53.76</v>
      </c>
      <c r="O146" s="58"/>
      <c r="P146" s="89"/>
      <c r="Q146" s="58">
        <f>$K$146/4</f>
        <v>53.76</v>
      </c>
      <c r="R146" s="89"/>
      <c r="S146" s="89"/>
      <c r="T146" s="58">
        <f>$K$146/4</f>
        <v>53.76</v>
      </c>
      <c r="U146" s="58"/>
      <c r="V146" s="50"/>
      <c r="W146" s="58">
        <f>$K$146/4</f>
        <v>53.76</v>
      </c>
      <c r="X146" s="80"/>
      <c r="Y146" s="12"/>
    </row>
    <row r="147" spans="1:25" ht="15.75" customHeight="1" x14ac:dyDescent="0.25">
      <c r="A147" s="12"/>
      <c r="B147" s="12"/>
      <c r="C147" s="126" t="s">
        <v>98</v>
      </c>
      <c r="D147" s="92"/>
      <c r="E147" s="92"/>
      <c r="F147" s="92"/>
      <c r="G147" s="92"/>
      <c r="H147" s="92"/>
      <c r="I147" s="92"/>
      <c r="J147" s="93"/>
      <c r="K147" s="49">
        <f>SUM(K138:K146)</f>
        <v>24878.960000000003</v>
      </c>
      <c r="L147" s="49">
        <f t="shared" ref="L147:W147" si="59">SUM(L138:L146)</f>
        <v>0</v>
      </c>
      <c r="M147" s="49">
        <f t="shared" si="59"/>
        <v>0</v>
      </c>
      <c r="N147" s="49">
        <f t="shared" si="59"/>
        <v>6219.7400000000007</v>
      </c>
      <c r="O147" s="49">
        <f t="shared" si="59"/>
        <v>0</v>
      </c>
      <c r="P147" s="49">
        <f t="shared" si="59"/>
        <v>0</v>
      </c>
      <c r="Q147" s="49">
        <f t="shared" si="59"/>
        <v>6219.7400000000007</v>
      </c>
      <c r="R147" s="49">
        <f t="shared" si="59"/>
        <v>0</v>
      </c>
      <c r="S147" s="49">
        <f t="shared" si="59"/>
        <v>0</v>
      </c>
      <c r="T147" s="49">
        <f t="shared" si="59"/>
        <v>6219.7400000000007</v>
      </c>
      <c r="U147" s="49">
        <f t="shared" si="59"/>
        <v>0</v>
      </c>
      <c r="V147" s="49">
        <f t="shared" si="59"/>
        <v>0</v>
      </c>
      <c r="W147" s="49">
        <f t="shared" si="59"/>
        <v>6219.7400000000007</v>
      </c>
      <c r="X147" s="80">
        <f>SUM(L147:W147)</f>
        <v>24878.960000000003</v>
      </c>
      <c r="Y147" s="12" t="b">
        <f>IF(X147=K147,TRUE,FALSE)</f>
        <v>1</v>
      </c>
    </row>
    <row r="148" spans="1:25" ht="15.75" customHeight="1" x14ac:dyDescent="0.25">
      <c r="A148" s="12"/>
      <c r="B148" s="12"/>
      <c r="C148" s="417" t="s">
        <v>121</v>
      </c>
      <c r="D148" s="418"/>
      <c r="E148" s="418"/>
      <c r="F148" s="418"/>
      <c r="G148" s="418"/>
      <c r="H148" s="418"/>
      <c r="I148" s="418"/>
      <c r="J148" s="419"/>
      <c r="K148" s="63">
        <f>SUM(K122,K127,K137,K147)</f>
        <v>81685.919999999998</v>
      </c>
      <c r="L148" s="63">
        <f>SUM(L122,L127,L137,L147)</f>
        <v>0</v>
      </c>
      <c r="M148" s="63">
        <f t="shared" ref="M148:W148" si="60">SUM(M122,M127,M137,M147)</f>
        <v>3991</v>
      </c>
      <c r="N148" s="63">
        <f t="shared" si="60"/>
        <v>10210.740000000002</v>
      </c>
      <c r="O148" s="63">
        <f t="shared" si="60"/>
        <v>6219.74</v>
      </c>
      <c r="P148" s="63">
        <f t="shared" si="60"/>
        <v>3991</v>
      </c>
      <c r="Q148" s="63">
        <f t="shared" si="60"/>
        <v>10210.740000000002</v>
      </c>
      <c r="R148" s="63">
        <f t="shared" si="60"/>
        <v>6219.74</v>
      </c>
      <c r="S148" s="63">
        <f t="shared" si="60"/>
        <v>3991</v>
      </c>
      <c r="T148" s="63">
        <f t="shared" si="60"/>
        <v>10210.740000000002</v>
      </c>
      <c r="U148" s="63">
        <f t="shared" si="60"/>
        <v>6219.74</v>
      </c>
      <c r="V148" s="63">
        <f t="shared" si="60"/>
        <v>3991</v>
      </c>
      <c r="W148" s="63">
        <f t="shared" si="60"/>
        <v>16430.48</v>
      </c>
      <c r="X148" s="80">
        <f>SUM(L148:W148)</f>
        <v>81685.919999999998</v>
      </c>
      <c r="Y148" s="12" t="b">
        <f>IF(X148=K148,TRUE,FALSE)</f>
        <v>1</v>
      </c>
    </row>
    <row r="149" spans="1:25" ht="15.75" customHeight="1" x14ac:dyDescent="0.25">
      <c r="A149" s="12"/>
      <c r="B149" s="12"/>
      <c r="C149" s="420" t="s">
        <v>111</v>
      </c>
      <c r="D149" s="421"/>
      <c r="E149" s="421"/>
      <c r="F149" s="421"/>
      <c r="G149" s="421"/>
      <c r="H149" s="421"/>
      <c r="I149" s="421"/>
      <c r="J149" s="421"/>
      <c r="K149" s="422"/>
      <c r="L149" s="420"/>
      <c r="M149" s="421"/>
      <c r="N149" s="421"/>
      <c r="O149" s="421"/>
      <c r="P149" s="421"/>
      <c r="Q149" s="421"/>
      <c r="R149" s="421"/>
      <c r="S149" s="432"/>
      <c r="T149" s="433"/>
      <c r="U149" s="389"/>
      <c r="V149" s="72"/>
      <c r="W149" s="72"/>
      <c r="X149" s="80"/>
      <c r="Y149" s="12"/>
    </row>
    <row r="150" spans="1:25" ht="15.75" customHeight="1" x14ac:dyDescent="0.25">
      <c r="A150" s="12"/>
      <c r="B150" s="12"/>
      <c r="C150" s="434" t="s">
        <v>59</v>
      </c>
      <c r="D150" s="83" t="s">
        <v>89</v>
      </c>
      <c r="E150" s="95" t="s">
        <v>9</v>
      </c>
      <c r="F150" s="17" t="s">
        <v>34</v>
      </c>
      <c r="G150" s="85" t="s">
        <v>90</v>
      </c>
      <c r="H150" s="85">
        <v>3</v>
      </c>
      <c r="I150" s="86">
        <v>30</v>
      </c>
      <c r="J150" s="56">
        <f>'Quadro de Preços 1 (4) - Skol'!$H$28</f>
        <v>12.6</v>
      </c>
      <c r="K150" s="67">
        <f t="shared" ref="K150:K159" si="61">J150*I150*H150</f>
        <v>1134</v>
      </c>
      <c r="L150" s="102"/>
      <c r="M150" s="127"/>
      <c r="N150" s="50"/>
      <c r="O150" s="50">
        <f>$K$150/2</f>
        <v>567</v>
      </c>
      <c r="P150" s="103"/>
      <c r="Q150" s="103"/>
      <c r="R150" s="103"/>
      <c r="S150" s="89"/>
      <c r="T150" s="115"/>
      <c r="U150" s="50">
        <f>$K$150/2</f>
        <v>567</v>
      </c>
      <c r="V150" s="103"/>
      <c r="W150" s="103"/>
      <c r="X150" s="80"/>
      <c r="Y150" s="12"/>
    </row>
    <row r="151" spans="1:25" ht="15.75" customHeight="1" x14ac:dyDescent="0.25">
      <c r="A151" s="12"/>
      <c r="B151" s="12"/>
      <c r="C151" s="435"/>
      <c r="D151" s="87" t="s">
        <v>91</v>
      </c>
      <c r="E151" s="95" t="s">
        <v>9</v>
      </c>
      <c r="F151" s="17" t="s">
        <v>34</v>
      </c>
      <c r="G151" s="85" t="s">
        <v>90</v>
      </c>
      <c r="H151" s="85">
        <v>3</v>
      </c>
      <c r="I151" s="86">
        <v>60</v>
      </c>
      <c r="J151" s="56">
        <f>'Quadro de Preços 1 (4) - Skol'!$H$29</f>
        <v>22.7</v>
      </c>
      <c r="K151" s="67">
        <f t="shared" si="61"/>
        <v>4086</v>
      </c>
      <c r="L151" s="104"/>
      <c r="M151" s="127"/>
      <c r="N151" s="50"/>
      <c r="O151" s="50">
        <f>$K$151/2</f>
        <v>2043</v>
      </c>
      <c r="P151" s="89"/>
      <c r="Q151" s="89"/>
      <c r="R151" s="89"/>
      <c r="S151" s="89"/>
      <c r="T151" s="115"/>
      <c r="U151" s="50">
        <f>$K$151/2</f>
        <v>2043</v>
      </c>
      <c r="V151" s="89"/>
      <c r="W151" s="89"/>
      <c r="X151" s="80"/>
      <c r="Y151" s="12"/>
    </row>
    <row r="152" spans="1:25" ht="15.75" customHeight="1" x14ac:dyDescent="0.25">
      <c r="A152" s="12"/>
      <c r="B152" s="12"/>
      <c r="C152" s="435"/>
      <c r="D152" s="105" t="s">
        <v>540</v>
      </c>
      <c r="E152" s="17" t="s">
        <v>6</v>
      </c>
      <c r="F152" s="17" t="s">
        <v>34</v>
      </c>
      <c r="G152" s="94" t="s">
        <v>90</v>
      </c>
      <c r="H152" s="94">
        <v>2</v>
      </c>
      <c r="I152" s="94">
        <v>10</v>
      </c>
      <c r="J152" s="128">
        <f>'Quadro de Preços 1 (4) - Skol'!H37</f>
        <v>27.84</v>
      </c>
      <c r="K152" s="67">
        <f t="shared" si="61"/>
        <v>556.79999999999995</v>
      </c>
      <c r="L152" s="104"/>
      <c r="M152" s="127"/>
      <c r="N152" s="50"/>
      <c r="O152" s="50">
        <f>$K$152/2</f>
        <v>278.39999999999998</v>
      </c>
      <c r="P152" s="89"/>
      <c r="Q152" s="89"/>
      <c r="R152" s="89"/>
      <c r="S152" s="89"/>
      <c r="T152" s="115"/>
      <c r="U152" s="50">
        <f>$K$152/2</f>
        <v>278.39999999999998</v>
      </c>
      <c r="V152" s="89"/>
      <c r="W152" s="89"/>
      <c r="X152" s="80"/>
      <c r="Y152" s="12"/>
    </row>
    <row r="153" spans="1:25" ht="15.75" customHeight="1" x14ac:dyDescent="0.25">
      <c r="A153" s="12"/>
      <c r="B153" s="12"/>
      <c r="C153" s="435"/>
      <c r="D153" s="97" t="s">
        <v>13</v>
      </c>
      <c r="E153" s="17" t="s">
        <v>10</v>
      </c>
      <c r="F153" s="17" t="s">
        <v>34</v>
      </c>
      <c r="G153" s="86" t="s">
        <v>97</v>
      </c>
      <c r="H153" s="86">
        <v>2</v>
      </c>
      <c r="I153" s="86">
        <v>10</v>
      </c>
      <c r="J153" s="44">
        <f>'Quadro de Preços 1 (4) - Skol'!$H$14</f>
        <v>2.6</v>
      </c>
      <c r="K153" s="67">
        <f t="shared" si="61"/>
        <v>52</v>
      </c>
      <c r="L153" s="104"/>
      <c r="M153" s="127"/>
      <c r="N153" s="50"/>
      <c r="O153" s="50">
        <f>$K$153/2</f>
        <v>26</v>
      </c>
      <c r="P153" s="89"/>
      <c r="Q153" s="89"/>
      <c r="R153" s="89"/>
      <c r="S153" s="89"/>
      <c r="T153" s="115"/>
      <c r="U153" s="50">
        <f>$K$153/2</f>
        <v>26</v>
      </c>
      <c r="V153" s="89"/>
      <c r="W153" s="89"/>
      <c r="X153" s="80"/>
      <c r="Y153" s="12"/>
    </row>
    <row r="154" spans="1:25" ht="15.75" customHeight="1" x14ac:dyDescent="0.25">
      <c r="A154" s="12"/>
      <c r="B154" s="12"/>
      <c r="C154" s="435"/>
      <c r="D154" s="98" t="s">
        <v>99</v>
      </c>
      <c r="E154" s="17" t="s">
        <v>10</v>
      </c>
      <c r="F154" s="17" t="s">
        <v>34</v>
      </c>
      <c r="G154" s="86" t="s">
        <v>97</v>
      </c>
      <c r="H154" s="86">
        <v>2</v>
      </c>
      <c r="I154" s="238">
        <v>320</v>
      </c>
      <c r="J154" s="44">
        <f>'Quadro de Preços 1 (4) - Skol'!$H$19</f>
        <v>0.09</v>
      </c>
      <c r="K154" s="67">
        <f t="shared" si="61"/>
        <v>57.599999999999994</v>
      </c>
      <c r="L154" s="104"/>
      <c r="M154" s="127"/>
      <c r="N154" s="50"/>
      <c r="O154" s="50">
        <f>$K$154/2</f>
        <v>28.799999999999997</v>
      </c>
      <c r="P154" s="89"/>
      <c r="Q154" s="89"/>
      <c r="R154" s="89"/>
      <c r="S154" s="89"/>
      <c r="T154" s="115"/>
      <c r="U154" s="50">
        <f>$K$154/2</f>
        <v>28.799999999999997</v>
      </c>
      <c r="V154" s="89"/>
      <c r="W154" s="89"/>
      <c r="X154" s="80"/>
      <c r="Y154" s="12"/>
    </row>
    <row r="155" spans="1:25" ht="15.75" customHeight="1" x14ac:dyDescent="0.25">
      <c r="A155" s="12"/>
      <c r="B155" s="12"/>
      <c r="C155" s="435"/>
      <c r="D155" s="98" t="s">
        <v>100</v>
      </c>
      <c r="E155" s="17" t="s">
        <v>10</v>
      </c>
      <c r="F155" s="17" t="s">
        <v>34</v>
      </c>
      <c r="G155" s="86" t="s">
        <v>97</v>
      </c>
      <c r="H155" s="86">
        <v>2</v>
      </c>
      <c r="I155" s="86">
        <v>20</v>
      </c>
      <c r="J155" s="44">
        <f>'Quadro de Preços 1 (4) - Skol'!$H$23</f>
        <v>12</v>
      </c>
      <c r="K155" s="67">
        <f t="shared" si="61"/>
        <v>480</v>
      </c>
      <c r="L155" s="104"/>
      <c r="M155" s="127"/>
      <c r="N155" s="50"/>
      <c r="O155" s="50">
        <f>$K$155/2</f>
        <v>240</v>
      </c>
      <c r="P155" s="89"/>
      <c r="Q155" s="89"/>
      <c r="R155" s="89"/>
      <c r="S155" s="89"/>
      <c r="T155" s="115"/>
      <c r="U155" s="50">
        <f>$K$155/2</f>
        <v>240</v>
      </c>
      <c r="V155" s="89"/>
      <c r="W155" s="89"/>
      <c r="X155" s="80"/>
      <c r="Y155" s="12"/>
    </row>
    <row r="156" spans="1:25" ht="15.75" customHeight="1" x14ac:dyDescent="0.25">
      <c r="A156" s="12"/>
      <c r="B156" s="12"/>
      <c r="C156" s="435"/>
      <c r="D156" s="98" t="s">
        <v>101</v>
      </c>
      <c r="E156" s="17" t="s">
        <v>10</v>
      </c>
      <c r="F156" s="17" t="s">
        <v>34</v>
      </c>
      <c r="G156" s="86" t="s">
        <v>97</v>
      </c>
      <c r="H156" s="86">
        <v>2</v>
      </c>
      <c r="I156" s="242">
        <v>128</v>
      </c>
      <c r="J156" s="44">
        <f>'Quadro de Preços 1 (4) - Skol'!$H$24</f>
        <v>4</v>
      </c>
      <c r="K156" s="67">
        <f t="shared" si="61"/>
        <v>1024</v>
      </c>
      <c r="L156" s="104"/>
      <c r="M156" s="127"/>
      <c r="N156" s="50"/>
      <c r="O156" s="50">
        <f>$K$156/2</f>
        <v>512</v>
      </c>
      <c r="P156" s="89"/>
      <c r="Q156" s="89"/>
      <c r="R156" s="89"/>
      <c r="S156" s="89"/>
      <c r="T156" s="115"/>
      <c r="U156" s="50">
        <f>$K$156/2</f>
        <v>512</v>
      </c>
      <c r="V156" s="89"/>
      <c r="W156" s="89"/>
      <c r="X156" s="80"/>
      <c r="Y156" s="12"/>
    </row>
    <row r="157" spans="1:25" ht="23.25" customHeight="1" x14ac:dyDescent="0.25">
      <c r="A157" s="12"/>
      <c r="B157" s="12"/>
      <c r="C157" s="435"/>
      <c r="D157" s="96" t="s">
        <v>543</v>
      </c>
      <c r="E157" s="17" t="s">
        <v>10</v>
      </c>
      <c r="F157" s="17" t="s">
        <v>34</v>
      </c>
      <c r="G157" s="86" t="s">
        <v>97</v>
      </c>
      <c r="H157" s="86">
        <v>2</v>
      </c>
      <c r="I157" s="238">
        <v>128</v>
      </c>
      <c r="J157" s="44">
        <f>'Quadro de Preços 1'!$I$12</f>
        <v>0.42</v>
      </c>
      <c r="K157" s="67">
        <f t="shared" si="61"/>
        <v>107.52</v>
      </c>
      <c r="L157" s="104"/>
      <c r="M157" s="127"/>
      <c r="N157" s="50"/>
      <c r="O157" s="50">
        <f>$K$157/2</f>
        <v>53.76</v>
      </c>
      <c r="P157" s="89"/>
      <c r="Q157" s="89"/>
      <c r="R157" s="89"/>
      <c r="S157" s="89"/>
      <c r="T157" s="115"/>
      <c r="U157" s="50">
        <f>$K$157/2</f>
        <v>53.76</v>
      </c>
      <c r="V157" s="89"/>
      <c r="W157" s="89"/>
      <c r="X157" s="80"/>
      <c r="Y157" s="12"/>
    </row>
    <row r="158" spans="1:25" ht="15.75" customHeight="1" x14ac:dyDescent="0.25">
      <c r="A158" s="12"/>
      <c r="B158" s="12"/>
      <c r="C158" s="435"/>
      <c r="D158" s="98" t="s">
        <v>30</v>
      </c>
      <c r="E158" s="86" t="s">
        <v>95</v>
      </c>
      <c r="F158" s="17" t="s">
        <v>34</v>
      </c>
      <c r="G158" s="85" t="s">
        <v>96</v>
      </c>
      <c r="H158" s="86">
        <v>2</v>
      </c>
      <c r="I158" s="242">
        <v>128</v>
      </c>
      <c r="J158" s="56">
        <f>'Verba_Kit Pedagogico_Skol'!$H$13</f>
        <v>8.2900000000000009</v>
      </c>
      <c r="K158" s="67">
        <f t="shared" si="61"/>
        <v>2122.2400000000002</v>
      </c>
      <c r="L158" s="104"/>
      <c r="M158" s="127"/>
      <c r="N158" s="50"/>
      <c r="O158" s="50">
        <f>$K$158/2</f>
        <v>1061.1200000000001</v>
      </c>
      <c r="P158" s="89"/>
      <c r="Q158" s="89"/>
      <c r="R158" s="89"/>
      <c r="S158" s="89"/>
      <c r="T158" s="115"/>
      <c r="U158" s="50">
        <f>$K$158/2</f>
        <v>1061.1200000000001</v>
      </c>
      <c r="V158" s="89"/>
      <c r="W158" s="89"/>
      <c r="X158" s="80"/>
      <c r="Y158" s="12"/>
    </row>
    <row r="159" spans="1:25" ht="15.75" customHeight="1" x14ac:dyDescent="0.25">
      <c r="A159" s="12"/>
      <c r="B159" s="12"/>
      <c r="C159" s="436"/>
      <c r="D159" s="83" t="s">
        <v>105</v>
      </c>
      <c r="E159" s="17" t="s">
        <v>10</v>
      </c>
      <c r="F159" s="17" t="s">
        <v>34</v>
      </c>
      <c r="G159" s="94" t="s">
        <v>97</v>
      </c>
      <c r="H159" s="94">
        <v>2</v>
      </c>
      <c r="I159" s="242">
        <v>128</v>
      </c>
      <c r="J159" s="44">
        <f>'Kit Lanche'!D15</f>
        <v>5.5</v>
      </c>
      <c r="K159" s="67">
        <f t="shared" si="61"/>
        <v>1408</v>
      </c>
      <c r="L159" s="104"/>
      <c r="M159" s="127"/>
      <c r="N159" s="50"/>
      <c r="O159" s="50">
        <f>$K$159/2</f>
        <v>704</v>
      </c>
      <c r="P159" s="89"/>
      <c r="Q159" s="89"/>
      <c r="R159" s="89"/>
      <c r="S159" s="89"/>
      <c r="T159" s="115"/>
      <c r="U159" s="50">
        <f>$K$159/2</f>
        <v>704</v>
      </c>
      <c r="V159" s="89"/>
      <c r="W159" s="89"/>
      <c r="X159" s="80"/>
      <c r="Y159" s="12"/>
    </row>
    <row r="160" spans="1:25" ht="15.75" customHeight="1" x14ac:dyDescent="0.25">
      <c r="A160" s="12"/>
      <c r="B160" s="12"/>
      <c r="C160" s="32" t="s">
        <v>98</v>
      </c>
      <c r="D160" s="26"/>
      <c r="E160" s="26"/>
      <c r="F160" s="26"/>
      <c r="G160" s="26"/>
      <c r="H160" s="26"/>
      <c r="I160" s="26"/>
      <c r="J160" s="26"/>
      <c r="K160" s="49">
        <f>SUM(K150:K159)</f>
        <v>11028.160000000002</v>
      </c>
      <c r="L160" s="49">
        <f t="shared" ref="L160:W160" si="62">SUM(L150:L159)</f>
        <v>0</v>
      </c>
      <c r="M160" s="49">
        <f t="shared" si="62"/>
        <v>0</v>
      </c>
      <c r="N160" s="49">
        <f t="shared" si="62"/>
        <v>0</v>
      </c>
      <c r="O160" s="49">
        <f t="shared" si="62"/>
        <v>5514.0800000000008</v>
      </c>
      <c r="P160" s="49">
        <f t="shared" si="62"/>
        <v>0</v>
      </c>
      <c r="Q160" s="49">
        <f t="shared" si="62"/>
        <v>0</v>
      </c>
      <c r="R160" s="49">
        <f t="shared" si="62"/>
        <v>0</v>
      </c>
      <c r="S160" s="49">
        <f t="shared" si="62"/>
        <v>0</v>
      </c>
      <c r="T160" s="49">
        <f t="shared" si="62"/>
        <v>0</v>
      </c>
      <c r="U160" s="49">
        <f t="shared" si="62"/>
        <v>5514.0800000000008</v>
      </c>
      <c r="V160" s="49">
        <f t="shared" si="62"/>
        <v>0</v>
      </c>
      <c r="W160" s="49">
        <f t="shared" si="62"/>
        <v>0</v>
      </c>
      <c r="X160" s="80">
        <f>SUM(L160:W160)</f>
        <v>11028.160000000002</v>
      </c>
      <c r="Y160" s="12" t="b">
        <f>IF(X160=K160,TRUE,FALSE)</f>
        <v>1</v>
      </c>
    </row>
    <row r="161" spans="1:25" ht="15.75" customHeight="1" x14ac:dyDescent="0.25">
      <c r="A161" s="12"/>
      <c r="B161" s="12"/>
      <c r="C161" s="437" t="s">
        <v>113</v>
      </c>
      <c r="D161" s="83" t="s">
        <v>89</v>
      </c>
      <c r="E161" s="95" t="s">
        <v>9</v>
      </c>
      <c r="F161" s="17" t="s">
        <v>34</v>
      </c>
      <c r="G161" s="86" t="s">
        <v>90</v>
      </c>
      <c r="H161" s="86">
        <v>3</v>
      </c>
      <c r="I161" s="86">
        <v>240</v>
      </c>
      <c r="J161" s="56">
        <f>'Quadro de Preços 1 (4) - Skol'!$H$28</f>
        <v>12.6</v>
      </c>
      <c r="K161" s="45">
        <f t="shared" ref="K161:K169" si="63">H161*I161*J161</f>
        <v>9072</v>
      </c>
      <c r="L161" s="102"/>
      <c r="M161" s="103"/>
      <c r="N161" s="50">
        <f>$K$161/4</f>
        <v>2268</v>
      </c>
      <c r="O161" s="103"/>
      <c r="P161" s="50"/>
      <c r="Q161" s="50">
        <f>$K$161/4</f>
        <v>2268</v>
      </c>
      <c r="R161" s="50"/>
      <c r="S161" s="50"/>
      <c r="T161" s="50">
        <f>$K$161/4</f>
        <v>2268</v>
      </c>
      <c r="U161" s="99"/>
      <c r="V161" s="50"/>
      <c r="W161" s="50">
        <f>$K$161/4</f>
        <v>2268</v>
      </c>
      <c r="X161" s="80"/>
      <c r="Y161" s="12"/>
    </row>
    <row r="162" spans="1:25" ht="27.75" customHeight="1" x14ac:dyDescent="0.25">
      <c r="A162" s="12"/>
      <c r="B162" s="12"/>
      <c r="C162" s="435"/>
      <c r="D162" s="83" t="s">
        <v>91</v>
      </c>
      <c r="E162" s="95" t="s">
        <v>9</v>
      </c>
      <c r="F162" s="17" t="s">
        <v>34</v>
      </c>
      <c r="G162" s="86" t="s">
        <v>90</v>
      </c>
      <c r="H162" s="86">
        <v>3</v>
      </c>
      <c r="I162" s="86">
        <v>320</v>
      </c>
      <c r="J162" s="56">
        <f>'Quadro de Preços 1 (4) - Skol'!$H$29</f>
        <v>22.7</v>
      </c>
      <c r="K162" s="45">
        <f t="shared" si="63"/>
        <v>21792</v>
      </c>
      <c r="L162" s="104"/>
      <c r="M162" s="89"/>
      <c r="N162" s="50">
        <f>$K$162/4</f>
        <v>5448</v>
      </c>
      <c r="O162" s="89"/>
      <c r="P162" s="50"/>
      <c r="Q162" s="50">
        <f>$K$162/4</f>
        <v>5448</v>
      </c>
      <c r="R162" s="50"/>
      <c r="S162" s="50"/>
      <c r="T162" s="50">
        <f>$K$162/4</f>
        <v>5448</v>
      </c>
      <c r="U162" s="99"/>
      <c r="V162" s="50"/>
      <c r="W162" s="50">
        <f>$K$162/4</f>
        <v>5448</v>
      </c>
      <c r="X162" s="39"/>
      <c r="Y162" s="12"/>
    </row>
    <row r="163" spans="1:25" ht="27.75" customHeight="1" x14ac:dyDescent="0.25">
      <c r="A163" s="12"/>
      <c r="B163" s="12"/>
      <c r="C163" s="435"/>
      <c r="D163" s="105" t="s">
        <v>510</v>
      </c>
      <c r="E163" s="17" t="s">
        <v>6</v>
      </c>
      <c r="F163" s="17" t="s">
        <v>34</v>
      </c>
      <c r="G163" s="86" t="s">
        <v>90</v>
      </c>
      <c r="H163" s="86">
        <v>4</v>
      </c>
      <c r="I163" s="86">
        <v>32</v>
      </c>
      <c r="J163" s="53">
        <f>'Quadro de Preços 1 (4) - Skol'!H34</f>
        <v>27.24</v>
      </c>
      <c r="K163" s="45">
        <f t="shared" si="63"/>
        <v>3486.72</v>
      </c>
      <c r="L163" s="104"/>
      <c r="M163" s="89"/>
      <c r="N163" s="50">
        <f>$K$163/4</f>
        <v>871.68</v>
      </c>
      <c r="O163" s="89"/>
      <c r="P163" s="50"/>
      <c r="Q163" s="50">
        <f>$K$163/4</f>
        <v>871.68</v>
      </c>
      <c r="R163" s="50"/>
      <c r="S163" s="50"/>
      <c r="T163" s="50">
        <f>$K$163/4</f>
        <v>871.68</v>
      </c>
      <c r="U163" s="99"/>
      <c r="V163" s="50"/>
      <c r="W163" s="50">
        <f>$K$163/4</f>
        <v>871.68</v>
      </c>
      <c r="X163" s="80"/>
      <c r="Y163" s="12"/>
    </row>
    <row r="164" spans="1:25" ht="29.25" customHeight="1" x14ac:dyDescent="0.25">
      <c r="A164" s="12"/>
      <c r="B164" s="12"/>
      <c r="C164" s="435"/>
      <c r="D164" s="83" t="s">
        <v>30</v>
      </c>
      <c r="E164" s="86" t="s">
        <v>95</v>
      </c>
      <c r="F164" s="17" t="s">
        <v>34</v>
      </c>
      <c r="G164" s="85" t="s">
        <v>96</v>
      </c>
      <c r="H164" s="86">
        <v>4</v>
      </c>
      <c r="I164" s="242">
        <v>30</v>
      </c>
      <c r="J164" s="56">
        <f>'Verba_Kit Pedagogico_Skol'!$H$13</f>
        <v>8.2900000000000009</v>
      </c>
      <c r="K164" s="45">
        <f t="shared" si="63"/>
        <v>994.80000000000007</v>
      </c>
      <c r="L164" s="104"/>
      <c r="M164" s="89"/>
      <c r="N164" s="50">
        <f>$K$164/4</f>
        <v>248.70000000000002</v>
      </c>
      <c r="O164" s="89"/>
      <c r="P164" s="50"/>
      <c r="Q164" s="50">
        <f>$K$164/4</f>
        <v>248.70000000000002</v>
      </c>
      <c r="R164" s="50"/>
      <c r="S164" s="50"/>
      <c r="T164" s="50">
        <f>$K$164/4</f>
        <v>248.70000000000002</v>
      </c>
      <c r="U164" s="99"/>
      <c r="V164" s="50"/>
      <c r="W164" s="50">
        <f>$K$164/4</f>
        <v>248.70000000000002</v>
      </c>
      <c r="X164" s="39"/>
      <c r="Y164" s="31"/>
    </row>
    <row r="165" spans="1:25" ht="15.75" customHeight="1" x14ac:dyDescent="0.25">
      <c r="A165" s="12"/>
      <c r="B165" s="12"/>
      <c r="C165" s="435"/>
      <c r="D165" s="97" t="s">
        <v>15</v>
      </c>
      <c r="E165" s="17" t="s">
        <v>10</v>
      </c>
      <c r="F165" s="17" t="s">
        <v>34</v>
      </c>
      <c r="G165" s="86" t="s">
        <v>112</v>
      </c>
      <c r="H165" s="86">
        <v>4</v>
      </c>
      <c r="I165" s="86">
        <v>320</v>
      </c>
      <c r="J165" s="44">
        <f>'Quadro de Preços 1 (4) - Skol'!$H$16</f>
        <v>0.14000000000000001</v>
      </c>
      <c r="K165" s="45">
        <f t="shared" si="63"/>
        <v>179.20000000000002</v>
      </c>
      <c r="L165" s="104"/>
      <c r="M165" s="89"/>
      <c r="N165" s="50">
        <f>$K$165/4</f>
        <v>44.800000000000004</v>
      </c>
      <c r="O165" s="89"/>
      <c r="P165" s="50"/>
      <c r="Q165" s="50">
        <f>$K$165/4</f>
        <v>44.800000000000004</v>
      </c>
      <c r="R165" s="50"/>
      <c r="S165" s="50"/>
      <c r="T165" s="50">
        <f>$K$165/4</f>
        <v>44.800000000000004</v>
      </c>
      <c r="U165" s="99"/>
      <c r="V165" s="50"/>
      <c r="W165" s="50">
        <f>$K$165/4</f>
        <v>44.800000000000004</v>
      </c>
      <c r="X165" s="39"/>
      <c r="Y165" s="12"/>
    </row>
    <row r="166" spans="1:25" ht="15.75" customHeight="1" x14ac:dyDescent="0.25">
      <c r="A166" s="31"/>
      <c r="B166" s="31"/>
      <c r="C166" s="435"/>
      <c r="D166" s="83" t="s">
        <v>105</v>
      </c>
      <c r="E166" s="17" t="s">
        <v>10</v>
      </c>
      <c r="F166" s="17" t="s">
        <v>34</v>
      </c>
      <c r="G166" s="86" t="s">
        <v>97</v>
      </c>
      <c r="H166" s="86">
        <v>4</v>
      </c>
      <c r="I166" s="242">
        <v>30</v>
      </c>
      <c r="J166" s="44">
        <f>'Kit Lanche'!D15</f>
        <v>5.5</v>
      </c>
      <c r="K166" s="45">
        <f t="shared" si="63"/>
        <v>660</v>
      </c>
      <c r="L166" s="104"/>
      <c r="M166" s="89"/>
      <c r="N166" s="50">
        <f>$K$166/4</f>
        <v>165</v>
      </c>
      <c r="O166" s="89"/>
      <c r="P166" s="50"/>
      <c r="Q166" s="50">
        <f>$K$166/4</f>
        <v>165</v>
      </c>
      <c r="R166" s="50"/>
      <c r="S166" s="50"/>
      <c r="T166" s="50">
        <f>$K$166/4</f>
        <v>165</v>
      </c>
      <c r="U166" s="99"/>
      <c r="V166" s="50"/>
      <c r="W166" s="50">
        <f>$K$166/4</f>
        <v>165</v>
      </c>
      <c r="X166" s="80"/>
      <c r="Y166" s="31"/>
    </row>
    <row r="167" spans="1:25" ht="15.75" customHeight="1" x14ac:dyDescent="0.25">
      <c r="A167" s="12"/>
      <c r="B167" s="12"/>
      <c r="C167" s="435"/>
      <c r="D167" s="83" t="s">
        <v>100</v>
      </c>
      <c r="E167" s="17" t="s">
        <v>10</v>
      </c>
      <c r="F167" s="17" t="s">
        <v>34</v>
      </c>
      <c r="G167" s="86" t="s">
        <v>97</v>
      </c>
      <c r="H167" s="86">
        <v>4</v>
      </c>
      <c r="I167" s="86">
        <v>5</v>
      </c>
      <c r="J167" s="44">
        <f>'Quadro de Preços 1 (4) - Skol'!$H$23</f>
        <v>12</v>
      </c>
      <c r="K167" s="45">
        <f t="shared" si="63"/>
        <v>240</v>
      </c>
      <c r="L167" s="104"/>
      <c r="M167" s="89"/>
      <c r="N167" s="50">
        <f>$K$167/4</f>
        <v>60</v>
      </c>
      <c r="O167" s="89"/>
      <c r="P167" s="50"/>
      <c r="Q167" s="50">
        <f>$K$167/4</f>
        <v>60</v>
      </c>
      <c r="R167" s="50"/>
      <c r="S167" s="50"/>
      <c r="T167" s="50">
        <f>$K$167/4</f>
        <v>60</v>
      </c>
      <c r="U167" s="99"/>
      <c r="V167" s="50"/>
      <c r="W167" s="50">
        <f>$K$167/4</f>
        <v>60</v>
      </c>
      <c r="X167" s="80"/>
      <c r="Y167" s="31"/>
    </row>
    <row r="168" spans="1:25" ht="15.75" customHeight="1" x14ac:dyDescent="0.25">
      <c r="A168" s="12"/>
      <c r="B168" s="12"/>
      <c r="C168" s="435"/>
      <c r="D168" s="83" t="s">
        <v>101</v>
      </c>
      <c r="E168" s="17" t="s">
        <v>10</v>
      </c>
      <c r="F168" s="17" t="s">
        <v>34</v>
      </c>
      <c r="G168" s="86" t="s">
        <v>97</v>
      </c>
      <c r="H168" s="86">
        <v>4</v>
      </c>
      <c r="I168" s="242">
        <v>30</v>
      </c>
      <c r="J168" s="44">
        <f>'Quadro de Preços 1 (4) - Skol'!$H$24</f>
        <v>4</v>
      </c>
      <c r="K168" s="45">
        <f t="shared" si="63"/>
        <v>480</v>
      </c>
      <c r="L168" s="104"/>
      <c r="M168" s="89"/>
      <c r="N168" s="50">
        <f>$K$168/4</f>
        <v>120</v>
      </c>
      <c r="O168" s="89"/>
      <c r="P168" s="50"/>
      <c r="Q168" s="50">
        <f>$K$168/4</f>
        <v>120</v>
      </c>
      <c r="R168" s="50"/>
      <c r="S168" s="50"/>
      <c r="T168" s="50">
        <f>$K$168/4</f>
        <v>120</v>
      </c>
      <c r="U168" s="99"/>
      <c r="V168" s="50"/>
      <c r="W168" s="50">
        <f>$K$168/4</f>
        <v>120</v>
      </c>
      <c r="X168" s="80"/>
      <c r="Y168" s="12"/>
    </row>
    <row r="169" spans="1:25" ht="15.75" customHeight="1" x14ac:dyDescent="0.25">
      <c r="A169" s="12"/>
      <c r="B169" s="12"/>
      <c r="C169" s="436"/>
      <c r="D169" s="96" t="s">
        <v>543</v>
      </c>
      <c r="E169" s="17" t="s">
        <v>10</v>
      </c>
      <c r="F169" s="17" t="s">
        <v>34</v>
      </c>
      <c r="G169" s="86" t="s">
        <v>97</v>
      </c>
      <c r="H169" s="86">
        <v>4</v>
      </c>
      <c r="I169" s="238">
        <v>30</v>
      </c>
      <c r="J169" s="44">
        <f>'Quadro de Preços 1'!$I$12</f>
        <v>0.42</v>
      </c>
      <c r="K169" s="45">
        <f t="shared" si="63"/>
        <v>50.4</v>
      </c>
      <c r="L169" s="104"/>
      <c r="M169" s="89"/>
      <c r="N169" s="50">
        <f>$K$169/4</f>
        <v>12.6</v>
      </c>
      <c r="O169" s="89"/>
      <c r="P169" s="50"/>
      <c r="Q169" s="50">
        <f>$K$169/4</f>
        <v>12.6</v>
      </c>
      <c r="R169" s="50"/>
      <c r="S169" s="50"/>
      <c r="T169" s="50">
        <f>$K$169/4</f>
        <v>12.6</v>
      </c>
      <c r="U169" s="99"/>
      <c r="V169" s="50"/>
      <c r="W169" s="50">
        <f>$K$169/4</f>
        <v>12.6</v>
      </c>
      <c r="X169" s="80"/>
      <c r="Y169" s="12"/>
    </row>
    <row r="170" spans="1:25" ht="15.75" customHeight="1" x14ac:dyDescent="0.25">
      <c r="A170" s="12"/>
      <c r="B170" s="12"/>
      <c r="C170" s="32" t="s">
        <v>98</v>
      </c>
      <c r="D170" s="26"/>
      <c r="E170" s="26"/>
      <c r="F170" s="26"/>
      <c r="G170" s="26"/>
      <c r="H170" s="26"/>
      <c r="I170" s="26"/>
      <c r="J170" s="26"/>
      <c r="K170" s="49">
        <f>SUM(K161:K169)</f>
        <v>36955.120000000003</v>
      </c>
      <c r="L170" s="34">
        <f t="shared" ref="L170:W170" si="64">SUM(L161:L169)</f>
        <v>0</v>
      </c>
      <c r="M170" s="34">
        <f t="shared" si="64"/>
        <v>0</v>
      </c>
      <c r="N170" s="34">
        <f t="shared" si="64"/>
        <v>9238.7800000000007</v>
      </c>
      <c r="O170" s="34">
        <f t="shared" si="64"/>
        <v>0</v>
      </c>
      <c r="P170" s="34">
        <f t="shared" si="64"/>
        <v>0</v>
      </c>
      <c r="Q170" s="34">
        <f t="shared" si="64"/>
        <v>9238.7800000000007</v>
      </c>
      <c r="R170" s="34">
        <f t="shared" si="64"/>
        <v>0</v>
      </c>
      <c r="S170" s="34">
        <f t="shared" si="64"/>
        <v>0</v>
      </c>
      <c r="T170" s="34">
        <f t="shared" si="64"/>
        <v>9238.7800000000007</v>
      </c>
      <c r="U170" s="34">
        <f t="shared" si="64"/>
        <v>0</v>
      </c>
      <c r="V170" s="34">
        <f t="shared" si="64"/>
        <v>0</v>
      </c>
      <c r="W170" s="34">
        <f t="shared" si="64"/>
        <v>9238.7800000000007</v>
      </c>
      <c r="X170" s="80">
        <f>SUM(L170:W170)</f>
        <v>36955.120000000003</v>
      </c>
      <c r="Y170" s="12" t="b">
        <f>IF(X170=K170,TRUE,FALSE)</f>
        <v>1</v>
      </c>
    </row>
    <row r="171" spans="1:25" ht="22.5" customHeight="1" x14ac:dyDescent="0.25">
      <c r="A171" s="12"/>
      <c r="B171" s="12"/>
      <c r="C171" s="434" t="s">
        <v>61</v>
      </c>
      <c r="D171" s="83" t="s">
        <v>89</v>
      </c>
      <c r="E171" s="95" t="s">
        <v>9</v>
      </c>
      <c r="F171" s="17" t="s">
        <v>34</v>
      </c>
      <c r="G171" s="94" t="s">
        <v>90</v>
      </c>
      <c r="H171" s="94">
        <v>3</v>
      </c>
      <c r="I171" s="86">
        <v>104</v>
      </c>
      <c r="J171" s="56">
        <f>'Quadro de Preços 1 (4) - Skol'!$H$28</f>
        <v>12.6</v>
      </c>
      <c r="K171" s="45">
        <f t="shared" ref="K171:K174" si="65">H171*I171*J171</f>
        <v>3931.2</v>
      </c>
      <c r="L171" s="102"/>
      <c r="M171" s="103"/>
      <c r="N171" s="103"/>
      <c r="O171" s="115">
        <f>$K$171/4</f>
        <v>982.8</v>
      </c>
      <c r="P171" s="99"/>
      <c r="Q171" s="115">
        <f>$K$171/4</f>
        <v>982.8</v>
      </c>
      <c r="R171" s="103"/>
      <c r="S171" s="103"/>
      <c r="T171" s="115">
        <f>$K$171/4</f>
        <v>982.8</v>
      </c>
      <c r="U171" s="51"/>
      <c r="V171" s="115">
        <f>$K$171/4</f>
        <v>982.8</v>
      </c>
      <c r="W171" s="50"/>
      <c r="X171" s="80"/>
      <c r="Y171" s="12"/>
    </row>
    <row r="172" spans="1:25" ht="15.75" customHeight="1" x14ac:dyDescent="0.25">
      <c r="A172" s="12"/>
      <c r="B172" s="12"/>
      <c r="C172" s="435"/>
      <c r="D172" s="83" t="s">
        <v>91</v>
      </c>
      <c r="E172" s="95" t="s">
        <v>9</v>
      </c>
      <c r="F172" s="17" t="s">
        <v>34</v>
      </c>
      <c r="G172" s="94" t="s">
        <v>90</v>
      </c>
      <c r="H172" s="94">
        <v>3</v>
      </c>
      <c r="I172" s="86">
        <v>144</v>
      </c>
      <c r="J172" s="56">
        <f>'Quadro de Preços 1 (4) - Skol'!$H$29</f>
        <v>22.7</v>
      </c>
      <c r="K172" s="45">
        <f t="shared" si="65"/>
        <v>9806.4</v>
      </c>
      <c r="L172" s="104"/>
      <c r="M172" s="89"/>
      <c r="N172" s="89"/>
      <c r="O172" s="115">
        <f>$K$172/4</f>
        <v>2451.6</v>
      </c>
      <c r="P172" s="99"/>
      <c r="Q172" s="115">
        <f>$K$172/4</f>
        <v>2451.6</v>
      </c>
      <c r="R172" s="89"/>
      <c r="S172" s="89"/>
      <c r="T172" s="115">
        <f>$K$172/4</f>
        <v>2451.6</v>
      </c>
      <c r="U172" s="51"/>
      <c r="V172" s="115">
        <f>$K$172/4</f>
        <v>2451.6</v>
      </c>
      <c r="W172" s="50"/>
      <c r="X172" s="80"/>
      <c r="Y172" s="12"/>
    </row>
    <row r="173" spans="1:25" ht="15.75" customHeight="1" x14ac:dyDescent="0.25">
      <c r="A173" s="12"/>
      <c r="B173" s="12"/>
      <c r="C173" s="435"/>
      <c r="D173" s="97" t="s">
        <v>15</v>
      </c>
      <c r="E173" s="17" t="s">
        <v>10</v>
      </c>
      <c r="F173" s="17" t="s">
        <v>34</v>
      </c>
      <c r="G173" s="94" t="s">
        <v>112</v>
      </c>
      <c r="H173" s="94">
        <v>4</v>
      </c>
      <c r="I173" s="94">
        <v>320</v>
      </c>
      <c r="J173" s="44">
        <f>'Quadro de Preços 1 (4) - Skol'!$H$16</f>
        <v>0.14000000000000001</v>
      </c>
      <c r="K173" s="45">
        <f t="shared" si="65"/>
        <v>179.20000000000002</v>
      </c>
      <c r="L173" s="104"/>
      <c r="M173" s="89"/>
      <c r="N173" s="89"/>
      <c r="O173" s="115">
        <f>$K$173/4</f>
        <v>44.800000000000004</v>
      </c>
      <c r="P173" s="99"/>
      <c r="Q173" s="115">
        <f>$K$173/4</f>
        <v>44.800000000000004</v>
      </c>
      <c r="R173" s="89"/>
      <c r="S173" s="89"/>
      <c r="T173" s="115">
        <f>$K$173/4</f>
        <v>44.800000000000004</v>
      </c>
      <c r="U173" s="51"/>
      <c r="V173" s="115">
        <f>$K$173/4</f>
        <v>44.800000000000004</v>
      </c>
      <c r="W173" s="50"/>
      <c r="X173" s="80"/>
      <c r="Y173" s="12"/>
    </row>
    <row r="174" spans="1:25" ht="15.75" customHeight="1" x14ac:dyDescent="0.25">
      <c r="A174" s="12"/>
      <c r="B174" s="12"/>
      <c r="C174" s="436"/>
      <c r="D174" s="83" t="s">
        <v>99</v>
      </c>
      <c r="E174" s="17" t="s">
        <v>10</v>
      </c>
      <c r="F174" s="17" t="s">
        <v>34</v>
      </c>
      <c r="G174" s="94" t="s">
        <v>97</v>
      </c>
      <c r="H174" s="94">
        <v>4</v>
      </c>
      <c r="I174" s="86">
        <v>320</v>
      </c>
      <c r="J174" s="44">
        <f>'Quadro de Preços 1 (4) - Skol'!$H$19</f>
        <v>0.09</v>
      </c>
      <c r="K174" s="45">
        <f t="shared" si="65"/>
        <v>115.19999999999999</v>
      </c>
      <c r="L174" s="129"/>
      <c r="M174" s="130"/>
      <c r="N174" s="130"/>
      <c r="O174" s="115">
        <f>$K$174/4</f>
        <v>28.799999999999997</v>
      </c>
      <c r="P174" s="99"/>
      <c r="Q174" s="115">
        <f>$K$174/4</f>
        <v>28.799999999999997</v>
      </c>
      <c r="R174" s="130"/>
      <c r="S174" s="130"/>
      <c r="T174" s="115">
        <f>$K$174/4</f>
        <v>28.799999999999997</v>
      </c>
      <c r="U174" s="131"/>
      <c r="V174" s="115">
        <f>$K$174/4</f>
        <v>28.799999999999997</v>
      </c>
      <c r="W174" s="132"/>
      <c r="X174" s="80"/>
      <c r="Y174" s="12"/>
    </row>
    <row r="175" spans="1:25" ht="15.75" customHeight="1" x14ac:dyDescent="0.25">
      <c r="A175" s="12"/>
      <c r="B175" s="12"/>
      <c r="C175" s="32" t="s">
        <v>98</v>
      </c>
      <c r="D175" s="26"/>
      <c r="E175" s="26"/>
      <c r="F175" s="26"/>
      <c r="G175" s="26"/>
      <c r="H175" s="26"/>
      <c r="I175" s="26"/>
      <c r="J175" s="133"/>
      <c r="K175" s="33">
        <f>SUM(K171:K174)</f>
        <v>14032</v>
      </c>
      <c r="L175" s="33">
        <f t="shared" ref="L175:W175" si="66">SUM(L171:L174)</f>
        <v>0</v>
      </c>
      <c r="M175" s="33">
        <f t="shared" si="66"/>
        <v>0</v>
      </c>
      <c r="N175" s="33">
        <f t="shared" si="66"/>
        <v>0</v>
      </c>
      <c r="O175" s="33">
        <f t="shared" si="66"/>
        <v>3508</v>
      </c>
      <c r="P175" s="33">
        <f t="shared" si="66"/>
        <v>0</v>
      </c>
      <c r="Q175" s="33">
        <f t="shared" si="66"/>
        <v>3508</v>
      </c>
      <c r="R175" s="33">
        <f t="shared" si="66"/>
        <v>0</v>
      </c>
      <c r="S175" s="33">
        <f t="shared" si="66"/>
        <v>0</v>
      </c>
      <c r="T175" s="33">
        <f t="shared" si="66"/>
        <v>3508</v>
      </c>
      <c r="U175" s="33">
        <f t="shared" si="66"/>
        <v>0</v>
      </c>
      <c r="V175" s="33">
        <f t="shared" si="66"/>
        <v>3508</v>
      </c>
      <c r="W175" s="33">
        <f t="shared" si="66"/>
        <v>0</v>
      </c>
      <c r="X175" s="80">
        <f>SUM(L175:W175)</f>
        <v>14032</v>
      </c>
      <c r="Y175" s="12" t="b">
        <f>IF(X175=K175,TRUE,FALSE)</f>
        <v>1</v>
      </c>
    </row>
    <row r="176" spans="1:25" ht="15.75" customHeight="1" x14ac:dyDescent="0.25">
      <c r="A176" s="12"/>
      <c r="B176" s="12"/>
      <c r="C176" s="417" t="s">
        <v>122</v>
      </c>
      <c r="D176" s="419"/>
      <c r="E176" s="134"/>
      <c r="F176" s="134"/>
      <c r="G176" s="135"/>
      <c r="H176" s="135"/>
      <c r="I176" s="135"/>
      <c r="J176" s="135"/>
      <c r="K176" s="73">
        <f>K175+K160+K170</f>
        <v>62015.280000000006</v>
      </c>
      <c r="L176" s="73">
        <f t="shared" ref="L176:W176" si="67">L175+L160+L170</f>
        <v>0</v>
      </c>
      <c r="M176" s="73">
        <f t="shared" si="67"/>
        <v>0</v>
      </c>
      <c r="N176" s="73">
        <f t="shared" si="67"/>
        <v>9238.7800000000007</v>
      </c>
      <c r="O176" s="73">
        <f t="shared" si="67"/>
        <v>9022.0800000000017</v>
      </c>
      <c r="P176" s="73">
        <f t="shared" si="67"/>
        <v>0</v>
      </c>
      <c r="Q176" s="73">
        <f t="shared" si="67"/>
        <v>12746.78</v>
      </c>
      <c r="R176" s="73">
        <f t="shared" si="67"/>
        <v>0</v>
      </c>
      <c r="S176" s="73">
        <f t="shared" si="67"/>
        <v>0</v>
      </c>
      <c r="T176" s="73">
        <f t="shared" si="67"/>
        <v>12746.78</v>
      </c>
      <c r="U176" s="73">
        <f t="shared" si="67"/>
        <v>5514.0800000000008</v>
      </c>
      <c r="V176" s="73">
        <f t="shared" si="67"/>
        <v>3508</v>
      </c>
      <c r="W176" s="73">
        <f t="shared" si="67"/>
        <v>9238.7800000000007</v>
      </c>
      <c r="X176" s="80">
        <f>SUM(L176:W176)</f>
        <v>62015.28</v>
      </c>
      <c r="Y176" s="12" t="b">
        <f>IF(X176=K176,TRUE,FALSE)</f>
        <v>1</v>
      </c>
    </row>
    <row r="177" spans="1:25" ht="25.5" customHeight="1" thickBot="1" x14ac:dyDescent="0.3">
      <c r="A177" s="12"/>
      <c r="B177" s="12"/>
      <c r="C177" s="136" t="s">
        <v>114</v>
      </c>
      <c r="D177" s="137"/>
      <c r="E177" s="137"/>
      <c r="F177" s="137"/>
      <c r="G177" s="137"/>
      <c r="H177" s="137"/>
      <c r="I177" s="137"/>
      <c r="J177" s="137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5"/>
      <c r="X177" s="80"/>
      <c r="Y177" s="12"/>
    </row>
    <row r="178" spans="1:25" ht="30.75" customHeight="1" x14ac:dyDescent="0.25">
      <c r="A178" s="12"/>
      <c r="B178" s="12"/>
      <c r="C178" s="429" t="s">
        <v>115</v>
      </c>
      <c r="D178" s="138" t="s">
        <v>513</v>
      </c>
      <c r="E178" s="17" t="s">
        <v>6</v>
      </c>
      <c r="F178" s="17" t="s">
        <v>34</v>
      </c>
      <c r="G178" s="86" t="s">
        <v>97</v>
      </c>
      <c r="H178" s="86">
        <v>1</v>
      </c>
      <c r="I178" s="86">
        <v>1</v>
      </c>
      <c r="J178" s="56">
        <f>Verba_Pesquisafinal!F17</f>
        <v>45</v>
      </c>
      <c r="K178" s="56">
        <f t="shared" ref="K178" si="68">J178*I178*H178</f>
        <v>45</v>
      </c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76">
        <f>K178</f>
        <v>45</v>
      </c>
      <c r="X178" s="80"/>
      <c r="Y178" s="12"/>
    </row>
    <row r="179" spans="1:25" ht="27.75" customHeight="1" x14ac:dyDescent="0.25">
      <c r="A179" s="12"/>
      <c r="B179" s="12"/>
      <c r="C179" s="430"/>
      <c r="D179" s="138" t="s">
        <v>513</v>
      </c>
      <c r="E179" s="17" t="s">
        <v>6</v>
      </c>
      <c r="F179" s="17" t="s">
        <v>34</v>
      </c>
      <c r="G179" s="86" t="s">
        <v>97</v>
      </c>
      <c r="H179" s="86">
        <v>1</v>
      </c>
      <c r="I179" s="86">
        <v>161</v>
      </c>
      <c r="J179" s="56">
        <f>Verba_Pesquisafinal!F18</f>
        <v>2</v>
      </c>
      <c r="K179" s="56">
        <f t="shared" ref="K179:K181" si="69">J179*I179*H179</f>
        <v>322</v>
      </c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76">
        <f>K179</f>
        <v>322</v>
      </c>
      <c r="X179" s="80"/>
      <c r="Y179" s="12"/>
    </row>
    <row r="180" spans="1:25" ht="15.75" customHeight="1" x14ac:dyDescent="0.25">
      <c r="A180" s="12"/>
      <c r="B180" s="12"/>
      <c r="C180" s="430"/>
      <c r="D180" s="139" t="s">
        <v>89</v>
      </c>
      <c r="E180" s="95" t="s">
        <v>9</v>
      </c>
      <c r="F180" s="17" t="s">
        <v>34</v>
      </c>
      <c r="G180" s="94" t="s">
        <v>90</v>
      </c>
      <c r="H180" s="94">
        <v>3</v>
      </c>
      <c r="I180" s="86">
        <v>30</v>
      </c>
      <c r="J180" s="56">
        <f>'Quadro de Preços 1 (4) - Skol'!$H$28</f>
        <v>12.6</v>
      </c>
      <c r="K180" s="56">
        <f t="shared" si="69"/>
        <v>1134</v>
      </c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>
        <f>K180</f>
        <v>1134</v>
      </c>
      <c r="X180" s="80"/>
      <c r="Y180" s="12"/>
    </row>
    <row r="181" spans="1:25" ht="15.75" customHeight="1" thickBot="1" x14ac:dyDescent="0.3">
      <c r="A181" s="12"/>
      <c r="B181" s="12"/>
      <c r="C181" s="431"/>
      <c r="D181" s="139" t="s">
        <v>91</v>
      </c>
      <c r="E181" s="95" t="s">
        <v>9</v>
      </c>
      <c r="F181" s="17" t="s">
        <v>34</v>
      </c>
      <c r="G181" s="94" t="s">
        <v>90</v>
      </c>
      <c r="H181" s="94">
        <v>3</v>
      </c>
      <c r="I181" s="86">
        <v>40</v>
      </c>
      <c r="J181" s="56">
        <f>'Quadro de Preços 1 (4) - Skol'!$H$29</f>
        <v>22.7</v>
      </c>
      <c r="K181" s="56">
        <f t="shared" si="69"/>
        <v>2724</v>
      </c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>
        <f>K181</f>
        <v>2724</v>
      </c>
      <c r="X181" s="80"/>
      <c r="Y181" s="81"/>
    </row>
    <row r="182" spans="1:25" ht="15.75" customHeight="1" x14ac:dyDescent="0.25">
      <c r="A182" s="81"/>
      <c r="B182" s="81"/>
      <c r="C182" s="438" t="s">
        <v>116</v>
      </c>
      <c r="D182" s="439"/>
      <c r="E182" s="140"/>
      <c r="F182" s="140"/>
      <c r="G182" s="141"/>
      <c r="H182" s="141"/>
      <c r="I182" s="141"/>
      <c r="J182" s="141"/>
      <c r="K182" s="77">
        <f>K179+K181+K178+K180</f>
        <v>4225</v>
      </c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>
        <f>W178+W179+W181+W180</f>
        <v>4225</v>
      </c>
      <c r="X182" s="80">
        <f>SUM(L182:W182)</f>
        <v>4225</v>
      </c>
      <c r="Y182" s="12" t="b">
        <f>IF(X182=K182,TRUE,FALSE)</f>
        <v>1</v>
      </c>
    </row>
    <row r="183" spans="1:25" ht="15.75" customHeight="1" x14ac:dyDescent="0.25">
      <c r="A183" s="81"/>
      <c r="B183" s="81"/>
      <c r="C183" s="423" t="s">
        <v>117</v>
      </c>
      <c r="D183" s="424"/>
      <c r="E183" s="424"/>
      <c r="F183" s="424"/>
      <c r="G183" s="424"/>
      <c r="H183" s="424"/>
      <c r="I183" s="424"/>
      <c r="J183" s="425"/>
      <c r="K183" s="78">
        <f>SUM(K65,K116,K148,K176,K182)</f>
        <v>673519.52000000014</v>
      </c>
      <c r="L183" s="78">
        <f t="shared" ref="L183:W183" si="70">SUM(L65,L116,L148,L176,L182)</f>
        <v>42047.698333333334</v>
      </c>
      <c r="M183" s="78">
        <f t="shared" si="70"/>
        <v>57027.378333333327</v>
      </c>
      <c r="N183" s="78">
        <f t="shared" si="70"/>
        <v>55574.438333333339</v>
      </c>
      <c r="O183" s="78">
        <f t="shared" si="70"/>
        <v>67811.098333333328</v>
      </c>
      <c r="P183" s="78">
        <f t="shared" si="70"/>
        <v>40355.418333333335</v>
      </c>
      <c r="Q183" s="78">
        <f t="shared" si="70"/>
        <v>70566.718333333338</v>
      </c>
      <c r="R183" s="78">
        <f t="shared" si="70"/>
        <v>37156.978333333333</v>
      </c>
      <c r="S183" s="78">
        <f t="shared" si="70"/>
        <v>57027.378333333327</v>
      </c>
      <c r="T183" s="78">
        <f t="shared" si="70"/>
        <v>59082.438333333339</v>
      </c>
      <c r="U183" s="78">
        <f t="shared" si="70"/>
        <v>64303.098333333335</v>
      </c>
      <c r="V183" s="78">
        <f t="shared" si="70"/>
        <v>43863.418333333335</v>
      </c>
      <c r="W183" s="78">
        <f t="shared" si="70"/>
        <v>78703.458333333328</v>
      </c>
      <c r="X183" s="80">
        <f>SUM(L183:W183)</f>
        <v>673519.52000000014</v>
      </c>
      <c r="Y183" s="12" t="b">
        <f>IF(X183=K183,TRUE,FALSE)</f>
        <v>1</v>
      </c>
    </row>
    <row r="184" spans="1:25" ht="63.75" customHeight="1" x14ac:dyDescent="0.25">
      <c r="A184" s="81"/>
      <c r="B184" s="81"/>
      <c r="C184" s="285" t="s">
        <v>539</v>
      </c>
      <c r="D184" s="286" t="s">
        <v>546</v>
      </c>
      <c r="E184" s="287" t="s">
        <v>6</v>
      </c>
      <c r="F184" s="288" t="s">
        <v>34</v>
      </c>
      <c r="G184" s="284" t="s">
        <v>90</v>
      </c>
      <c r="H184" s="284">
        <v>1</v>
      </c>
      <c r="I184" s="284">
        <v>2400</v>
      </c>
      <c r="J184" s="56">
        <f>'Quadro de Preços 1 (4) - Skol'!H36</f>
        <v>8.5399999999999991</v>
      </c>
      <c r="K184" s="290">
        <f>J184*I184*H184</f>
        <v>20495.999999999996</v>
      </c>
      <c r="L184" s="291">
        <f>$K$184/12</f>
        <v>1707.9999999999998</v>
      </c>
      <c r="M184" s="291">
        <f t="shared" ref="M184:W184" si="71">$K$184/12</f>
        <v>1707.9999999999998</v>
      </c>
      <c r="N184" s="291">
        <f t="shared" si="71"/>
        <v>1707.9999999999998</v>
      </c>
      <c r="O184" s="291">
        <f t="shared" si="71"/>
        <v>1707.9999999999998</v>
      </c>
      <c r="P184" s="291">
        <f t="shared" si="71"/>
        <v>1707.9999999999998</v>
      </c>
      <c r="Q184" s="291">
        <f t="shared" si="71"/>
        <v>1707.9999999999998</v>
      </c>
      <c r="R184" s="291">
        <f t="shared" si="71"/>
        <v>1707.9999999999998</v>
      </c>
      <c r="S184" s="291">
        <f t="shared" si="71"/>
        <v>1707.9999999999998</v>
      </c>
      <c r="T184" s="291">
        <f t="shared" si="71"/>
        <v>1707.9999999999998</v>
      </c>
      <c r="U184" s="291">
        <f t="shared" si="71"/>
        <v>1707.9999999999998</v>
      </c>
      <c r="V184" s="291">
        <f t="shared" si="71"/>
        <v>1707.9999999999998</v>
      </c>
      <c r="W184" s="291">
        <f t="shared" si="71"/>
        <v>1707.9999999999998</v>
      </c>
      <c r="X184" s="80"/>
      <c r="Y184" s="12" t="b">
        <f>IF(X182=K182,TRUE,FALSE)</f>
        <v>1</v>
      </c>
    </row>
    <row r="185" spans="1:25" ht="15.75" customHeight="1" x14ac:dyDescent="0.25">
      <c r="A185" s="81"/>
      <c r="B185" s="81"/>
      <c r="C185" s="285" t="s">
        <v>539</v>
      </c>
      <c r="D185" s="286" t="s">
        <v>481</v>
      </c>
      <c r="E185" s="287" t="s">
        <v>6</v>
      </c>
      <c r="F185" s="288" t="s">
        <v>34</v>
      </c>
      <c r="G185" s="284" t="s">
        <v>90</v>
      </c>
      <c r="H185" s="284">
        <v>1</v>
      </c>
      <c r="I185" s="284">
        <v>2400</v>
      </c>
      <c r="J185" s="56">
        <f>'Quadro de Preços 1 (4) - Skol'!H34</f>
        <v>27.24</v>
      </c>
      <c r="K185" s="290">
        <f>J185*I185*H185</f>
        <v>65375.999999999993</v>
      </c>
      <c r="L185" s="291">
        <f>$K$185/12</f>
        <v>5447.9999999999991</v>
      </c>
      <c r="M185" s="291">
        <f t="shared" ref="M185:W185" si="72">$K$185/12</f>
        <v>5447.9999999999991</v>
      </c>
      <c r="N185" s="291">
        <f t="shared" si="72"/>
        <v>5447.9999999999991</v>
      </c>
      <c r="O185" s="291">
        <f t="shared" si="72"/>
        <v>5447.9999999999991</v>
      </c>
      <c r="P185" s="291">
        <f t="shared" si="72"/>
        <v>5447.9999999999991</v>
      </c>
      <c r="Q185" s="291">
        <f t="shared" si="72"/>
        <v>5447.9999999999991</v>
      </c>
      <c r="R185" s="291">
        <f t="shared" si="72"/>
        <v>5447.9999999999991</v>
      </c>
      <c r="S185" s="291">
        <f t="shared" si="72"/>
        <v>5447.9999999999991</v>
      </c>
      <c r="T185" s="291">
        <f t="shared" si="72"/>
        <v>5447.9999999999991</v>
      </c>
      <c r="U185" s="291">
        <f t="shared" si="72"/>
        <v>5447.9999999999991</v>
      </c>
      <c r="V185" s="291">
        <f t="shared" si="72"/>
        <v>5447.9999999999991</v>
      </c>
      <c r="W185" s="291">
        <f t="shared" si="72"/>
        <v>5447.9999999999991</v>
      </c>
      <c r="X185" s="80">
        <f>SUM(L186:W186)</f>
        <v>54480</v>
      </c>
      <c r="Y185" s="12" t="b">
        <f>IF(X185=K186,TRUE,FALSE)</f>
        <v>1</v>
      </c>
    </row>
    <row r="186" spans="1:25" ht="15.75" customHeight="1" x14ac:dyDescent="0.25">
      <c r="A186" s="81"/>
      <c r="B186" s="81"/>
      <c r="C186" s="285" t="s">
        <v>539</v>
      </c>
      <c r="D186" s="286" t="s">
        <v>646</v>
      </c>
      <c r="E186" s="287" t="s">
        <v>6</v>
      </c>
      <c r="F186" s="288" t="s">
        <v>34</v>
      </c>
      <c r="G186" s="284" t="s">
        <v>90</v>
      </c>
      <c r="H186" s="284">
        <v>1</v>
      </c>
      <c r="I186" s="284">
        <v>2400</v>
      </c>
      <c r="J186" s="56">
        <f>'Quadro de Preços 1 (4) - Skol'!$H$29</f>
        <v>22.7</v>
      </c>
      <c r="K186" s="290">
        <f>J186*I186*H186</f>
        <v>54480</v>
      </c>
      <c r="L186" s="291">
        <f>$K$186/12</f>
        <v>4540</v>
      </c>
      <c r="M186" s="291">
        <f t="shared" ref="M186:W186" si="73">$K$186/12</f>
        <v>4540</v>
      </c>
      <c r="N186" s="291">
        <f t="shared" si="73"/>
        <v>4540</v>
      </c>
      <c r="O186" s="291">
        <f t="shared" si="73"/>
        <v>4540</v>
      </c>
      <c r="P186" s="291">
        <f t="shared" si="73"/>
        <v>4540</v>
      </c>
      <c r="Q186" s="291">
        <f t="shared" si="73"/>
        <v>4540</v>
      </c>
      <c r="R186" s="291">
        <f t="shared" si="73"/>
        <v>4540</v>
      </c>
      <c r="S186" s="291">
        <f t="shared" si="73"/>
        <v>4540</v>
      </c>
      <c r="T186" s="291">
        <f t="shared" si="73"/>
        <v>4540</v>
      </c>
      <c r="U186" s="291">
        <f t="shared" si="73"/>
        <v>4540</v>
      </c>
      <c r="V186" s="291">
        <f t="shared" si="73"/>
        <v>4540</v>
      </c>
      <c r="W186" s="291">
        <f t="shared" si="73"/>
        <v>4540</v>
      </c>
      <c r="X186" s="80">
        <f>SUM(L187:W187)</f>
        <v>140352</v>
      </c>
      <c r="Y186" s="12" t="b">
        <f>IF(X186=K187,TRUE,FALSE)</f>
        <v>1</v>
      </c>
    </row>
    <row r="187" spans="1:25" ht="15.75" customHeight="1" x14ac:dyDescent="0.25">
      <c r="A187" s="12"/>
      <c r="B187" s="12"/>
      <c r="C187" s="426" t="s">
        <v>116</v>
      </c>
      <c r="D187" s="427"/>
      <c r="E187" s="427"/>
      <c r="F187" s="427"/>
      <c r="G187" s="427"/>
      <c r="H187" s="427"/>
      <c r="I187" s="427"/>
      <c r="J187" s="428"/>
      <c r="K187" s="77">
        <f t="shared" ref="K187:W187" si="74">SUM(K184:K186)</f>
        <v>140352</v>
      </c>
      <c r="L187" s="77">
        <f t="shared" si="74"/>
        <v>11696</v>
      </c>
      <c r="M187" s="77">
        <f t="shared" si="74"/>
        <v>11696</v>
      </c>
      <c r="N187" s="77">
        <f t="shared" si="74"/>
        <v>11696</v>
      </c>
      <c r="O187" s="77">
        <f t="shared" si="74"/>
        <v>11696</v>
      </c>
      <c r="P187" s="77">
        <f t="shared" si="74"/>
        <v>11696</v>
      </c>
      <c r="Q187" s="77">
        <f t="shared" si="74"/>
        <v>11696</v>
      </c>
      <c r="R187" s="77">
        <f t="shared" si="74"/>
        <v>11696</v>
      </c>
      <c r="S187" s="77">
        <f t="shared" si="74"/>
        <v>11696</v>
      </c>
      <c r="T187" s="77">
        <f t="shared" si="74"/>
        <v>11696</v>
      </c>
      <c r="U187" s="77">
        <f t="shared" si="74"/>
        <v>11696</v>
      </c>
      <c r="V187" s="77">
        <f t="shared" si="74"/>
        <v>11696</v>
      </c>
      <c r="W187" s="77">
        <f t="shared" si="74"/>
        <v>11696</v>
      </c>
      <c r="X187" s="80">
        <f>SUM(L188:W188)</f>
        <v>813871.52</v>
      </c>
      <c r="Y187" s="12" t="b">
        <f>IF(X187=K188,TRUE,FALSE)</f>
        <v>1</v>
      </c>
    </row>
    <row r="188" spans="1:25" ht="15.75" customHeight="1" thickBot="1" x14ac:dyDescent="0.3">
      <c r="A188" s="12"/>
      <c r="B188" s="12"/>
      <c r="C188" s="407" t="s">
        <v>118</v>
      </c>
      <c r="D188" s="415"/>
      <c r="E188" s="415"/>
      <c r="F188" s="415"/>
      <c r="G188" s="415"/>
      <c r="H188" s="415"/>
      <c r="I188" s="415"/>
      <c r="J188" s="416"/>
      <c r="K188" s="79">
        <f>SUM(K183+K187)</f>
        <v>813871.52000000014</v>
      </c>
      <c r="L188" s="79">
        <f t="shared" ref="K188:W188" si="75">SUM(L183+L187)</f>
        <v>53743.698333333334</v>
      </c>
      <c r="M188" s="79">
        <f t="shared" si="75"/>
        <v>68723.378333333327</v>
      </c>
      <c r="N188" s="79">
        <f t="shared" si="75"/>
        <v>67270.438333333339</v>
      </c>
      <c r="O188" s="79">
        <f t="shared" si="75"/>
        <v>79507.098333333328</v>
      </c>
      <c r="P188" s="79">
        <f t="shared" si="75"/>
        <v>52051.418333333335</v>
      </c>
      <c r="Q188" s="79">
        <f t="shared" si="75"/>
        <v>82262.718333333338</v>
      </c>
      <c r="R188" s="79">
        <f t="shared" si="75"/>
        <v>48852.978333333333</v>
      </c>
      <c r="S188" s="79">
        <f t="shared" si="75"/>
        <v>68723.378333333327</v>
      </c>
      <c r="T188" s="79">
        <f t="shared" si="75"/>
        <v>70778.438333333339</v>
      </c>
      <c r="U188" s="79">
        <f t="shared" si="75"/>
        <v>75999.098333333328</v>
      </c>
      <c r="V188" s="79">
        <f t="shared" si="75"/>
        <v>55559.418333333335</v>
      </c>
      <c r="W188" s="79">
        <f t="shared" si="75"/>
        <v>90399.458333333328</v>
      </c>
      <c r="X188" s="12"/>
      <c r="Y188" s="12"/>
    </row>
    <row r="189" spans="1:25" ht="15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80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22.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22.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>
        <f>SUM(I10,I19,I22,I25,I36,I45,I53,I62,I68,I77,I87,I97,I107,I119,I124,I128,I138,I150,I161,I171,I180)</f>
        <v>3409</v>
      </c>
      <c r="K191" s="306">
        <f>K116/K188</f>
        <v>0.13688991107589071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5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>
        <f>SUM(I11,I20,I23,I26,I37,I46,I54,I63,I69,I78,I88,I98,I108,I120,I125,I129,I139,I151,I162,I172,I181)</f>
        <v>4354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80"/>
      <c r="Y192" s="12"/>
    </row>
    <row r="193" spans="1:25" ht="15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80"/>
      <c r="Y193" s="12"/>
    </row>
    <row r="194" spans="1:25" ht="15.75" customHeight="1" x14ac:dyDescent="0.25">
      <c r="A194" s="12"/>
      <c r="B194" s="12"/>
      <c r="C194" s="12"/>
      <c r="D194" s="12"/>
      <c r="E194" s="12"/>
      <c r="F194" s="12"/>
      <c r="G194" s="12"/>
      <c r="H194" s="9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5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Y195" s="12"/>
    </row>
    <row r="196" spans="1:25" ht="15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Y196" s="12"/>
    </row>
    <row r="197" spans="1:25" ht="15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80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</row>
    <row r="198" spans="1:25" ht="15.75" customHeight="1" x14ac:dyDescent="0.25">
      <c r="A198" s="12"/>
      <c r="B198" s="12"/>
      <c r="C198" s="12"/>
      <c r="D198" s="12"/>
      <c r="E198" s="12"/>
      <c r="F198" s="12"/>
      <c r="G198" s="80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5" ht="15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5" ht="15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5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5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5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5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5.75" customHeight="1" x14ac:dyDescent="0.25">
      <c r="A205" s="12"/>
      <c r="B205" s="12"/>
      <c r="C205" s="14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5.75" customHeight="1" x14ac:dyDescent="0.25">
      <c r="A206" s="12"/>
      <c r="B206" s="12"/>
      <c r="C206" s="14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5.75" customHeight="1" x14ac:dyDescent="0.25">
      <c r="A207" s="12"/>
      <c r="B207" s="12"/>
      <c r="C207" s="14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5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5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5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5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5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5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5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5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5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5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5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5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5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5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5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5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5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5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5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5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5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5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15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15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15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15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15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15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15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15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15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15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15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15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15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15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15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15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15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15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15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15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15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15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15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15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15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15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15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15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15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15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15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15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15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15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15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15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15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15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15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15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15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15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15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15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15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15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15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15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15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15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15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15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15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15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15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15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15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15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15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15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15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15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15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15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15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15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15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15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15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15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15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15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15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15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15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15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15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15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15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15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15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15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15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15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15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15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15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15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15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15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15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15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15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15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15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15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15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15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15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15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15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15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15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15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15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15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15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15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15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15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15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15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15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15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15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15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15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15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15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15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15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15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15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15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15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15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15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15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15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15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15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15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15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15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15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15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15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15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15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15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15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15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15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15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15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15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15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15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15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15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15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15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15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15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15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15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15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15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15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15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15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15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15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15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15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15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15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15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15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15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15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15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15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15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15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15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15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15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15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15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15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15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15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15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15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15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15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15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15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15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15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15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15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15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15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15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15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15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15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15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15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15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15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15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15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15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15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15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15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15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15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15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15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15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15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15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15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15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15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15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15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15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15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15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15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15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15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15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15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15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15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15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15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15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15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15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15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15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15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15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15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15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15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15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15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15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15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15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15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15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15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15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15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15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15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15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15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15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15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15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15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15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15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15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15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15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15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15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15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15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15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15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15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15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15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15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15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15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15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15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15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15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15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15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15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15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15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15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15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15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15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15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15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15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15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15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15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15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15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15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15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15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15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15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15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15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15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15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15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15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15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15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15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15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15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15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15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15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15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15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15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15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15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15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15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15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15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15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15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15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15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15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15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15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15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15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15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15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15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15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15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15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15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15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15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15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15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15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15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15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15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15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15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15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15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15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15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15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15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15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15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15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15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15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15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15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15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15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15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15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15.7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15.7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15.7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15.7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15.7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15.7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15.7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15.7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15.7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15.7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15.7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15.7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15.7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15.7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15.7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15.7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15.7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15.7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15.7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15.7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15.7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15.7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15.7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15.7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15.7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15.7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15.7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15.7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15.7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15.7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15.7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15.7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15.7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15.7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15.7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15.7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15.7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15.7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15.7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15.7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15.7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15.7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15.7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15.7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15.7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15.7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15.7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15.7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15.7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15.7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15.7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15.7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15.7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15.7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15.7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15.7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15.7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15.7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15.7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15.7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15.7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15.7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15.7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15.7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15.7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15.7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15.7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15.7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15.7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15.7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15.7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15.7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15.7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15.7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15.7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15.7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15.7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15.7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15.7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15.7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15.7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15.7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15.7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15.7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15.7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15.7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15.7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15.7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15.7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15.7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15.7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15.7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15.7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15.7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15.7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15.7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15.7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15.7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15.7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15.7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15.7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15.7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15.7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15.7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15.7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15.7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15.7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15.7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15.7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15.7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15.7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15.7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15.7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15.7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15.7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15.7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15.7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15.7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15.7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15.7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15.7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15.7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15.7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15.7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15.7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15.7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15.7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15.7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15.7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15.7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15.7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15.7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15.7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15.7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15.7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15.7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15.7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15.7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15.7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15.7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15.7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15.7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15.7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15.7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15.7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15.7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15.7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15.7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15.7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15.7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15.7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15.7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15.7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15.7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15.7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15.7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15.7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15.7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15.7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15.7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15.7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15.7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15.7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15.7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15.7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15.7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15.7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15.7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15.7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15.7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15.7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15.7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15.7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15.7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15.7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15.7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15.7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15.7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15.7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15.7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15.7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15.7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15.7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15.7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15.7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15.7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15.7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15.7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15.7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15.7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15.7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15.7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15.7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15.7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15.7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15.7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15.7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15.7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15.7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15.7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15.7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15.7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15.7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15.7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15.7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15.7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15.7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15.7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15.7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15.7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15.7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15.7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15.75" customHeight="1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15.75" customHeight="1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15.75" customHeight="1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15.75" customHeight="1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15.75" customHeight="1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15.75" customHeight="1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15.75" customHeight="1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15.75" customHeight="1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15.75" customHeight="1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15.75" customHeight="1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15.75" customHeight="1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15.75" customHeight="1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15.75" customHeight="1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15.75" customHeight="1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15.75" customHeight="1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15.75" customHeight="1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15.75" customHeight="1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15.75" customHeight="1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15.75" customHeight="1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15.75" customHeight="1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15.75" customHeight="1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15.75" customHeight="1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15.75" customHeight="1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15.75" customHeight="1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15.75" customHeight="1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15.75" customHeight="1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15.75" customHeight="1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15.75" customHeight="1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15.75" customHeight="1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15.75" customHeight="1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15.75" customHeight="1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15.75" customHeight="1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15.75" customHeight="1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15.75" customHeight="1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15.75" customHeight="1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15.75" customHeight="1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15.75" customHeight="1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15.75" customHeight="1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15.75" customHeight="1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15.75" customHeight="1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15.75" customHeight="1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15.75" customHeight="1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15.75" customHeight="1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15.75" customHeight="1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15.75" customHeight="1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15.75" customHeight="1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15.75" customHeight="1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15.75" customHeight="1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15.75" customHeight="1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15.75" customHeight="1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15.75" customHeight="1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15.75" customHeight="1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15.75" customHeight="1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15.75" customHeight="1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15.75" customHeight="1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15.75" customHeight="1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15.75" customHeight="1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15.75" customHeight="1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15.75" customHeight="1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15.75" customHeight="1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15.75" customHeight="1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15.75" customHeight="1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15.75" customHeight="1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15.75" customHeight="1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15.75" customHeight="1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15.75" customHeight="1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15.75" customHeight="1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15.75" customHeight="1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15.75" customHeight="1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15.75" customHeight="1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15.75" customHeight="1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15.75" customHeight="1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15.75" customHeight="1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15.75" customHeight="1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15.75" customHeight="1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15.75" customHeight="1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15.75" customHeight="1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15.75" customHeight="1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15.75" customHeight="1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15.75" customHeight="1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15.75" customHeight="1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15.75" customHeight="1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15.75" customHeight="1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15.75" customHeight="1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15.75" customHeight="1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15.75" customHeight="1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15.75" customHeight="1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15.75" customHeight="1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15.75" customHeight="1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15.75" customHeight="1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15.75" customHeight="1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15.75" customHeight="1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15.75" customHeight="1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15.75" customHeight="1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15.75" customHeight="1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15.75" customHeight="1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15.75" customHeight="1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15.75" customHeight="1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15.75" customHeight="1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15.75" customHeight="1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15.75" customHeight="1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15.75" customHeight="1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15.75" customHeight="1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15.75" customHeight="1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15.75" customHeight="1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15.75" customHeight="1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15.75" customHeight="1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15.75" customHeight="1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15.75" customHeight="1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15.75" customHeight="1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15.75" customHeight="1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15.75" customHeight="1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15.75" customHeight="1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15.75" customHeight="1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15.75" customHeight="1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15.75" customHeight="1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15.75" customHeight="1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15.75" customHeight="1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15.75" customHeight="1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15.75" customHeight="1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15.75" customHeight="1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15.75" customHeight="1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15.75" customHeight="1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15.75" customHeight="1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15.75" customHeight="1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15.75" customHeight="1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15.75" customHeight="1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15.75" customHeight="1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15.75" customHeight="1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15.75" customHeight="1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15.75" customHeight="1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15.75" customHeight="1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15.75" customHeight="1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15.75" customHeight="1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15.75" customHeight="1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15.75" customHeight="1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15.75" customHeight="1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15.75" customHeight="1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15.75" customHeight="1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15.75" customHeight="1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15.75" customHeight="1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15.75" customHeight="1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15.75" customHeight="1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15.75" customHeight="1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15.75" customHeight="1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15.75" customHeight="1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15.75" customHeight="1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15.75" customHeight="1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15.75" customHeight="1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15.75" customHeight="1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15.75" customHeight="1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15.75" customHeight="1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15.75" customHeight="1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15.75" customHeight="1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15.75" customHeight="1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15.75" customHeight="1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15.75" customHeight="1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15.75" customHeight="1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15.75" customHeight="1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15.75" customHeight="1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15.75" customHeight="1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15.75" customHeight="1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15.75" customHeight="1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15.75" customHeight="1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15.75" customHeight="1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15.75" customHeight="1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15.75" customHeight="1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15.75" customHeight="1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15.75" customHeight="1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15.75" customHeight="1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15.75" customHeight="1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15.75" customHeight="1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15.75" customHeight="1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15.75" customHeight="1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15.75" customHeight="1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15.75" customHeight="1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15.75" customHeight="1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15.75" customHeight="1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15.75" customHeight="1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Y990" s="12"/>
    </row>
    <row r="991" spans="1:25" ht="15.75" customHeight="1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Y991" s="12"/>
    </row>
    <row r="992" spans="1:25" ht="15.75" customHeight="1" x14ac:dyDescent="0.25">
      <c r="A992" s="12"/>
      <c r="B992" s="12"/>
    </row>
    <row r="993" spans="1:2" ht="15.75" customHeight="1" x14ac:dyDescent="0.25">
      <c r="A993" s="12"/>
      <c r="B993" s="12"/>
    </row>
  </sheetData>
  <mergeCells count="51">
    <mergeCell ref="C118:C121"/>
    <mergeCell ref="C123:C126"/>
    <mergeCell ref="C19:C20"/>
    <mergeCell ref="C22:C23"/>
    <mergeCell ref="C183:J183"/>
    <mergeCell ref="C67:C75"/>
    <mergeCell ref="C128:C136"/>
    <mergeCell ref="C178:C181"/>
    <mergeCell ref="W7:W8"/>
    <mergeCell ref="C9:K9"/>
    <mergeCell ref="C6:K6"/>
    <mergeCell ref="L6:W6"/>
    <mergeCell ref="C7:K7"/>
    <mergeCell ref="L7:L8"/>
    <mergeCell ref="M7:M8"/>
    <mergeCell ref="N7:N8"/>
    <mergeCell ref="O7:O8"/>
    <mergeCell ref="P7:P8"/>
    <mergeCell ref="Q7:Q8"/>
    <mergeCell ref="R7:R8"/>
    <mergeCell ref="U7:U8"/>
    <mergeCell ref="V7:V8"/>
    <mergeCell ref="S7:S8"/>
    <mergeCell ref="T7:T8"/>
    <mergeCell ref="C10:C17"/>
    <mergeCell ref="C117:K117"/>
    <mergeCell ref="C45:C51"/>
    <mergeCell ref="C25:C34"/>
    <mergeCell ref="C36:C43"/>
    <mergeCell ref="C116:D116"/>
    <mergeCell ref="C53:C59"/>
    <mergeCell ref="C61:C63"/>
    <mergeCell ref="C65:J65"/>
    <mergeCell ref="C66:K66"/>
    <mergeCell ref="C77:C85"/>
    <mergeCell ref="C87:C95"/>
    <mergeCell ref="C96:J96"/>
    <mergeCell ref="C97:C105"/>
    <mergeCell ref="C106:J106"/>
    <mergeCell ref="C107:C114"/>
    <mergeCell ref="T149:U149"/>
    <mergeCell ref="C150:C159"/>
    <mergeCell ref="C148:J148"/>
    <mergeCell ref="C149:K149"/>
    <mergeCell ref="C188:J188"/>
    <mergeCell ref="L149:S149"/>
    <mergeCell ref="C161:C169"/>
    <mergeCell ref="C176:D176"/>
    <mergeCell ref="C171:C174"/>
    <mergeCell ref="C182:D182"/>
    <mergeCell ref="C187:J187"/>
  </mergeCells>
  <conditionalFormatting sqref="D27:E27 D41:E41 D59:E59 D85:E85 D114:E114 D136:E136 D146:E146 D157:E157">
    <cfRule type="cellIs" dxfId="7" priority="11" operator="equal">
      <formula>MIN($X$11:$AA$11)</formula>
    </cfRule>
    <cfRule type="cellIs" dxfId="6" priority="12" operator="equal">
      <formula>MIN($X$10:$AA$10)</formula>
    </cfRule>
  </conditionalFormatting>
  <conditionalFormatting sqref="D32:E32 D43:E43 D75:E75 D135:E135 D145:E145 D178:D179">
    <cfRule type="cellIs" dxfId="5" priority="27" operator="equal">
      <formula>MIN($C$7:$W$7)</formula>
    </cfRule>
    <cfRule type="cellIs" dxfId="4" priority="28" operator="equal">
      <formula>MIN($C$6:$W$6)</formula>
    </cfRule>
  </conditionalFormatting>
  <conditionalFormatting sqref="D95:E95 D105:E105">
    <cfRule type="cellIs" dxfId="3" priority="53" operator="equal">
      <formula>MIN($D$19:$AB$19)</formula>
    </cfRule>
    <cfRule type="cellIs" dxfId="2" priority="54" operator="equal">
      <formula>MIN($D$18:$AB$18)</formula>
    </cfRule>
  </conditionalFormatting>
  <conditionalFormatting sqref="D169:E169">
    <cfRule type="cellIs" dxfId="1" priority="13" operator="equal">
      <formula>MIN($X$11:$AA$11)</formula>
    </cfRule>
    <cfRule type="cellIs" dxfId="0" priority="14" operator="equal">
      <formula>MIN($X$10:$AA$10)</formula>
    </cfRule>
  </conditionalFormatting>
  <pageMargins left="0.7" right="0.7" top="0.75" bottom="0.75" header="0" footer="0"/>
  <pageSetup paperSize="9" scale="21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1237F-6631-40C3-9A43-E96D3408D1D2}">
  <dimension ref="A5:I20"/>
  <sheetViews>
    <sheetView workbookViewId="0">
      <selection activeCell="A9" sqref="A9"/>
    </sheetView>
  </sheetViews>
  <sheetFormatPr defaultRowHeight="15" x14ac:dyDescent="0.25"/>
  <sheetData>
    <row r="5" spans="1:9" x14ac:dyDescent="0.25">
      <c r="A5" t="s">
        <v>556</v>
      </c>
    </row>
    <row r="6" spans="1:9" x14ac:dyDescent="0.25">
      <c r="A6" t="s">
        <v>555</v>
      </c>
      <c r="B6" t="s">
        <v>557</v>
      </c>
      <c r="C6" t="s">
        <v>558</v>
      </c>
      <c r="D6" t="s">
        <v>559</v>
      </c>
      <c r="E6" t="s">
        <v>560</v>
      </c>
      <c r="F6" t="s">
        <v>561</v>
      </c>
      <c r="G6" t="s">
        <v>564</v>
      </c>
      <c r="H6" t="s">
        <v>565</v>
      </c>
      <c r="I6" t="s">
        <v>566</v>
      </c>
    </row>
    <row r="7" spans="1:9" x14ac:dyDescent="0.25">
      <c r="A7">
        <f>Skol!H33*Skol!I33</f>
        <v>160</v>
      </c>
      <c r="B7">
        <f>Skol!H34*Skol!I34</f>
        <v>160</v>
      </c>
      <c r="C7">
        <f>Skol!H30*Skol!I30</f>
        <v>20</v>
      </c>
      <c r="D7">
        <f>Skol!H31*Skol!I31</f>
        <v>160</v>
      </c>
      <c r="E7">
        <f>Skol!H27*Skol!I27</f>
        <v>160</v>
      </c>
      <c r="F7">
        <f>Skol!H32*Skol!I32</f>
        <v>1</v>
      </c>
      <c r="G7">
        <f>Skol!H28*Skol!I28</f>
        <v>10</v>
      </c>
      <c r="H7">
        <f>Skol!H70*Skol!I70</f>
        <v>1280</v>
      </c>
      <c r="I7">
        <f>Skol!H29*Skol!I29</f>
        <v>320</v>
      </c>
    </row>
    <row r="8" spans="1:9" x14ac:dyDescent="0.25">
      <c r="A8">
        <f>Skol!H74*Skol!I74</f>
        <v>512</v>
      </c>
      <c r="B8">
        <f>Skol!H42*Skol!I42</f>
        <v>1536</v>
      </c>
      <c r="C8">
        <f>Skol!H39*Skol!I39</f>
        <v>240</v>
      </c>
      <c r="D8">
        <f>Skol!H40*Skol!I40</f>
        <v>1536</v>
      </c>
      <c r="E8">
        <f>Skol!H41*Skol!I41</f>
        <v>1536</v>
      </c>
      <c r="F8">
        <f>Skol!H43*Skol!I43</f>
        <v>12</v>
      </c>
      <c r="G8">
        <f>Skol!H49*Skol!I49</f>
        <v>60</v>
      </c>
      <c r="H8">
        <f>Skol!H130*Skol!I130</f>
        <v>1280</v>
      </c>
      <c r="I8">
        <f>Skol!H38*Skol!I38</f>
        <v>3840</v>
      </c>
    </row>
    <row r="9" spans="1:9" x14ac:dyDescent="0.25">
      <c r="A9">
        <f>Skol!H84*Skol!I84</f>
        <v>768</v>
      </c>
      <c r="B9">
        <f>Skol!H50*Skol!I50</f>
        <v>768</v>
      </c>
      <c r="C9">
        <f>Skol!H47*Skol!I47</f>
        <v>120</v>
      </c>
      <c r="D9">
        <f>Skol!H48*Skol!I48</f>
        <v>768</v>
      </c>
      <c r="E9">
        <f>Skol!H59*Skol!I59</f>
        <v>1536</v>
      </c>
      <c r="F9">
        <f>Skol!H75*Skol!I75</f>
        <v>4</v>
      </c>
      <c r="G9">
        <f>Skol!H79*Skol!I79</f>
        <v>60</v>
      </c>
      <c r="H9">
        <f>Skol!H140*Skol!I140</f>
        <v>1280</v>
      </c>
      <c r="I9">
        <f>Skol!H51*Skol!I51</f>
        <v>1920</v>
      </c>
    </row>
    <row r="10" spans="1:9" x14ac:dyDescent="0.25">
      <c r="A10">
        <f>Skol!H94*Skol!I94</f>
        <v>256</v>
      </c>
      <c r="B10">
        <f>Skol!H56*Skol!I56</f>
        <v>1536</v>
      </c>
      <c r="C10">
        <f>Skol!H57*Skol!I57</f>
        <v>240</v>
      </c>
      <c r="D10">
        <f>Skol!H58*Skol!I58</f>
        <v>1536</v>
      </c>
      <c r="E10">
        <f>Skol!H85*Skol!I85</f>
        <v>768</v>
      </c>
      <c r="F10">
        <f>Skol!H135*Skol!I135</f>
        <v>4</v>
      </c>
      <c r="G10">
        <f>Skol!H121*Skol!I121</f>
        <v>40</v>
      </c>
      <c r="H10">
        <f>Skol!H165*Skol!I165</f>
        <v>1280</v>
      </c>
      <c r="I10">
        <f>Skol!H80*Skol!I80</f>
        <v>1920</v>
      </c>
    </row>
    <row r="11" spans="1:9" x14ac:dyDescent="0.25">
      <c r="A11">
        <f>Skol!H104*Skol!I104</f>
        <v>256</v>
      </c>
      <c r="B11">
        <f>Skol!H71*Skol!I71</f>
        <v>512</v>
      </c>
      <c r="C11">
        <f>Skol!H72*Skol!I72</f>
        <v>80</v>
      </c>
      <c r="D11">
        <f>Skol!H73*Skol!I73</f>
        <v>512</v>
      </c>
      <c r="E11">
        <f>Skol!H95*Skol!I95</f>
        <v>256</v>
      </c>
      <c r="F11">
        <f>Skol!H145*Skol!I145</f>
        <v>4</v>
      </c>
      <c r="G11">
        <f>Skol!H126*Skol!I126</f>
        <v>40</v>
      </c>
      <c r="H11">
        <f>Skol!H173*Skol!I173</f>
        <v>1280</v>
      </c>
      <c r="I11">
        <f>Skol!H90*Skol!I90</f>
        <v>640</v>
      </c>
    </row>
    <row r="12" spans="1:9" x14ac:dyDescent="0.25">
      <c r="A12">
        <f>Skol!H113*Skol!I113</f>
        <v>768</v>
      </c>
      <c r="B12">
        <f>Skol!H83*Skol!I83</f>
        <v>768</v>
      </c>
      <c r="C12">
        <f>Skol!H81*Skol!I81</f>
        <v>120</v>
      </c>
      <c r="D12">
        <f>Skol!H82*Skol!I82</f>
        <v>768</v>
      </c>
      <c r="E12">
        <f>Skol!H105*Skol!I105</f>
        <v>256</v>
      </c>
      <c r="F12">
        <f>SUM(F1:F11)</f>
        <v>25</v>
      </c>
      <c r="G12">
        <f>Skol!H153*Skol!I153</f>
        <v>20</v>
      </c>
      <c r="H12">
        <f>SUM(H7:H11)</f>
        <v>6400</v>
      </c>
      <c r="I12">
        <f>Skol!H100*Skol!I100</f>
        <v>640</v>
      </c>
    </row>
    <row r="13" spans="1:9" x14ac:dyDescent="0.25">
      <c r="A13">
        <f>Skol!H132*Skol!I132</f>
        <v>512</v>
      </c>
      <c r="B13">
        <f>Skol!H93*Skol!I93</f>
        <v>256</v>
      </c>
      <c r="C13">
        <f>Skol!H91*Skol!I91</f>
        <v>40</v>
      </c>
      <c r="D13">
        <f>Skol!H92*Skol!I92</f>
        <v>256</v>
      </c>
      <c r="E13">
        <f>Skol!H114*Skol!I114</f>
        <v>768</v>
      </c>
      <c r="G13">
        <f>SUM(G7:G12)</f>
        <v>230</v>
      </c>
      <c r="I13">
        <f>Skol!H154*Skol!I154</f>
        <v>640</v>
      </c>
    </row>
    <row r="14" spans="1:9" x14ac:dyDescent="0.25">
      <c r="A14">
        <f>Skol!H141*Skol!I141</f>
        <v>512</v>
      </c>
      <c r="B14">
        <f>Skol!H103*Skol!I103</f>
        <v>256</v>
      </c>
      <c r="C14">
        <f>Skol!H101*Skol!I101</f>
        <v>40</v>
      </c>
      <c r="D14">
        <f>Skol!H102*Skol!I102</f>
        <v>256</v>
      </c>
      <c r="E14">
        <f>Skol!H136*Skol!I136</f>
        <v>512</v>
      </c>
      <c r="I14">
        <f>Skol!H174*Skol!I174</f>
        <v>1280</v>
      </c>
    </row>
    <row r="15" spans="1:9" x14ac:dyDescent="0.25">
      <c r="A15">
        <f>Skol!H158*Skol!I158</f>
        <v>256</v>
      </c>
      <c r="B15">
        <f>Skol!H112*Skol!I112</f>
        <v>768</v>
      </c>
      <c r="C15">
        <f>Skol!H110*Skol!I110</f>
        <v>120</v>
      </c>
      <c r="D15">
        <f>Skol!H111*Skol!I111</f>
        <v>768</v>
      </c>
      <c r="E15">
        <f>Skol!H146*Skol!I146</f>
        <v>512</v>
      </c>
      <c r="I15">
        <f>SUM(I7:I14)</f>
        <v>11200</v>
      </c>
    </row>
    <row r="16" spans="1:9" x14ac:dyDescent="0.25">
      <c r="A16">
        <f>Skol!H164*Skol!I164</f>
        <v>120</v>
      </c>
      <c r="B16">
        <f>Skol!H131*Skol!I131</f>
        <v>512</v>
      </c>
      <c r="C16">
        <f>Skol!H133*Skol!I133</f>
        <v>80</v>
      </c>
      <c r="D16">
        <f>Skol!H134*Skol!I134</f>
        <v>512</v>
      </c>
      <c r="E16">
        <f>Skol!H157*Skol!I157</f>
        <v>256</v>
      </c>
    </row>
    <row r="17" spans="1:5" x14ac:dyDescent="0.25">
      <c r="A17">
        <f>SUM(A7:A16)</f>
        <v>4120</v>
      </c>
      <c r="B17">
        <f>Skol!H142*Skol!I142</f>
        <v>512</v>
      </c>
      <c r="C17">
        <f>Skol!H143*Skol!I143</f>
        <v>80</v>
      </c>
      <c r="D17">
        <f>Skol!H144*Skol!I144</f>
        <v>512</v>
      </c>
      <c r="E17">
        <f>Skol!H169*Skol!I169</f>
        <v>120</v>
      </c>
    </row>
    <row r="18" spans="1:5" x14ac:dyDescent="0.25">
      <c r="B18">
        <f>Skol!H159*Skol!I159</f>
        <v>256</v>
      </c>
      <c r="C18">
        <f>Skol!H155*Skol!I155</f>
        <v>40</v>
      </c>
      <c r="D18">
        <f>Skol!H156*Skol!I156</f>
        <v>256</v>
      </c>
      <c r="E18">
        <f>SUM(E7:E17)</f>
        <v>6680</v>
      </c>
    </row>
    <row r="19" spans="1:5" x14ac:dyDescent="0.25">
      <c r="B19">
        <f>Skol!H166*Skol!I166</f>
        <v>120</v>
      </c>
      <c r="C19">
        <f>Skol!H167*Skol!I167</f>
        <v>20</v>
      </c>
      <c r="D19">
        <f>Skol!H168*Skol!I168</f>
        <v>120</v>
      </c>
    </row>
    <row r="20" spans="1:5" x14ac:dyDescent="0.25">
      <c r="B20">
        <f>SUM(B7:B19)</f>
        <v>7960</v>
      </c>
      <c r="C20">
        <f>SUM(C7:C19)</f>
        <v>1240</v>
      </c>
      <c r="D20">
        <f>SUM(D7:D19)</f>
        <v>7960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BBAD-0E3F-410D-8D79-E9FADE2B7872}">
  <dimension ref="A11:P18"/>
  <sheetViews>
    <sheetView tabSelected="1" topLeftCell="B7" workbookViewId="0">
      <selection activeCell="E47" sqref="E47"/>
    </sheetView>
  </sheetViews>
  <sheetFormatPr defaultRowHeight="15" x14ac:dyDescent="0.25"/>
  <cols>
    <col min="1" max="1" width="62" bestFit="1" customWidth="1"/>
    <col min="2" max="2" width="28.7109375" bestFit="1" customWidth="1"/>
    <col min="3" max="3" width="15.85546875" bestFit="1" customWidth="1"/>
    <col min="4" max="14" width="14.28515625" bestFit="1" customWidth="1"/>
    <col min="15" max="15" width="15.85546875" bestFit="1" customWidth="1"/>
    <col min="16" max="16" width="30.140625" bestFit="1" customWidth="1"/>
  </cols>
  <sheetData>
    <row r="11" spans="1:16" ht="15.75" thickBot="1" x14ac:dyDescent="0.3"/>
    <row r="12" spans="1:16" ht="16.5" thickTop="1" thickBot="1" x14ac:dyDescent="0.3">
      <c r="A12" s="217"/>
      <c r="B12" s="218"/>
      <c r="C12" s="482" t="s">
        <v>353</v>
      </c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220" t="s">
        <v>44</v>
      </c>
      <c r="P12" s="220" t="s">
        <v>349</v>
      </c>
    </row>
    <row r="13" spans="1:16" ht="16.5" thickTop="1" thickBot="1" x14ac:dyDescent="0.3">
      <c r="A13" s="219" t="s">
        <v>350</v>
      </c>
      <c r="B13" s="219" t="s">
        <v>3</v>
      </c>
      <c r="C13" s="219" t="s">
        <v>71</v>
      </c>
      <c r="D13" s="219" t="s">
        <v>72</v>
      </c>
      <c r="E13" s="219" t="s">
        <v>73</v>
      </c>
      <c r="F13" s="219" t="s">
        <v>74</v>
      </c>
      <c r="G13" s="219" t="s">
        <v>75</v>
      </c>
      <c r="H13" s="219" t="s">
        <v>76</v>
      </c>
      <c r="I13" s="219" t="s">
        <v>77</v>
      </c>
      <c r="J13" s="219" t="s">
        <v>78</v>
      </c>
      <c r="K13" s="219" t="s">
        <v>79</v>
      </c>
      <c r="L13" s="219" t="s">
        <v>80</v>
      </c>
      <c r="M13" s="219" t="s">
        <v>81</v>
      </c>
      <c r="N13" s="219" t="s">
        <v>82</v>
      </c>
      <c r="O13" s="219" t="s">
        <v>353</v>
      </c>
      <c r="P13" s="221" t="s">
        <v>351</v>
      </c>
    </row>
    <row r="14" spans="1:16" ht="16.5" customHeight="1" thickTop="1" thickBot="1" x14ac:dyDescent="0.3">
      <c r="A14" s="303" t="s">
        <v>580</v>
      </c>
      <c r="B14" s="219" t="s">
        <v>579</v>
      </c>
      <c r="C14" s="222">
        <f>PRÉ!L53</f>
        <v>69883.388333333336</v>
      </c>
      <c r="D14" s="222">
        <f>PRÉ!M53</f>
        <v>46395.988333333335</v>
      </c>
      <c r="E14" s="222">
        <f>PRÉ!N53</f>
        <v>46395.988333333335</v>
      </c>
      <c r="F14" s="222">
        <f>PRÉ!O53</f>
        <v>46395.988333333335</v>
      </c>
      <c r="G14" s="222">
        <f>PRÉ!P53</f>
        <v>46395.988333333335</v>
      </c>
      <c r="H14" s="222">
        <f>PRÉ!Q53</f>
        <v>47595.988333333335</v>
      </c>
      <c r="I14" s="222" t="s">
        <v>351</v>
      </c>
      <c r="J14" s="222" t="s">
        <v>351</v>
      </c>
      <c r="K14" s="222" t="s">
        <v>351</v>
      </c>
      <c r="L14" s="222" t="s">
        <v>351</v>
      </c>
      <c r="M14" s="222" t="s">
        <v>351</v>
      </c>
      <c r="N14" s="222" t="s">
        <v>351</v>
      </c>
      <c r="O14" s="222">
        <f>PRÉ!K53</f>
        <v>303063.32999999996</v>
      </c>
      <c r="P14" s="223">
        <f>O14-SUM(C14:N14)</f>
        <v>0</v>
      </c>
    </row>
    <row r="15" spans="1:16" ht="16.5" thickTop="1" thickBot="1" x14ac:dyDescent="0.3">
      <c r="A15" s="219" t="s">
        <v>354</v>
      </c>
      <c r="B15" s="219" t="s">
        <v>579</v>
      </c>
      <c r="C15" s="222">
        <f>Franco!L188</f>
        <v>41799.758333333331</v>
      </c>
      <c r="D15" s="222">
        <f>Franco!M188</f>
        <v>51489.92833333333</v>
      </c>
      <c r="E15" s="222">
        <f>Franco!N188</f>
        <v>50912.058333333334</v>
      </c>
      <c r="F15" s="222">
        <f>Franco!O188</f>
        <v>57870.67833333333</v>
      </c>
      <c r="G15" s="222">
        <f>Franco!P188</f>
        <v>40664.128333333334</v>
      </c>
      <c r="H15" s="222">
        <f>Franco!Q188</f>
        <v>60744.258333333331</v>
      </c>
      <c r="I15" s="222">
        <f>Franco!R188</f>
        <v>38137.328333333338</v>
      </c>
      <c r="J15" s="222">
        <f>Franco!S188</f>
        <v>51489.92833333333</v>
      </c>
      <c r="K15" s="222">
        <f>Franco!T188</f>
        <v>53241.908333333333</v>
      </c>
      <c r="L15" s="222">
        <f>Franco!U188</f>
        <v>55540.828333333331</v>
      </c>
      <c r="M15" s="222">
        <f>Franco!V188</f>
        <v>42993.978333333333</v>
      </c>
      <c r="N15" s="222">
        <f>Franco!W188</f>
        <v>66258.468333333323</v>
      </c>
      <c r="O15" s="222">
        <f>Franco!K188</f>
        <v>611143.25</v>
      </c>
      <c r="P15" s="223">
        <f>O15-SUM(C15:N15)</f>
        <v>0</v>
      </c>
    </row>
    <row r="16" spans="1:16" ht="16.5" thickTop="1" thickBot="1" x14ac:dyDescent="0.3">
      <c r="A16" s="219" t="s">
        <v>355</v>
      </c>
      <c r="B16" s="219" t="s">
        <v>579</v>
      </c>
      <c r="C16" s="222">
        <f>Skol!L188</f>
        <v>53743.698333333334</v>
      </c>
      <c r="D16" s="222">
        <f>Skol!M188</f>
        <v>68723.378333333327</v>
      </c>
      <c r="E16" s="222">
        <f>Skol!N188</f>
        <v>67270.438333333339</v>
      </c>
      <c r="F16" s="222">
        <f>Skol!O188</f>
        <v>79507.098333333328</v>
      </c>
      <c r="G16" s="222">
        <f>Skol!P188</f>
        <v>52051.418333333335</v>
      </c>
      <c r="H16" s="222">
        <f>Skol!Q188</f>
        <v>82262.718333333338</v>
      </c>
      <c r="I16" s="222">
        <f>Skol!R188</f>
        <v>48852.978333333333</v>
      </c>
      <c r="J16" s="222">
        <f>Skol!S188</f>
        <v>68723.378333333327</v>
      </c>
      <c r="K16" s="222">
        <f>Skol!T188</f>
        <v>70778.438333333339</v>
      </c>
      <c r="L16" s="222">
        <f>Skol!U188</f>
        <v>75999.098333333328</v>
      </c>
      <c r="M16" s="222">
        <f>Skol!V188</f>
        <v>55559.418333333335</v>
      </c>
      <c r="N16" s="222">
        <f>Skol!W188</f>
        <v>90399.458333333328</v>
      </c>
      <c r="O16" s="222">
        <f>Skol!K188</f>
        <v>813871.52000000014</v>
      </c>
      <c r="P16" s="223">
        <f t="shared" ref="P16" si="0">O16-SUM(C16:N16)</f>
        <v>0</v>
      </c>
    </row>
    <row r="17" spans="1:16" ht="16.5" thickTop="1" thickBot="1" x14ac:dyDescent="0.3">
      <c r="A17" s="483" t="s">
        <v>352</v>
      </c>
      <c r="B17" s="484"/>
      <c r="C17" s="239">
        <f t="shared" ref="C17:O17" si="1">SUM(C14:C16)</f>
        <v>165426.845</v>
      </c>
      <c r="D17" s="239">
        <f t="shared" si="1"/>
        <v>166609.29499999998</v>
      </c>
      <c r="E17" s="239">
        <f t="shared" si="1"/>
        <v>164578.48499999999</v>
      </c>
      <c r="F17" s="239">
        <f t="shared" si="1"/>
        <v>183773.76499999998</v>
      </c>
      <c r="G17" s="239">
        <f t="shared" si="1"/>
        <v>139111.535</v>
      </c>
      <c r="H17" s="239">
        <f t="shared" si="1"/>
        <v>190602.96500000003</v>
      </c>
      <c r="I17" s="239">
        <f t="shared" si="1"/>
        <v>86990.306666666671</v>
      </c>
      <c r="J17" s="239">
        <f t="shared" si="1"/>
        <v>120213.30666666666</v>
      </c>
      <c r="K17" s="239">
        <f t="shared" si="1"/>
        <v>124020.34666666668</v>
      </c>
      <c r="L17" s="239">
        <f t="shared" si="1"/>
        <v>131539.92666666667</v>
      </c>
      <c r="M17" s="239">
        <f t="shared" si="1"/>
        <v>98553.396666666667</v>
      </c>
      <c r="N17" s="239">
        <f t="shared" si="1"/>
        <v>156657.92666666664</v>
      </c>
      <c r="O17" s="239">
        <f t="shared" si="1"/>
        <v>1728078.1</v>
      </c>
      <c r="P17" s="239">
        <f>SUM(O14:O16)-O17</f>
        <v>0</v>
      </c>
    </row>
    <row r="18" spans="1:16" ht="15.75" thickTop="1" x14ac:dyDescent="0.25"/>
  </sheetData>
  <mergeCells count="2">
    <mergeCell ref="C12:N12"/>
    <mergeCell ref="A17:B17"/>
  </mergeCells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000"/>
  <sheetViews>
    <sheetView showGridLines="0"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123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0.67</v>
      </c>
      <c r="D172" s="509">
        <v>12</v>
      </c>
      <c r="E172" s="169">
        <v>5957.37</v>
      </c>
      <c r="F172" s="176">
        <v>11657.8</v>
      </c>
      <c r="G172" s="177"/>
      <c r="H172" s="511">
        <f>D172*E172*C172</f>
        <v>47897.254800000002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39754.720000000001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321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0.5</v>
      </c>
      <c r="D172" s="509">
        <v>12</v>
      </c>
      <c r="E172" s="169">
        <v>5957.37</v>
      </c>
      <c r="F172" s="176">
        <v>11657.8</v>
      </c>
      <c r="G172" s="177"/>
      <c r="H172" s="511">
        <f>D172*E172*C172</f>
        <v>35744.22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29667.7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322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9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584.91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485.47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0.8</v>
      </c>
      <c r="D172" s="509">
        <v>9</v>
      </c>
      <c r="E172" s="169">
        <v>5957.37</v>
      </c>
      <c r="F172" s="176">
        <v>11657.8</v>
      </c>
      <c r="G172" s="177"/>
      <c r="H172" s="511">
        <f>D172*E172*C172</f>
        <v>42893.064000000006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35601.24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AA44D-A356-4099-85FB-82F7C5D8D4EB}">
  <dimension ref="A5:M42"/>
  <sheetViews>
    <sheetView workbookViewId="0">
      <selection activeCell="E39" sqref="E39"/>
    </sheetView>
  </sheetViews>
  <sheetFormatPr defaultRowHeight="15" x14ac:dyDescent="0.25"/>
  <cols>
    <col min="1" max="1" width="5.140625" bestFit="1" customWidth="1"/>
    <col min="2" max="2" width="101.7109375" bestFit="1" customWidth="1"/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0" max="10" width="32.7109375" bestFit="1" customWidth="1"/>
  </cols>
  <sheetData>
    <row r="5" spans="1:13" ht="15.75" thickBot="1" x14ac:dyDescent="0.3"/>
    <row r="6" spans="1:13" ht="15.75" thickTop="1" x14ac:dyDescent="0.25">
      <c r="A6" s="327" t="s">
        <v>443</v>
      </c>
      <c r="B6" s="328"/>
      <c r="C6" s="328"/>
      <c r="D6" s="328"/>
      <c r="E6" s="328"/>
      <c r="F6" s="328"/>
      <c r="G6" s="328"/>
      <c r="H6" s="328"/>
      <c r="I6" s="328"/>
      <c r="J6" s="329"/>
    </row>
    <row r="7" spans="1:13" ht="15.75" thickBot="1" x14ac:dyDescent="0.3">
      <c r="A7" s="330"/>
      <c r="B7" s="331"/>
      <c r="C7" s="331"/>
      <c r="D7" s="331"/>
      <c r="E7" s="331"/>
      <c r="F7" s="331"/>
      <c r="G7" s="331"/>
      <c r="H7" s="331"/>
      <c r="I7" s="331"/>
      <c r="J7" s="332"/>
    </row>
    <row r="8" spans="1:13" ht="15.75" thickTop="1" x14ac:dyDescent="0.25">
      <c r="A8" s="325" t="s">
        <v>444</v>
      </c>
      <c r="B8" s="333"/>
      <c r="C8" s="333"/>
      <c r="D8" s="333"/>
      <c r="E8" s="333"/>
      <c r="F8" s="333"/>
      <c r="G8" s="333"/>
      <c r="H8" s="333"/>
      <c r="I8" s="333"/>
      <c r="J8" s="334"/>
    </row>
    <row r="9" spans="1:13" ht="15.75" thickBot="1" x14ac:dyDescent="0.3">
      <c r="A9" s="326"/>
      <c r="B9" s="335"/>
      <c r="C9" s="335"/>
      <c r="D9" s="335"/>
      <c r="E9" s="335"/>
      <c r="F9" s="335"/>
      <c r="G9" s="335"/>
      <c r="H9" s="335"/>
      <c r="I9" s="335"/>
      <c r="J9" s="336"/>
    </row>
    <row r="10" spans="1:13" ht="16.5" thickTop="1" thickBot="1" x14ac:dyDescent="0.3">
      <c r="A10" s="322" t="s">
        <v>378</v>
      </c>
      <c r="B10" s="322" t="s">
        <v>379</v>
      </c>
      <c r="C10" s="322" t="s">
        <v>381</v>
      </c>
      <c r="D10" s="219" t="s">
        <v>382</v>
      </c>
      <c r="E10" s="219" t="s">
        <v>383</v>
      </c>
      <c r="F10" s="219" t="s">
        <v>384</v>
      </c>
      <c r="G10" s="322" t="s">
        <v>385</v>
      </c>
      <c r="H10" s="322" t="s">
        <v>386</v>
      </c>
      <c r="I10" s="322" t="s">
        <v>387</v>
      </c>
      <c r="J10" s="337" t="s">
        <v>388</v>
      </c>
      <c r="K10" s="341" t="s">
        <v>445</v>
      </c>
      <c r="L10" s="341" t="s">
        <v>446</v>
      </c>
      <c r="M10" s="341" t="s">
        <v>447</v>
      </c>
    </row>
    <row r="11" spans="1:13" ht="16.5" thickTop="1" thickBot="1" x14ac:dyDescent="0.3">
      <c r="A11" s="322"/>
      <c r="B11" s="322"/>
      <c r="C11" s="322"/>
      <c r="D11" s="219" t="s">
        <v>389</v>
      </c>
      <c r="E11" s="219" t="s">
        <v>390</v>
      </c>
      <c r="F11" s="219" t="s">
        <v>391</v>
      </c>
      <c r="G11" s="322"/>
      <c r="H11" s="322"/>
      <c r="I11" s="322"/>
      <c r="J11" s="337"/>
      <c r="K11" s="341"/>
      <c r="L11" s="341"/>
      <c r="M11" s="341"/>
    </row>
    <row r="12" spans="1:13" ht="16.5" thickTop="1" thickBot="1" x14ac:dyDescent="0.3">
      <c r="A12" s="219">
        <v>1</v>
      </c>
      <c r="B12" s="247" t="s">
        <v>448</v>
      </c>
      <c r="C12" s="219" t="s">
        <v>393</v>
      </c>
      <c r="D12" s="316">
        <v>3.5</v>
      </c>
      <c r="E12" s="316">
        <v>13.5</v>
      </c>
      <c r="F12" s="316">
        <v>3.2</v>
      </c>
      <c r="G12" s="248">
        <f>AVERAGE(D12:F12)</f>
        <v>6.7333333333333334</v>
      </c>
      <c r="H12" s="248">
        <f>MIN(D12:F12)</f>
        <v>3.2</v>
      </c>
      <c r="I12" s="248">
        <f>MAX(D12:F12)</f>
        <v>13.5</v>
      </c>
      <c r="J12" s="249">
        <f>(I12/H12)-1</f>
        <v>3.21875</v>
      </c>
      <c r="K12" s="252" t="s">
        <v>642</v>
      </c>
      <c r="L12" s="252" t="s">
        <v>449</v>
      </c>
      <c r="M12" s="252" t="s">
        <v>643</v>
      </c>
    </row>
    <row r="13" spans="1:13" ht="16.5" thickTop="1" thickBot="1" x14ac:dyDescent="0.3">
      <c r="A13" s="219">
        <v>2</v>
      </c>
      <c r="B13" s="247" t="s">
        <v>450</v>
      </c>
      <c r="C13" s="219" t="s">
        <v>393</v>
      </c>
      <c r="D13" s="316">
        <v>140</v>
      </c>
      <c r="E13" s="316">
        <v>200</v>
      </c>
      <c r="F13" s="316">
        <v>180</v>
      </c>
      <c r="G13" s="248">
        <f t="shared" ref="G13:G39" si="0">AVERAGE(D13:F13)</f>
        <v>173.33333333333334</v>
      </c>
      <c r="H13" s="248">
        <f t="shared" ref="H13:H39" si="1">MIN(D13:F13)</f>
        <v>140</v>
      </c>
      <c r="I13" s="248">
        <f t="shared" ref="I13:I39" si="2">MAX(D13:F13)</f>
        <v>200</v>
      </c>
      <c r="J13" s="249">
        <f t="shared" ref="J13:J39" si="3">(I13/H13)-1</f>
        <v>0.4285714285714286</v>
      </c>
      <c r="K13" s="252" t="s">
        <v>642</v>
      </c>
      <c r="L13" s="252" t="s">
        <v>449</v>
      </c>
      <c r="M13" s="252" t="s">
        <v>643</v>
      </c>
    </row>
    <row r="14" spans="1:13" ht="16.5" thickTop="1" thickBot="1" x14ac:dyDescent="0.3">
      <c r="A14" s="219">
        <v>3</v>
      </c>
      <c r="B14" s="247" t="s">
        <v>451</v>
      </c>
      <c r="C14" s="219" t="s">
        <v>393</v>
      </c>
      <c r="D14" s="316">
        <v>2.6</v>
      </c>
      <c r="E14" s="316">
        <v>6</v>
      </c>
      <c r="F14" s="316">
        <v>3</v>
      </c>
      <c r="G14" s="248">
        <f t="shared" si="0"/>
        <v>3.8666666666666667</v>
      </c>
      <c r="H14" s="248">
        <f>MIN(D14:F14)</f>
        <v>2.6</v>
      </c>
      <c r="I14" s="248">
        <f t="shared" si="2"/>
        <v>6</v>
      </c>
      <c r="J14" s="249">
        <f t="shared" si="3"/>
        <v>1.3076923076923075</v>
      </c>
      <c r="K14" s="252" t="s">
        <v>642</v>
      </c>
      <c r="L14" s="252" t="s">
        <v>449</v>
      </c>
      <c r="M14" s="252" t="s">
        <v>643</v>
      </c>
    </row>
    <row r="15" spans="1:13" ht="16.5" thickTop="1" thickBot="1" x14ac:dyDescent="0.3">
      <c r="A15" s="219">
        <v>4</v>
      </c>
      <c r="B15" s="247" t="s">
        <v>452</v>
      </c>
      <c r="C15" s="219" t="s">
        <v>393</v>
      </c>
      <c r="D15" s="316">
        <v>5</v>
      </c>
      <c r="E15" s="316">
        <v>6</v>
      </c>
      <c r="F15" s="316">
        <v>20</v>
      </c>
      <c r="G15" s="248">
        <f t="shared" si="0"/>
        <v>10.333333333333334</v>
      </c>
      <c r="H15" s="248">
        <f t="shared" si="1"/>
        <v>5</v>
      </c>
      <c r="I15" s="248">
        <f t="shared" si="2"/>
        <v>20</v>
      </c>
      <c r="J15" s="249">
        <f t="shared" si="3"/>
        <v>3</v>
      </c>
      <c r="K15" s="252" t="s">
        <v>642</v>
      </c>
      <c r="L15" s="252" t="s">
        <v>449</v>
      </c>
      <c r="M15" s="252" t="s">
        <v>643</v>
      </c>
    </row>
    <row r="16" spans="1:13" ht="16.5" thickTop="1" thickBot="1" x14ac:dyDescent="0.3">
      <c r="A16" s="219">
        <v>5</v>
      </c>
      <c r="B16" s="247" t="s">
        <v>453</v>
      </c>
      <c r="C16" s="219" t="s">
        <v>393</v>
      </c>
      <c r="D16" s="316">
        <v>0.14000000000000001</v>
      </c>
      <c r="E16" s="316">
        <v>0.65</v>
      </c>
      <c r="F16" s="316">
        <v>0.23</v>
      </c>
      <c r="G16" s="248">
        <f t="shared" si="0"/>
        <v>0.34</v>
      </c>
      <c r="H16" s="248">
        <f t="shared" si="1"/>
        <v>0.14000000000000001</v>
      </c>
      <c r="I16" s="248">
        <f t="shared" si="2"/>
        <v>0.65</v>
      </c>
      <c r="J16" s="249">
        <f t="shared" si="3"/>
        <v>3.6428571428571423</v>
      </c>
      <c r="K16" s="252" t="s">
        <v>642</v>
      </c>
      <c r="L16" s="252" t="s">
        <v>449</v>
      </c>
      <c r="M16" s="252" t="s">
        <v>643</v>
      </c>
    </row>
    <row r="17" spans="1:13" ht="16.5" thickTop="1" thickBot="1" x14ac:dyDescent="0.3">
      <c r="A17" s="219">
        <v>6</v>
      </c>
      <c r="B17" s="247" t="s">
        <v>454</v>
      </c>
      <c r="C17" s="219" t="s">
        <v>393</v>
      </c>
      <c r="D17" s="316">
        <v>0.4</v>
      </c>
      <c r="E17" s="316">
        <v>2.75</v>
      </c>
      <c r="F17" s="316">
        <v>0.8</v>
      </c>
      <c r="G17" s="248">
        <f t="shared" si="0"/>
        <v>1.3166666666666667</v>
      </c>
      <c r="H17" s="248">
        <f t="shared" si="1"/>
        <v>0.4</v>
      </c>
      <c r="I17" s="248">
        <f t="shared" si="2"/>
        <v>2.75</v>
      </c>
      <c r="J17" s="249">
        <f t="shared" si="3"/>
        <v>5.875</v>
      </c>
      <c r="K17" s="252" t="s">
        <v>642</v>
      </c>
      <c r="L17" s="252" t="s">
        <v>449</v>
      </c>
      <c r="M17" s="252" t="s">
        <v>643</v>
      </c>
    </row>
    <row r="18" spans="1:13" ht="16.5" thickTop="1" thickBot="1" x14ac:dyDescent="0.3">
      <c r="A18" s="219">
        <v>7</v>
      </c>
      <c r="B18" s="247" t="s">
        <v>455</v>
      </c>
      <c r="C18" s="219" t="s">
        <v>393</v>
      </c>
      <c r="D18" s="316">
        <v>0.2</v>
      </c>
      <c r="E18" s="316">
        <v>0.55000000000000004</v>
      </c>
      <c r="F18" s="316">
        <v>0.4</v>
      </c>
      <c r="G18" s="248">
        <f t="shared" si="0"/>
        <v>0.3833333333333333</v>
      </c>
      <c r="H18" s="248">
        <f t="shared" si="1"/>
        <v>0.2</v>
      </c>
      <c r="I18" s="248">
        <f t="shared" si="2"/>
        <v>0.55000000000000004</v>
      </c>
      <c r="J18" s="253">
        <f t="shared" si="3"/>
        <v>1.75</v>
      </c>
      <c r="K18" s="252" t="s">
        <v>642</v>
      </c>
      <c r="L18" s="252" t="s">
        <v>449</v>
      </c>
      <c r="M18" s="252" t="s">
        <v>643</v>
      </c>
    </row>
    <row r="19" spans="1:13" ht="16.5" thickTop="1" thickBot="1" x14ac:dyDescent="0.3">
      <c r="A19" s="219">
        <v>8</v>
      </c>
      <c r="B19" s="247" t="s">
        <v>456</v>
      </c>
      <c r="C19" s="219" t="s">
        <v>393</v>
      </c>
      <c r="D19" s="316">
        <v>0.09</v>
      </c>
      <c r="E19" s="316">
        <v>0.3</v>
      </c>
      <c r="F19" s="316">
        <v>0.12</v>
      </c>
      <c r="G19" s="248">
        <f t="shared" si="0"/>
        <v>0.17</v>
      </c>
      <c r="H19" s="248">
        <f t="shared" si="1"/>
        <v>0.09</v>
      </c>
      <c r="I19" s="248">
        <f t="shared" si="2"/>
        <v>0.3</v>
      </c>
      <c r="J19" s="249">
        <f t="shared" si="3"/>
        <v>2.3333333333333335</v>
      </c>
      <c r="K19" s="252" t="s">
        <v>642</v>
      </c>
      <c r="L19" s="252" t="s">
        <v>449</v>
      </c>
      <c r="M19" s="252" t="s">
        <v>643</v>
      </c>
    </row>
    <row r="20" spans="1:13" ht="16.5" thickTop="1" thickBot="1" x14ac:dyDescent="0.3">
      <c r="A20" s="219">
        <v>9</v>
      </c>
      <c r="B20" s="247" t="s">
        <v>457</v>
      </c>
      <c r="C20" s="219" t="s">
        <v>393</v>
      </c>
      <c r="D20" s="316">
        <v>0.35</v>
      </c>
      <c r="E20" s="316">
        <v>1.65</v>
      </c>
      <c r="F20" s="316">
        <v>0.4</v>
      </c>
      <c r="G20" s="248">
        <f t="shared" si="0"/>
        <v>0.79999999999999993</v>
      </c>
      <c r="H20" s="248">
        <f t="shared" si="1"/>
        <v>0.35</v>
      </c>
      <c r="I20" s="248">
        <f t="shared" si="2"/>
        <v>1.65</v>
      </c>
      <c r="J20" s="249">
        <f t="shared" si="3"/>
        <v>3.7142857142857144</v>
      </c>
      <c r="K20" s="252" t="s">
        <v>642</v>
      </c>
      <c r="L20" s="252" t="s">
        <v>449</v>
      </c>
      <c r="M20" s="252" t="s">
        <v>643</v>
      </c>
    </row>
    <row r="21" spans="1:13" ht="16.5" thickTop="1" thickBot="1" x14ac:dyDescent="0.3">
      <c r="A21" s="219">
        <v>10</v>
      </c>
      <c r="B21" s="247" t="s">
        <v>458</v>
      </c>
      <c r="C21" s="219" t="s">
        <v>393</v>
      </c>
      <c r="D21" s="316">
        <v>0.17</v>
      </c>
      <c r="E21" s="316">
        <v>0.5</v>
      </c>
      <c r="F21" s="316">
        <v>0.2</v>
      </c>
      <c r="G21" s="248">
        <f t="shared" si="0"/>
        <v>0.29000000000000004</v>
      </c>
      <c r="H21" s="248">
        <f t="shared" si="1"/>
        <v>0.17</v>
      </c>
      <c r="I21" s="248">
        <f t="shared" si="2"/>
        <v>0.5</v>
      </c>
      <c r="J21" s="249">
        <f t="shared" si="3"/>
        <v>1.9411764705882351</v>
      </c>
      <c r="K21" s="252" t="s">
        <v>642</v>
      </c>
      <c r="L21" s="252" t="s">
        <v>449</v>
      </c>
      <c r="M21" s="252" t="s">
        <v>643</v>
      </c>
    </row>
    <row r="22" spans="1:13" ht="16.5" thickTop="1" thickBot="1" x14ac:dyDescent="0.3">
      <c r="A22" s="337" t="s">
        <v>459</v>
      </c>
      <c r="B22" s="339"/>
      <c r="C22" s="339"/>
      <c r="D22" s="339"/>
      <c r="E22" s="339"/>
      <c r="F22" s="339"/>
      <c r="G22" s="339"/>
      <c r="H22" s="339"/>
      <c r="I22" s="339"/>
      <c r="J22" s="340"/>
      <c r="K22" s="252"/>
      <c r="L22" s="252"/>
      <c r="M22" s="252"/>
    </row>
    <row r="23" spans="1:13" ht="16.5" thickTop="1" thickBot="1" x14ac:dyDescent="0.3">
      <c r="A23" s="219">
        <v>11</v>
      </c>
      <c r="B23" s="250" t="s">
        <v>460</v>
      </c>
      <c r="C23" s="219" t="s">
        <v>393</v>
      </c>
      <c r="D23" s="305">
        <v>18</v>
      </c>
      <c r="E23" s="305">
        <v>13</v>
      </c>
      <c r="F23" s="305">
        <v>12</v>
      </c>
      <c r="G23" s="248">
        <f t="shared" si="0"/>
        <v>14.333333333333334</v>
      </c>
      <c r="H23" s="248">
        <f t="shared" si="1"/>
        <v>12</v>
      </c>
      <c r="I23" s="248">
        <f t="shared" si="2"/>
        <v>18</v>
      </c>
      <c r="J23" s="249">
        <f t="shared" si="3"/>
        <v>0.5</v>
      </c>
      <c r="K23" s="252" t="s">
        <v>461</v>
      </c>
      <c r="L23" s="252" t="s">
        <v>462</v>
      </c>
      <c r="M23" s="252" t="s">
        <v>463</v>
      </c>
    </row>
    <row r="24" spans="1:13" ht="16.5" thickTop="1" thickBot="1" x14ac:dyDescent="0.3">
      <c r="A24" s="219">
        <v>12</v>
      </c>
      <c r="B24" s="250" t="s">
        <v>464</v>
      </c>
      <c r="C24" s="219" t="s">
        <v>4</v>
      </c>
      <c r="D24" s="305">
        <v>5</v>
      </c>
      <c r="E24" s="305">
        <v>4</v>
      </c>
      <c r="F24" s="305">
        <v>6</v>
      </c>
      <c r="G24" s="248">
        <f t="shared" si="0"/>
        <v>5</v>
      </c>
      <c r="H24" s="248">
        <f t="shared" si="1"/>
        <v>4</v>
      </c>
      <c r="I24" s="248">
        <f t="shared" si="2"/>
        <v>6</v>
      </c>
      <c r="J24" s="249">
        <f t="shared" si="3"/>
        <v>0.5</v>
      </c>
      <c r="K24" s="252" t="s">
        <v>461</v>
      </c>
      <c r="L24" s="252" t="s">
        <v>462</v>
      </c>
      <c r="M24" s="252" t="s">
        <v>463</v>
      </c>
    </row>
    <row r="25" spans="1:13" ht="16.5" thickTop="1" thickBot="1" x14ac:dyDescent="0.3">
      <c r="A25" s="337" t="s">
        <v>465</v>
      </c>
      <c r="B25" s="339"/>
      <c r="C25" s="339"/>
      <c r="D25" s="339"/>
      <c r="E25" s="339"/>
      <c r="F25" s="339"/>
      <c r="G25" s="339"/>
      <c r="H25" s="339"/>
      <c r="I25" s="339"/>
      <c r="J25" s="340"/>
      <c r="K25" s="252"/>
      <c r="L25" s="252"/>
      <c r="M25" s="252"/>
    </row>
    <row r="26" spans="1:13" ht="16.5" thickTop="1" thickBot="1" x14ac:dyDescent="0.3">
      <c r="A26" s="219">
        <v>13</v>
      </c>
      <c r="B26" s="247" t="s">
        <v>466</v>
      </c>
      <c r="C26" s="219" t="s">
        <v>393</v>
      </c>
      <c r="D26" s="305">
        <v>2128</v>
      </c>
      <c r="E26" s="305">
        <v>2016.66</v>
      </c>
      <c r="F26" s="305">
        <v>1550</v>
      </c>
      <c r="G26" s="248">
        <f t="shared" si="0"/>
        <v>1898.22</v>
      </c>
      <c r="H26" s="248">
        <f t="shared" si="1"/>
        <v>1550</v>
      </c>
      <c r="I26" s="248">
        <f t="shared" si="2"/>
        <v>2128</v>
      </c>
      <c r="J26" s="249">
        <f t="shared" si="3"/>
        <v>0.37290322580645152</v>
      </c>
      <c r="K26" s="252" t="s">
        <v>644</v>
      </c>
      <c r="L26" s="252" t="s">
        <v>467</v>
      </c>
      <c r="M26" s="252" t="s">
        <v>468</v>
      </c>
    </row>
    <row r="27" spans="1:13" ht="16.5" thickTop="1" thickBot="1" x14ac:dyDescent="0.3">
      <c r="A27" s="337" t="s">
        <v>469</v>
      </c>
      <c r="B27" s="339"/>
      <c r="C27" s="339"/>
      <c r="D27" s="339"/>
      <c r="E27" s="339"/>
      <c r="F27" s="339"/>
      <c r="G27" s="339"/>
      <c r="H27" s="339"/>
      <c r="I27" s="339"/>
      <c r="J27" s="340"/>
      <c r="K27" s="252"/>
      <c r="L27" s="252"/>
      <c r="M27" s="252"/>
    </row>
    <row r="28" spans="1:13" ht="16.5" thickTop="1" thickBot="1" x14ac:dyDescent="0.3">
      <c r="A28" s="219">
        <v>14</v>
      </c>
      <c r="B28" s="247" t="s">
        <v>470</v>
      </c>
      <c r="C28" s="219" t="s">
        <v>471</v>
      </c>
      <c r="D28" s="305">
        <v>26</v>
      </c>
      <c r="E28" s="305">
        <v>24.74</v>
      </c>
      <c r="F28" s="305">
        <v>12.6</v>
      </c>
      <c r="G28" s="248">
        <f t="shared" si="0"/>
        <v>21.113333333333333</v>
      </c>
      <c r="H28" s="248">
        <f t="shared" si="1"/>
        <v>12.6</v>
      </c>
      <c r="I28" s="248">
        <f t="shared" si="2"/>
        <v>26</v>
      </c>
      <c r="J28" s="249">
        <f t="shared" si="3"/>
        <v>1.0634920634920637</v>
      </c>
      <c r="K28" s="252" t="s">
        <v>472</v>
      </c>
      <c r="L28" s="252" t="s">
        <v>473</v>
      </c>
      <c r="M28" s="252" t="s">
        <v>474</v>
      </c>
    </row>
    <row r="29" spans="1:13" ht="16.5" thickTop="1" thickBot="1" x14ac:dyDescent="0.3">
      <c r="A29" s="219">
        <v>15</v>
      </c>
      <c r="B29" s="247" t="s">
        <v>475</v>
      </c>
      <c r="C29" s="219" t="s">
        <v>471</v>
      </c>
      <c r="D29" s="305">
        <v>180</v>
      </c>
      <c r="E29" s="305">
        <v>178.9</v>
      </c>
      <c r="F29" s="305">
        <v>22.7</v>
      </c>
      <c r="G29" s="248">
        <f t="shared" si="0"/>
        <v>127.19999999999999</v>
      </c>
      <c r="H29" s="248">
        <f t="shared" si="1"/>
        <v>22.7</v>
      </c>
      <c r="I29" s="248">
        <f t="shared" si="2"/>
        <v>180</v>
      </c>
      <c r="J29" s="253">
        <f t="shared" si="3"/>
        <v>6.929515418502203</v>
      </c>
      <c r="K29" s="252" t="s">
        <v>472</v>
      </c>
      <c r="L29" s="252" t="s">
        <v>473</v>
      </c>
      <c r="M29" s="252" t="s">
        <v>474</v>
      </c>
    </row>
    <row r="30" spans="1:13" ht="16.5" thickTop="1" thickBot="1" x14ac:dyDescent="0.3">
      <c r="A30" s="219">
        <v>16</v>
      </c>
      <c r="B30" s="247" t="s">
        <v>476</v>
      </c>
      <c r="C30" s="219" t="s">
        <v>471</v>
      </c>
      <c r="D30" s="305">
        <v>782</v>
      </c>
      <c r="E30" s="305">
        <v>750</v>
      </c>
      <c r="F30" s="305">
        <v>50</v>
      </c>
      <c r="G30" s="248">
        <f t="shared" si="0"/>
        <v>527.33333333333337</v>
      </c>
      <c r="H30" s="248">
        <f t="shared" si="1"/>
        <v>50</v>
      </c>
      <c r="I30" s="248">
        <f t="shared" si="2"/>
        <v>782</v>
      </c>
      <c r="J30" s="249">
        <f t="shared" si="3"/>
        <v>14.64</v>
      </c>
      <c r="K30" s="252" t="s">
        <v>472</v>
      </c>
      <c r="L30" s="252" t="s">
        <v>473</v>
      </c>
      <c r="M30" s="252" t="s">
        <v>474</v>
      </c>
    </row>
    <row r="31" spans="1:13" ht="16.5" thickTop="1" thickBot="1" x14ac:dyDescent="0.3">
      <c r="A31" s="219">
        <v>17</v>
      </c>
      <c r="B31" s="247" t="s">
        <v>477</v>
      </c>
      <c r="C31" s="219" t="s">
        <v>471</v>
      </c>
      <c r="D31" s="305">
        <v>265</v>
      </c>
      <c r="E31" s="305">
        <v>250</v>
      </c>
      <c r="F31" s="305">
        <v>37.94</v>
      </c>
      <c r="G31" s="248">
        <f t="shared" si="0"/>
        <v>184.31333333333336</v>
      </c>
      <c r="H31" s="248">
        <f t="shared" si="1"/>
        <v>37.94</v>
      </c>
      <c r="I31" s="248">
        <f t="shared" si="2"/>
        <v>265</v>
      </c>
      <c r="J31" s="249">
        <f t="shared" si="3"/>
        <v>5.9847127042699002</v>
      </c>
      <c r="K31" s="252" t="s">
        <v>472</v>
      </c>
      <c r="L31" s="252" t="s">
        <v>473</v>
      </c>
      <c r="M31" s="252" t="s">
        <v>474</v>
      </c>
    </row>
    <row r="32" spans="1:13" ht="16.5" thickTop="1" thickBot="1" x14ac:dyDescent="0.3">
      <c r="A32" s="219">
        <v>18</v>
      </c>
      <c r="B32" s="247" t="s">
        <v>478</v>
      </c>
      <c r="C32" s="219" t="s">
        <v>471</v>
      </c>
      <c r="D32" s="305">
        <v>265</v>
      </c>
      <c r="E32" s="305">
        <v>32.78</v>
      </c>
      <c r="F32" s="305">
        <v>16.55</v>
      </c>
      <c r="G32" s="248">
        <f t="shared" si="0"/>
        <v>104.77666666666666</v>
      </c>
      <c r="H32" s="248">
        <f t="shared" si="1"/>
        <v>16.55</v>
      </c>
      <c r="I32" s="248">
        <f t="shared" si="2"/>
        <v>265</v>
      </c>
      <c r="J32" s="249">
        <f t="shared" si="3"/>
        <v>15.012084592145015</v>
      </c>
      <c r="K32" s="252" t="s">
        <v>472</v>
      </c>
      <c r="L32" s="252" t="s">
        <v>473</v>
      </c>
      <c r="M32" s="252" t="s">
        <v>474</v>
      </c>
    </row>
    <row r="33" spans="1:13" ht="16.5" thickTop="1" thickBot="1" x14ac:dyDescent="0.3">
      <c r="A33" s="219">
        <v>19</v>
      </c>
      <c r="B33" s="247" t="s">
        <v>479</v>
      </c>
      <c r="C33" s="219" t="s">
        <v>471</v>
      </c>
      <c r="D33" s="305">
        <v>265</v>
      </c>
      <c r="E33" s="305">
        <v>242</v>
      </c>
      <c r="F33" s="305">
        <v>26.84</v>
      </c>
      <c r="G33" s="248">
        <f t="shared" si="0"/>
        <v>177.94666666666669</v>
      </c>
      <c r="H33" s="248">
        <f t="shared" si="1"/>
        <v>26.84</v>
      </c>
      <c r="I33" s="248">
        <f t="shared" si="2"/>
        <v>265</v>
      </c>
      <c r="J33" s="249">
        <f t="shared" si="3"/>
        <v>8.8733233979135626</v>
      </c>
      <c r="K33" s="252" t="s">
        <v>472</v>
      </c>
      <c r="L33" s="252" t="s">
        <v>473</v>
      </c>
      <c r="M33" s="252" t="s">
        <v>474</v>
      </c>
    </row>
    <row r="34" spans="1:13" ht="16.5" thickTop="1" thickBot="1" x14ac:dyDescent="0.3">
      <c r="A34" s="219">
        <v>20</v>
      </c>
      <c r="B34" s="247" t="s">
        <v>480</v>
      </c>
      <c r="C34" s="219" t="s">
        <v>471</v>
      </c>
      <c r="D34" s="305">
        <v>255</v>
      </c>
      <c r="E34" s="305">
        <v>250</v>
      </c>
      <c r="F34" s="305">
        <v>27.24</v>
      </c>
      <c r="G34" s="248">
        <f t="shared" si="0"/>
        <v>177.41333333333333</v>
      </c>
      <c r="H34" s="248">
        <f t="shared" si="1"/>
        <v>27.24</v>
      </c>
      <c r="I34" s="248">
        <f t="shared" si="2"/>
        <v>255</v>
      </c>
      <c r="J34" s="249">
        <f t="shared" si="3"/>
        <v>8.361233480176212</v>
      </c>
      <c r="K34" s="252" t="s">
        <v>472</v>
      </c>
      <c r="L34" s="252" t="s">
        <v>473</v>
      </c>
      <c r="M34" s="252" t="s">
        <v>474</v>
      </c>
    </row>
    <row r="35" spans="1:13" ht="16.5" thickTop="1" thickBot="1" x14ac:dyDescent="0.3">
      <c r="A35" s="219">
        <v>21</v>
      </c>
      <c r="B35" s="247" t="s">
        <v>481</v>
      </c>
      <c r="C35" s="219" t="s">
        <v>471</v>
      </c>
      <c r="D35" s="305">
        <v>180</v>
      </c>
      <c r="E35" s="305">
        <v>178.9</v>
      </c>
      <c r="F35" s="305">
        <v>23.55</v>
      </c>
      <c r="G35" s="248">
        <f t="shared" si="0"/>
        <v>127.48333333333333</v>
      </c>
      <c r="H35" s="248">
        <f t="shared" si="1"/>
        <v>23.55</v>
      </c>
      <c r="I35" s="248">
        <f t="shared" si="2"/>
        <v>180</v>
      </c>
      <c r="J35" s="249">
        <f t="shared" si="3"/>
        <v>6.6433121019108281</v>
      </c>
      <c r="K35" s="252" t="s">
        <v>472</v>
      </c>
      <c r="L35" s="252" t="s">
        <v>473</v>
      </c>
      <c r="M35" s="252" t="s">
        <v>474</v>
      </c>
    </row>
    <row r="36" spans="1:13" ht="16.5" thickTop="1" thickBot="1" x14ac:dyDescent="0.3">
      <c r="A36" s="219">
        <v>22</v>
      </c>
      <c r="B36" s="247" t="s">
        <v>547</v>
      </c>
      <c r="C36" s="219" t="s">
        <v>471</v>
      </c>
      <c r="D36" s="305">
        <v>80</v>
      </c>
      <c r="E36" s="305">
        <v>16</v>
      </c>
      <c r="F36" s="305">
        <v>8.5399999999999991</v>
      </c>
      <c r="G36" s="248">
        <f t="shared" si="0"/>
        <v>34.846666666666664</v>
      </c>
      <c r="H36" s="248">
        <f t="shared" si="1"/>
        <v>8.5399999999999991</v>
      </c>
      <c r="I36" s="248">
        <f t="shared" si="2"/>
        <v>80</v>
      </c>
      <c r="J36" s="249">
        <f t="shared" si="3"/>
        <v>8.3676814988290413</v>
      </c>
      <c r="K36" s="252" t="s">
        <v>542</v>
      </c>
      <c r="L36" s="252" t="s">
        <v>473</v>
      </c>
      <c r="M36" s="252" t="s">
        <v>474</v>
      </c>
    </row>
    <row r="37" spans="1:13" ht="16.5" thickTop="1" thickBot="1" x14ac:dyDescent="0.3">
      <c r="A37" s="219">
        <v>23</v>
      </c>
      <c r="B37" s="247" t="s">
        <v>541</v>
      </c>
      <c r="C37" s="219" t="s">
        <v>471</v>
      </c>
      <c r="D37" s="305">
        <v>265</v>
      </c>
      <c r="E37" s="305">
        <v>250</v>
      </c>
      <c r="F37" s="305">
        <v>27.84</v>
      </c>
      <c r="G37" s="248">
        <v>100.83333333333333</v>
      </c>
      <c r="H37" s="248">
        <f t="shared" si="1"/>
        <v>27.84</v>
      </c>
      <c r="I37" s="248">
        <v>178.9</v>
      </c>
      <c r="J37" s="249">
        <v>6.5805084745762707</v>
      </c>
      <c r="K37" s="252" t="s">
        <v>542</v>
      </c>
      <c r="L37" s="252" t="s">
        <v>473</v>
      </c>
      <c r="M37" s="252" t="s">
        <v>474</v>
      </c>
    </row>
    <row r="38" spans="1:13" ht="16.5" thickTop="1" thickBot="1" x14ac:dyDescent="0.3">
      <c r="A38" s="338" t="s">
        <v>482</v>
      </c>
      <c r="B38" s="339"/>
      <c r="C38" s="339"/>
      <c r="D38" s="339"/>
      <c r="E38" s="339"/>
      <c r="F38" s="339"/>
      <c r="G38" s="339"/>
      <c r="H38" s="339"/>
      <c r="I38" s="339"/>
      <c r="J38" s="340"/>
      <c r="K38" s="252"/>
      <c r="L38" s="252"/>
      <c r="M38" s="252"/>
    </row>
    <row r="39" spans="1:13" ht="16.5" thickTop="1" thickBot="1" x14ac:dyDescent="0.3">
      <c r="A39" s="219">
        <v>24</v>
      </c>
      <c r="B39" s="250" t="s">
        <v>483</v>
      </c>
      <c r="C39" s="246" t="s">
        <v>4</v>
      </c>
      <c r="D39" s="251">
        <v>2580</v>
      </c>
      <c r="E39" s="251">
        <v>2439.6999999999998</v>
      </c>
      <c r="F39" s="251">
        <v>2203.6</v>
      </c>
      <c r="G39" s="248">
        <f t="shared" si="0"/>
        <v>2407.7666666666664</v>
      </c>
      <c r="H39" s="248">
        <f t="shared" si="1"/>
        <v>2203.6</v>
      </c>
      <c r="I39" s="248">
        <f t="shared" si="2"/>
        <v>2580</v>
      </c>
      <c r="J39" s="249">
        <f t="shared" si="3"/>
        <v>0.17081139952804514</v>
      </c>
      <c r="K39" s="254" t="s">
        <v>484</v>
      </c>
      <c r="L39" s="252" t="s">
        <v>648</v>
      </c>
      <c r="M39" s="255" t="s">
        <v>485</v>
      </c>
    </row>
    <row r="40" spans="1:13" ht="16.5" thickTop="1" thickBot="1" x14ac:dyDescent="0.3">
      <c r="A40" s="338" t="s">
        <v>486</v>
      </c>
      <c r="B40" s="339"/>
      <c r="C40" s="339"/>
      <c r="D40" s="339"/>
      <c r="E40" s="339"/>
      <c r="F40" s="339"/>
      <c r="G40" s="339"/>
      <c r="H40" s="339"/>
      <c r="I40" s="339"/>
      <c r="J40" s="340"/>
    </row>
    <row r="41" spans="1:13" ht="16.5" thickTop="1" thickBot="1" x14ac:dyDescent="0.3">
      <c r="A41" s="219">
        <v>25</v>
      </c>
      <c r="B41" s="250" t="s">
        <v>487</v>
      </c>
      <c r="C41" s="246" t="s">
        <v>4</v>
      </c>
      <c r="D41" s="251">
        <v>89.9</v>
      </c>
      <c r="E41" s="251">
        <v>119.9</v>
      </c>
      <c r="F41" s="251">
        <v>120</v>
      </c>
      <c r="G41" s="248">
        <f t="shared" ref="G41" si="4">AVERAGE(D41:F41)</f>
        <v>109.93333333333334</v>
      </c>
      <c r="H41" s="248">
        <f t="shared" ref="H41" si="5">MIN(D41:F41)</f>
        <v>89.9</v>
      </c>
      <c r="I41" s="248">
        <f t="shared" ref="I41" si="6">MAX(D41:F41)</f>
        <v>120</v>
      </c>
      <c r="J41" s="249">
        <f t="shared" ref="J41" si="7">(I41/H41)-1</f>
        <v>0.33481646273637367</v>
      </c>
      <c r="K41" t="s">
        <v>488</v>
      </c>
      <c r="L41" t="s">
        <v>489</v>
      </c>
      <c r="M41" t="s">
        <v>490</v>
      </c>
    </row>
    <row r="42" spans="1:13" ht="15.75" thickTop="1" x14ac:dyDescent="0.25"/>
  </sheetData>
  <mergeCells count="17">
    <mergeCell ref="A6:J7"/>
    <mergeCell ref="A8:J9"/>
    <mergeCell ref="A10:A11"/>
    <mergeCell ref="B10:B11"/>
    <mergeCell ref="C10:C11"/>
    <mergeCell ref="G10:G11"/>
    <mergeCell ref="H10:H11"/>
    <mergeCell ref="I10:I11"/>
    <mergeCell ref="J10:J11"/>
    <mergeCell ref="A38:J38"/>
    <mergeCell ref="A40:J40"/>
    <mergeCell ref="K10:K11"/>
    <mergeCell ref="L10:L11"/>
    <mergeCell ref="M10:M11"/>
    <mergeCell ref="A22:J22"/>
    <mergeCell ref="A25:J25"/>
    <mergeCell ref="A27:J27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323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9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584.91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485.47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0.8</v>
      </c>
      <c r="D172" s="509">
        <v>9</v>
      </c>
      <c r="E172" s="169">
        <v>5957.37</v>
      </c>
      <c r="F172" s="176">
        <v>11657.8</v>
      </c>
      <c r="G172" s="177"/>
      <c r="H172" s="511">
        <f>D172*E172*C172</f>
        <v>42893.064000000006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35601.24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324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0.5</v>
      </c>
      <c r="D172" s="509">
        <v>12</v>
      </c>
      <c r="E172" s="169">
        <v>5957.37</v>
      </c>
      <c r="F172" s="176">
        <v>11657.8</v>
      </c>
      <c r="G172" s="177"/>
      <c r="H172" s="511">
        <f>D172*E172*C172</f>
        <v>35744.22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29667.7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325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61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2.75" customHeight="1" x14ac:dyDescent="0.25">
      <c r="A172" s="142"/>
      <c r="B172" s="13"/>
      <c r="C172" s="31"/>
      <c r="D172" s="144"/>
      <c r="E172" s="144"/>
      <c r="F172" s="144"/>
      <c r="G172" s="145"/>
      <c r="H172" s="145"/>
      <c r="I172" s="145"/>
      <c r="J172" s="179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39.75" customHeight="1" x14ac:dyDescent="0.25">
      <c r="A173" s="99">
        <v>6</v>
      </c>
      <c r="B173" s="163" t="s">
        <v>291</v>
      </c>
      <c r="C173" s="19" t="s">
        <v>127</v>
      </c>
      <c r="D173" s="19" t="s">
        <v>128</v>
      </c>
      <c r="E173" s="19" t="s">
        <v>129</v>
      </c>
      <c r="F173" s="19" t="s">
        <v>33</v>
      </c>
      <c r="G173" s="145"/>
      <c r="H173" s="145"/>
      <c r="I173" s="31"/>
      <c r="J173" s="179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142"/>
      <c r="B174" s="513" t="s">
        <v>292</v>
      </c>
      <c r="C174" s="167">
        <v>1.69</v>
      </c>
      <c r="D174" s="167">
        <v>1.79</v>
      </c>
      <c r="E174" s="180">
        <v>1.65</v>
      </c>
      <c r="F174" s="485">
        <v>1.65</v>
      </c>
      <c r="G174" s="145"/>
      <c r="H174" s="145"/>
      <c r="I174" s="31"/>
      <c r="J174" s="179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486"/>
      <c r="C175" s="167" t="s">
        <v>293</v>
      </c>
      <c r="D175" s="167" t="s">
        <v>224</v>
      </c>
      <c r="E175" s="167" t="s">
        <v>294</v>
      </c>
      <c r="F175" s="486"/>
      <c r="G175" s="145"/>
      <c r="H175" s="145"/>
      <c r="I175" s="31"/>
      <c r="J175" s="144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15.75" customHeight="1" x14ac:dyDescent="0.25">
      <c r="A176" s="142"/>
      <c r="B176" s="513" t="s">
        <v>295</v>
      </c>
      <c r="C176" s="180">
        <v>1.59</v>
      </c>
      <c r="D176" s="151">
        <v>2.99</v>
      </c>
      <c r="E176" s="167">
        <v>2.99</v>
      </c>
      <c r="F176" s="485">
        <v>1.59</v>
      </c>
      <c r="G176" s="145"/>
      <c r="H176" s="145"/>
      <c r="I176" s="31"/>
      <c r="J176" s="144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2.75" customHeight="1" x14ac:dyDescent="0.25">
      <c r="A177" s="142"/>
      <c r="B177" s="486"/>
      <c r="C177" s="167" t="s">
        <v>244</v>
      </c>
      <c r="D177" s="151" t="s">
        <v>163</v>
      </c>
      <c r="E177" s="167" t="s">
        <v>135</v>
      </c>
      <c r="F177" s="486"/>
      <c r="G177" s="145"/>
      <c r="H177" s="145"/>
      <c r="I177" s="31"/>
      <c r="J177" s="144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5.75" customHeight="1" x14ac:dyDescent="0.25">
      <c r="A178" s="142"/>
      <c r="B178" s="513" t="s">
        <v>296</v>
      </c>
      <c r="C178" s="167">
        <v>3.8</v>
      </c>
      <c r="D178" s="152">
        <v>2.99</v>
      </c>
      <c r="E178" s="167">
        <v>3.59</v>
      </c>
      <c r="F178" s="485">
        <v>2.99</v>
      </c>
      <c r="G178" s="145"/>
      <c r="H178" s="145"/>
      <c r="I178" s="145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2.75" customHeight="1" x14ac:dyDescent="0.25">
      <c r="A179" s="142"/>
      <c r="B179" s="486"/>
      <c r="C179" s="167" t="s">
        <v>297</v>
      </c>
      <c r="D179" s="151" t="s">
        <v>163</v>
      </c>
      <c r="E179" s="167" t="s">
        <v>298</v>
      </c>
      <c r="F179" s="486"/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4.25" customHeight="1" x14ac:dyDescent="0.25">
      <c r="A180" s="9"/>
      <c r="B180" s="505" t="s">
        <v>299</v>
      </c>
      <c r="C180" s="360"/>
      <c r="D180" s="360"/>
      <c r="E180" s="361"/>
      <c r="F180" s="156">
        <f>F178+F176+F174</f>
        <v>6.23</v>
      </c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4.25" customHeight="1" x14ac:dyDescent="0.25">
      <c r="A181" s="9"/>
      <c r="B181" s="504" t="s">
        <v>300</v>
      </c>
      <c r="C181" s="360"/>
      <c r="D181" s="360"/>
      <c r="E181" s="361"/>
      <c r="F181" s="161">
        <f>TRUNC(F180*0.83,2)</f>
        <v>5.17</v>
      </c>
      <c r="G181" s="145"/>
      <c r="H181" s="145"/>
      <c r="I181" s="31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181"/>
      <c r="C182" s="182"/>
      <c r="D182" s="31"/>
      <c r="E182" s="31"/>
      <c r="F182" s="183"/>
      <c r="G182" s="184"/>
      <c r="H182" s="184"/>
      <c r="I182" s="145"/>
      <c r="J182" s="31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39.75" customHeight="1" x14ac:dyDescent="0.25">
      <c r="A183" s="99">
        <v>7</v>
      </c>
      <c r="B183" s="163" t="s">
        <v>301</v>
      </c>
      <c r="C183" s="19" t="s">
        <v>127</v>
      </c>
      <c r="D183" s="19" t="s">
        <v>128</v>
      </c>
      <c r="E183" s="19" t="s">
        <v>129</v>
      </c>
      <c r="F183" s="19" t="s">
        <v>32</v>
      </c>
      <c r="G183" s="184"/>
      <c r="H183" s="184"/>
      <c r="I183" s="145"/>
      <c r="J183" s="31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500"/>
      <c r="B184" s="495" t="s">
        <v>302</v>
      </c>
      <c r="C184" s="152">
        <v>2.5</v>
      </c>
      <c r="D184" s="151">
        <v>2.5</v>
      </c>
      <c r="E184" s="151"/>
      <c r="F184" s="485">
        <v>2.5</v>
      </c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501"/>
      <c r="B185" s="486"/>
      <c r="C185" s="21" t="s">
        <v>303</v>
      </c>
      <c r="D185" s="21" t="s">
        <v>304</v>
      </c>
      <c r="E185" s="151"/>
      <c r="F185" s="48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12.75" customHeight="1" x14ac:dyDescent="0.25">
      <c r="A186" s="142"/>
      <c r="B186" s="504" t="s">
        <v>276</v>
      </c>
      <c r="C186" s="360"/>
      <c r="D186" s="360"/>
      <c r="E186" s="361"/>
      <c r="F186" s="161">
        <f>TRUNC(F184*0.83,2)</f>
        <v>2.0699999999999998</v>
      </c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142"/>
      <c r="B187" s="495" t="s">
        <v>305</v>
      </c>
      <c r="C187" s="152">
        <v>6</v>
      </c>
      <c r="D187" s="151">
        <v>8</v>
      </c>
      <c r="E187" s="151"/>
      <c r="F187" s="485">
        <v>6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142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4.9800000000000004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306</v>
      </c>
      <c r="C190" s="21">
        <v>32.5</v>
      </c>
      <c r="D190" s="152">
        <v>29.7</v>
      </c>
      <c r="E190" s="21">
        <v>38.049999999999997</v>
      </c>
      <c r="F190" s="485">
        <v>29.7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151</v>
      </c>
      <c r="D191" s="21" t="s">
        <v>135</v>
      </c>
      <c r="E191" s="21" t="s">
        <v>307</v>
      </c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24.65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2" t="s">
        <v>308</v>
      </c>
      <c r="C193" s="152">
        <v>6.9</v>
      </c>
      <c r="D193" s="151">
        <v>7.9</v>
      </c>
      <c r="E193" s="151">
        <v>7.49</v>
      </c>
      <c r="F193" s="485">
        <v>6.9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38.25" customHeight="1" x14ac:dyDescent="0.25">
      <c r="A194" s="142"/>
      <c r="B194" s="486"/>
      <c r="C194" s="48" t="s">
        <v>309</v>
      </c>
      <c r="D194" s="48" t="s">
        <v>310</v>
      </c>
      <c r="E194" s="48" t="s">
        <v>311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5.72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2.75" customHeight="1" x14ac:dyDescent="0.25">
      <c r="A196" s="142"/>
      <c r="B196" s="13"/>
      <c r="C196" s="31"/>
      <c r="D196" s="144"/>
      <c r="E196" s="144"/>
      <c r="F196" s="144"/>
      <c r="G196" s="145"/>
      <c r="H196" s="145"/>
      <c r="I196" s="145"/>
      <c r="J196" s="31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9.75" customHeight="1" x14ac:dyDescent="0.25">
      <c r="A197" s="99">
        <v>8</v>
      </c>
      <c r="B197" s="163" t="s">
        <v>30</v>
      </c>
      <c r="C197" s="19" t="s">
        <v>36</v>
      </c>
      <c r="D197" s="19" t="s">
        <v>32</v>
      </c>
      <c r="E197" s="19" t="s">
        <v>33</v>
      </c>
      <c r="F197" s="144"/>
      <c r="G197" s="184"/>
      <c r="H197" s="145"/>
      <c r="I197" s="31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38.25" customHeight="1" x14ac:dyDescent="0.25">
      <c r="A198" s="142"/>
      <c r="B198" s="185" t="s">
        <v>312</v>
      </c>
      <c r="C198" s="186">
        <v>15</v>
      </c>
      <c r="D198" s="151">
        <v>0.25</v>
      </c>
      <c r="E198" s="21">
        <f t="shared" ref="E198:E202" si="1">D198*C198</f>
        <v>3.75</v>
      </c>
      <c r="F198" s="144"/>
      <c r="G198" s="145"/>
      <c r="H198" s="145"/>
      <c r="I198" s="31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38.25" customHeight="1" x14ac:dyDescent="0.25">
      <c r="A199" s="142"/>
      <c r="B199" s="185" t="s">
        <v>313</v>
      </c>
      <c r="C199" s="186">
        <v>5</v>
      </c>
      <c r="D199" s="151">
        <v>1.5</v>
      </c>
      <c r="E199" s="21">
        <f t="shared" si="1"/>
        <v>7.5</v>
      </c>
      <c r="F199" s="144"/>
      <c r="G199" s="145"/>
      <c r="H199" s="145"/>
      <c r="I199" s="31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12.75" customHeight="1" x14ac:dyDescent="0.25">
      <c r="A200" s="142"/>
      <c r="B200" s="185" t="s">
        <v>314</v>
      </c>
      <c r="C200" s="186">
        <v>1</v>
      </c>
      <c r="D200" s="21">
        <v>3.7</v>
      </c>
      <c r="E200" s="21">
        <f t="shared" si="1"/>
        <v>3.7</v>
      </c>
      <c r="F200" s="144"/>
      <c r="G200" s="145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12.75" customHeight="1" x14ac:dyDescent="0.25">
      <c r="A201" s="142"/>
      <c r="B201" s="185" t="s">
        <v>315</v>
      </c>
      <c r="C201" s="186">
        <v>1</v>
      </c>
      <c r="D201" s="21">
        <v>0.35</v>
      </c>
      <c r="E201" s="21">
        <f t="shared" si="1"/>
        <v>0.35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12.75" customHeight="1" x14ac:dyDescent="0.25">
      <c r="A202" s="142"/>
      <c r="B202" s="185" t="s">
        <v>316</v>
      </c>
      <c r="C202" s="186">
        <v>1</v>
      </c>
      <c r="D202" s="21">
        <v>0.60000000000000009</v>
      </c>
      <c r="E202" s="21">
        <f t="shared" si="1"/>
        <v>0.60000000000000009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4.25" customHeight="1" x14ac:dyDescent="0.25">
      <c r="A203" s="142"/>
      <c r="B203" s="505" t="s">
        <v>317</v>
      </c>
      <c r="C203" s="360"/>
      <c r="D203" s="361"/>
      <c r="E203" s="156">
        <f>SUM(E198:E202)</f>
        <v>15.899999999999999</v>
      </c>
      <c r="F203" s="145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504" t="s">
        <v>318</v>
      </c>
      <c r="C204" s="360"/>
      <c r="D204" s="361"/>
      <c r="E204" s="161">
        <f>TRUNC(E203*0.83,2)</f>
        <v>13.19</v>
      </c>
      <c r="F204" s="144"/>
      <c r="G204" s="145"/>
      <c r="H204" s="145"/>
      <c r="I204" s="145"/>
      <c r="J204" s="31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3"/>
      <c r="C205" s="31"/>
      <c r="D205" s="144"/>
      <c r="E205" s="144"/>
      <c r="F205" s="144"/>
      <c r="G205" s="145"/>
      <c r="H205" s="145"/>
      <c r="I205" s="145"/>
      <c r="J205" s="31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2.75" customHeight="1" x14ac:dyDescent="0.25">
      <c r="A206" s="142"/>
      <c r="B206" s="13"/>
      <c r="C206" s="31"/>
      <c r="D206" s="144"/>
      <c r="E206" s="144"/>
      <c r="F206" s="144"/>
      <c r="G206" s="145"/>
      <c r="H206" s="145"/>
      <c r="I206" s="145"/>
      <c r="J206" s="31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13"/>
      <c r="C207" s="31"/>
      <c r="D207" s="144"/>
      <c r="E207" s="144"/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5" customHeight="1" x14ac:dyDescent="0.25">
      <c r="A271" s="142"/>
      <c r="B271" s="13"/>
      <c r="C271" s="31"/>
      <c r="D271" s="144"/>
      <c r="E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2.75" customHeight="1" x14ac:dyDescent="0.25">
      <c r="A274" s="142"/>
      <c r="B274" s="13"/>
      <c r="C274" s="31"/>
      <c r="D274" s="144"/>
      <c r="E274" s="144"/>
      <c r="F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2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152:B153"/>
    <mergeCell ref="C152:C153"/>
    <mergeCell ref="D153:E153"/>
    <mergeCell ref="F153:G153"/>
    <mergeCell ref="H153:I153"/>
    <mergeCell ref="B154:I154"/>
    <mergeCell ref="B155:I155"/>
    <mergeCell ref="F174:F175"/>
    <mergeCell ref="F176:F177"/>
    <mergeCell ref="H169:H170"/>
    <mergeCell ref="B158:B159"/>
    <mergeCell ref="B161:B162"/>
    <mergeCell ref="B164:B165"/>
    <mergeCell ref="B169:B170"/>
    <mergeCell ref="C169:C170"/>
    <mergeCell ref="D169:D170"/>
    <mergeCell ref="B171:D171"/>
    <mergeCell ref="F158:F159"/>
    <mergeCell ref="B160:E160"/>
    <mergeCell ref="F161:F162"/>
    <mergeCell ref="B163:E163"/>
    <mergeCell ref="F164:F165"/>
    <mergeCell ref="B166:E166"/>
    <mergeCell ref="A184:A185"/>
    <mergeCell ref="B186:E186"/>
    <mergeCell ref="B142:B143"/>
    <mergeCell ref="C142:C143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89:E189"/>
    <mergeCell ref="B192:E192"/>
    <mergeCell ref="B193:B194"/>
    <mergeCell ref="F193:F194"/>
    <mergeCell ref="B195:E195"/>
    <mergeCell ref="B203:D203"/>
    <mergeCell ref="B204:D204"/>
    <mergeCell ref="B174:B175"/>
    <mergeCell ref="B176:B177"/>
    <mergeCell ref="B178:B179"/>
    <mergeCell ref="B180:E180"/>
    <mergeCell ref="B181:E181"/>
    <mergeCell ref="F178:F179"/>
    <mergeCell ref="F184:F185"/>
    <mergeCell ref="F187:F188"/>
    <mergeCell ref="F190:F191"/>
    <mergeCell ref="B184:B185"/>
    <mergeCell ref="B187:B188"/>
    <mergeCell ref="B190:B191"/>
    <mergeCell ref="D143:E143"/>
    <mergeCell ref="D145:E145"/>
    <mergeCell ref="D147:E147"/>
    <mergeCell ref="D149:E149"/>
    <mergeCell ref="B144:B145"/>
    <mergeCell ref="C144:C145"/>
    <mergeCell ref="A146:A147"/>
    <mergeCell ref="B146:B147"/>
    <mergeCell ref="C146:C147"/>
    <mergeCell ref="B148:B149"/>
    <mergeCell ref="C148:C149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326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0.5</v>
      </c>
      <c r="D172" s="509">
        <v>12</v>
      </c>
      <c r="E172" s="169">
        <v>5957.37</v>
      </c>
      <c r="F172" s="176">
        <v>11657.8</v>
      </c>
      <c r="G172" s="177"/>
      <c r="H172" s="511">
        <f>D172*E172*C172</f>
        <v>35744.22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29667.7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8.710937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327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4.2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</row>
    <row r="73" spans="1:30" ht="12.7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9.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5.7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K79" s="146"/>
      <c r="L79" s="146"/>
      <c r="M79" s="146"/>
      <c r="N79" s="153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K80" s="146"/>
      <c r="L80" s="146"/>
      <c r="M80" s="146"/>
      <c r="N80" s="158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K106" s="146"/>
      <c r="L106" s="153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142"/>
      <c r="B116" s="492" t="s">
        <v>246</v>
      </c>
      <c r="C116" s="502">
        <v>1</v>
      </c>
      <c r="D116" s="151">
        <v>117.9</v>
      </c>
      <c r="E116" s="151">
        <f>C116*D116</f>
        <v>117.9</v>
      </c>
      <c r="F116" s="151">
        <v>117.9</v>
      </c>
      <c r="G116" s="151">
        <f>F116*C116</f>
        <v>117.9</v>
      </c>
      <c r="H116" s="152">
        <v>110.99</v>
      </c>
      <c r="I116" s="151">
        <f>H116*C116</f>
        <v>110.99</v>
      </c>
      <c r="J116" s="485">
        <f>I116</f>
        <v>110.99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142"/>
      <c r="B117" s="486"/>
      <c r="C117" s="486"/>
      <c r="D117" s="494" t="s">
        <v>135</v>
      </c>
      <c r="E117" s="361"/>
      <c r="F117" s="494" t="s">
        <v>235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14.25" customHeight="1" x14ac:dyDescent="0.25">
      <c r="A118" s="142"/>
      <c r="B118" s="492" t="s">
        <v>247</v>
      </c>
      <c r="C118" s="502">
        <v>1</v>
      </c>
      <c r="D118" s="151">
        <v>497.9</v>
      </c>
      <c r="E118" s="151">
        <f>C118*D118</f>
        <v>497.9</v>
      </c>
      <c r="F118" s="151">
        <v>497.9</v>
      </c>
      <c r="G118" s="151">
        <f>C118*F118</f>
        <v>497.9</v>
      </c>
      <c r="H118" s="152">
        <v>399.9</v>
      </c>
      <c r="I118" s="151">
        <f>C118*H118</f>
        <v>399.9</v>
      </c>
      <c r="J118" s="485">
        <f>I118</f>
        <v>399.9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14.25" customHeight="1" x14ac:dyDescent="0.25">
      <c r="A119" s="142"/>
      <c r="B119" s="486"/>
      <c r="C119" s="486"/>
      <c r="D119" s="494" t="s">
        <v>163</v>
      </c>
      <c r="E119" s="361"/>
      <c r="F119" s="494" t="s">
        <v>169</v>
      </c>
      <c r="G119" s="361"/>
      <c r="H119" s="494" t="s">
        <v>244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142"/>
      <c r="B120" s="492" t="s">
        <v>248</v>
      </c>
      <c r="C120" s="502">
        <v>4</v>
      </c>
      <c r="D120" s="151">
        <v>64.989999999999995</v>
      </c>
      <c r="E120" s="151">
        <f>C120*D120</f>
        <v>259.95999999999998</v>
      </c>
      <c r="F120" s="151">
        <v>59.99</v>
      </c>
      <c r="G120" s="151">
        <f>C120*F120</f>
        <v>239.96</v>
      </c>
      <c r="H120" s="152">
        <v>59.99</v>
      </c>
      <c r="I120" s="151">
        <f>C120*H120</f>
        <v>239.96</v>
      </c>
      <c r="J120" s="485">
        <f>I120</f>
        <v>239.96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142"/>
      <c r="B121" s="486"/>
      <c r="C121" s="486"/>
      <c r="D121" s="494" t="s">
        <v>215</v>
      </c>
      <c r="E121" s="361"/>
      <c r="F121" s="494" t="s">
        <v>169</v>
      </c>
      <c r="G121" s="361"/>
      <c r="H121" s="494" t="s">
        <v>176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249</v>
      </c>
      <c r="C122" s="502">
        <v>1</v>
      </c>
      <c r="D122" s="152">
        <v>55.24</v>
      </c>
      <c r="E122" s="151">
        <f>C122*D122</f>
        <v>55.24</v>
      </c>
      <c r="F122" s="151">
        <v>69.900000000000006</v>
      </c>
      <c r="G122" s="151">
        <f>C122*F122</f>
        <v>69.900000000000006</v>
      </c>
      <c r="H122" s="151">
        <v>69.900000000000006</v>
      </c>
      <c r="I122" s="151">
        <f>C122*H122</f>
        <v>69.900000000000006</v>
      </c>
      <c r="J122" s="485">
        <f>E122</f>
        <v>55.24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169</v>
      </c>
      <c r="G123" s="361"/>
      <c r="H123" s="494" t="s">
        <v>163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250</v>
      </c>
      <c r="C124" s="502">
        <v>1</v>
      </c>
      <c r="D124" s="151">
        <v>549</v>
      </c>
      <c r="E124" s="151">
        <f>C124*D124</f>
        <v>549</v>
      </c>
      <c r="F124" s="152">
        <v>529.91</v>
      </c>
      <c r="G124" s="151">
        <f>C124*F124</f>
        <v>529.91</v>
      </c>
      <c r="H124" s="151">
        <v>726.03</v>
      </c>
      <c r="I124" s="151">
        <f>C124*H124</f>
        <v>726.03</v>
      </c>
      <c r="J124" s="485">
        <f>G124</f>
        <v>529.91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251</v>
      </c>
      <c r="E125" s="361"/>
      <c r="F125" s="494" t="s">
        <v>176</v>
      </c>
      <c r="G125" s="361"/>
      <c r="H125" s="494" t="s">
        <v>164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5" t="s">
        <v>253</v>
      </c>
      <c r="C126" s="503">
        <v>2</v>
      </c>
      <c r="D126" s="152">
        <v>244.15</v>
      </c>
      <c r="E126" s="151">
        <f>C126*D126</f>
        <v>488.3</v>
      </c>
      <c r="F126" s="151">
        <v>263.99</v>
      </c>
      <c r="G126" s="151">
        <f>C126*F126</f>
        <v>527.98</v>
      </c>
      <c r="H126" s="151">
        <v>254.59</v>
      </c>
      <c r="I126" s="151">
        <f>C126*H126</f>
        <v>509.18</v>
      </c>
      <c r="J126" s="485">
        <f>E126</f>
        <v>488.3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254</v>
      </c>
      <c r="E127" s="361"/>
      <c r="F127" s="494" t="s">
        <v>255</v>
      </c>
      <c r="G127" s="361"/>
      <c r="H127" s="494" t="s">
        <v>256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258</v>
      </c>
      <c r="C128" s="502">
        <v>2</v>
      </c>
      <c r="D128" s="152">
        <v>32.32</v>
      </c>
      <c r="E128" s="151">
        <f>C128*D128</f>
        <v>64.64</v>
      </c>
      <c r="F128" s="151">
        <v>42.9</v>
      </c>
      <c r="G128" s="151">
        <f>C128*F128</f>
        <v>85.8</v>
      </c>
      <c r="H128" s="151">
        <v>42</v>
      </c>
      <c r="I128" s="151">
        <f>C128*H128</f>
        <v>84</v>
      </c>
      <c r="J128" s="485">
        <f>E128</f>
        <v>64.64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215</v>
      </c>
      <c r="G129" s="361"/>
      <c r="H129" s="494" t="s">
        <v>259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261</v>
      </c>
      <c r="C130" s="502">
        <v>1</v>
      </c>
      <c r="D130" s="151">
        <v>49.9</v>
      </c>
      <c r="E130" s="151">
        <f>C130*D130</f>
        <v>49.9</v>
      </c>
      <c r="F130" s="151">
        <v>49.9</v>
      </c>
      <c r="G130" s="151">
        <f>C130*F130</f>
        <v>49.9</v>
      </c>
      <c r="H130" s="152">
        <v>26.56</v>
      </c>
      <c r="I130" s="151">
        <f>C130*H130</f>
        <v>26.56</v>
      </c>
      <c r="J130" s="485">
        <f>I130</f>
        <v>26.56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213</v>
      </c>
      <c r="E131" s="361"/>
      <c r="F131" s="494" t="s">
        <v>135</v>
      </c>
      <c r="G131" s="361"/>
      <c r="H131" s="494" t="s">
        <v>134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62"/>
      <c r="B132" s="492" t="s">
        <v>265</v>
      </c>
      <c r="C132" s="502">
        <v>1</v>
      </c>
      <c r="D132" s="151">
        <v>154.69999999999999</v>
      </c>
      <c r="E132" s="151">
        <f>C132*D132</f>
        <v>154.69999999999999</v>
      </c>
      <c r="F132" s="151">
        <v>150.06</v>
      </c>
      <c r="G132" s="151">
        <f>C132*F132</f>
        <v>150.06</v>
      </c>
      <c r="H132" s="152">
        <v>149.9</v>
      </c>
      <c r="I132" s="151">
        <f>C132*H132</f>
        <v>149.9</v>
      </c>
      <c r="J132" s="485">
        <f>I132</f>
        <v>149.9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62"/>
      <c r="B133" s="486"/>
      <c r="C133" s="486"/>
      <c r="D133" s="494" t="s">
        <v>134</v>
      </c>
      <c r="E133" s="361"/>
      <c r="F133" s="494" t="s">
        <v>215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62"/>
      <c r="B134" s="492" t="s">
        <v>266</v>
      </c>
      <c r="C134" s="502">
        <v>2</v>
      </c>
      <c r="D134" s="151">
        <v>21.5</v>
      </c>
      <c r="E134" s="151">
        <f>C134*D134</f>
        <v>43</v>
      </c>
      <c r="F134" s="151">
        <v>21.5</v>
      </c>
      <c r="G134" s="151">
        <f>C134*F134</f>
        <v>43</v>
      </c>
      <c r="H134" s="152">
        <v>19.899999999999999</v>
      </c>
      <c r="I134" s="151">
        <f>C134*H134</f>
        <v>39.799999999999997</v>
      </c>
      <c r="J134" s="485">
        <f>I134</f>
        <v>39.799999999999997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62"/>
      <c r="B135" s="486"/>
      <c r="C135" s="486"/>
      <c r="D135" s="494" t="s">
        <v>163</v>
      </c>
      <c r="E135" s="361"/>
      <c r="F135" s="494" t="s">
        <v>176</v>
      </c>
      <c r="G135" s="361"/>
      <c r="H135" s="494" t="s">
        <v>259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9"/>
      <c r="B136" s="497" t="s">
        <v>268</v>
      </c>
      <c r="C136" s="360"/>
      <c r="D136" s="360"/>
      <c r="E136" s="360"/>
      <c r="F136" s="360"/>
      <c r="G136" s="360"/>
      <c r="H136" s="360"/>
      <c r="I136" s="361"/>
      <c r="J136" s="156">
        <f>SUM(J116:J135)</f>
        <v>2105.2000000000003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99" t="s">
        <v>269</v>
      </c>
      <c r="C137" s="360"/>
      <c r="D137" s="360"/>
      <c r="E137" s="360"/>
      <c r="F137" s="360"/>
      <c r="G137" s="360"/>
      <c r="H137" s="360"/>
      <c r="I137" s="361"/>
      <c r="J137" s="161">
        <f>TRUNC(J136*0.83,2)</f>
        <v>1747.31</v>
      </c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2.75" customHeight="1" x14ac:dyDescent="0.25">
      <c r="A138" s="142"/>
      <c r="B138" s="13"/>
      <c r="C138" s="31"/>
      <c r="D138" s="144"/>
      <c r="E138" s="144"/>
      <c r="F138" s="144"/>
      <c r="G138" s="145"/>
      <c r="H138" s="145"/>
      <c r="I138" s="145"/>
      <c r="J138" s="31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39.75" customHeight="1" x14ac:dyDescent="0.25">
      <c r="A139" s="99">
        <v>4</v>
      </c>
      <c r="B139" s="163" t="s">
        <v>270</v>
      </c>
      <c r="C139" s="19" t="s">
        <v>127</v>
      </c>
      <c r="D139" s="19" t="s">
        <v>128</v>
      </c>
      <c r="E139" s="19" t="s">
        <v>129</v>
      </c>
      <c r="F139" s="19" t="s">
        <v>271</v>
      </c>
      <c r="G139" s="31"/>
      <c r="H139" s="144"/>
      <c r="I139" s="146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</row>
    <row r="140" spans="1:30" ht="15.75" customHeight="1" x14ac:dyDescent="0.25">
      <c r="A140" s="142"/>
      <c r="B140" s="495" t="s">
        <v>272</v>
      </c>
      <c r="C140" s="164">
        <v>0.25</v>
      </c>
      <c r="D140" s="47">
        <v>1.5</v>
      </c>
      <c r="E140" s="47">
        <v>0.5</v>
      </c>
      <c r="F140" s="485">
        <v>0.25</v>
      </c>
      <c r="G140" s="31"/>
      <c r="H140" s="144"/>
      <c r="I140" s="146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</row>
    <row r="141" spans="1:30" ht="12.75" customHeight="1" x14ac:dyDescent="0.25">
      <c r="A141" s="142"/>
      <c r="B141" s="486"/>
      <c r="C141" s="151" t="s">
        <v>273</v>
      </c>
      <c r="D141" s="47" t="s">
        <v>274</v>
      </c>
      <c r="E141" s="47" t="s">
        <v>275</v>
      </c>
      <c r="F141" s="486"/>
      <c r="G141" s="31"/>
      <c r="H141" s="144"/>
      <c r="I141" s="146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</row>
    <row r="142" spans="1:30" ht="15" customHeight="1" x14ac:dyDescent="0.25">
      <c r="A142" s="9"/>
      <c r="B142" s="504" t="s">
        <v>276</v>
      </c>
      <c r="C142" s="360"/>
      <c r="D142" s="360"/>
      <c r="E142" s="361"/>
      <c r="F142" s="161">
        <f>TRUNC(F140*0.83,2)</f>
        <v>0.2</v>
      </c>
      <c r="G142" s="31"/>
      <c r="H142" s="144"/>
      <c r="I142" s="146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</row>
    <row r="143" spans="1:30" ht="15.75" customHeight="1" x14ac:dyDescent="0.25">
      <c r="A143" s="142"/>
      <c r="B143" s="495" t="s">
        <v>277</v>
      </c>
      <c r="C143" s="152">
        <v>3.5</v>
      </c>
      <c r="D143" s="47">
        <v>4</v>
      </c>
      <c r="E143" s="47">
        <v>4</v>
      </c>
      <c r="F143" s="512">
        <v>3.5</v>
      </c>
      <c r="G143" s="31"/>
      <c r="H143" s="144"/>
      <c r="I143" s="146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</row>
    <row r="144" spans="1:30" ht="12.75" customHeight="1" x14ac:dyDescent="0.25">
      <c r="A144" s="142"/>
      <c r="B144" s="486"/>
      <c r="C144" s="151" t="s">
        <v>275</v>
      </c>
      <c r="D144" s="47" t="s">
        <v>278</v>
      </c>
      <c r="E144" s="47" t="s">
        <v>279</v>
      </c>
      <c r="F144" s="486"/>
      <c r="G144" s="31"/>
      <c r="H144" s="144"/>
      <c r="I144" s="146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</row>
    <row r="145" spans="1:30" ht="15" customHeight="1" x14ac:dyDescent="0.25">
      <c r="A145" s="9"/>
      <c r="B145" s="504" t="s">
        <v>276</v>
      </c>
      <c r="C145" s="360"/>
      <c r="D145" s="360"/>
      <c r="E145" s="361"/>
      <c r="F145" s="161">
        <f>TRUNC(F143*0.83,2)</f>
        <v>2.9</v>
      </c>
      <c r="G145" s="31"/>
      <c r="H145" s="144"/>
      <c r="I145" s="146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</row>
    <row r="146" spans="1:30" ht="15.75" customHeight="1" x14ac:dyDescent="0.25">
      <c r="A146" s="142"/>
      <c r="B146" s="495" t="s">
        <v>280</v>
      </c>
      <c r="C146" s="164">
        <v>1.5</v>
      </c>
      <c r="D146" s="47">
        <v>3</v>
      </c>
      <c r="E146" s="47">
        <v>1.75</v>
      </c>
      <c r="F146" s="512">
        <v>1.5</v>
      </c>
      <c r="G146" s="31"/>
      <c r="H146" s="144"/>
      <c r="I146" s="146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2.75" customHeight="1" x14ac:dyDescent="0.25">
      <c r="A147" s="142"/>
      <c r="B147" s="486"/>
      <c r="C147" s="151" t="s">
        <v>273</v>
      </c>
      <c r="D147" s="47" t="s">
        <v>274</v>
      </c>
      <c r="E147" s="47" t="s">
        <v>275</v>
      </c>
      <c r="F147" s="486"/>
      <c r="G147" s="31"/>
      <c r="H147" s="144"/>
      <c r="I147" s="146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5" customHeight="1" x14ac:dyDescent="0.25">
      <c r="A148" s="9"/>
      <c r="B148" s="504" t="s">
        <v>276</v>
      </c>
      <c r="C148" s="360"/>
      <c r="D148" s="360"/>
      <c r="E148" s="361"/>
      <c r="F148" s="161">
        <f>TRUNC(F146*0.83,2)</f>
        <v>1.24</v>
      </c>
      <c r="G148" s="31"/>
      <c r="H148" s="144"/>
      <c r="I148" s="146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</row>
    <row r="149" spans="1:30" ht="12.75" customHeight="1" x14ac:dyDescent="0.25">
      <c r="A149" s="142"/>
      <c r="B149" s="13"/>
      <c r="C149" s="31"/>
      <c r="D149" s="144"/>
      <c r="E149" s="144"/>
      <c r="F149" s="144"/>
      <c r="G149" s="145"/>
      <c r="H149" s="145"/>
      <c r="I149" s="145"/>
      <c r="J149" s="31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39.75" customHeight="1" x14ac:dyDescent="0.25">
      <c r="A150" s="165">
        <v>5</v>
      </c>
      <c r="B150" s="163" t="s">
        <v>281</v>
      </c>
      <c r="C150" s="19" t="s">
        <v>282</v>
      </c>
      <c r="D150" s="19" t="s">
        <v>283</v>
      </c>
      <c r="E150" s="19" t="s">
        <v>127</v>
      </c>
      <c r="F150" s="19" t="s">
        <v>128</v>
      </c>
      <c r="G150" s="166" t="s">
        <v>129</v>
      </c>
      <c r="H150" s="19" t="s">
        <v>271</v>
      </c>
      <c r="I150" s="145"/>
      <c r="J150" s="145"/>
      <c r="K150" s="145"/>
      <c r="L150" s="31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42"/>
      <c r="B151" s="495" t="s">
        <v>284</v>
      </c>
      <c r="C151" s="514">
        <v>1</v>
      </c>
      <c r="D151" s="515">
        <v>9</v>
      </c>
      <c r="E151" s="167">
        <v>79.989999999999995</v>
      </c>
      <c r="F151" s="168">
        <v>79.989999999999995</v>
      </c>
      <c r="G151" s="169">
        <v>64.989999999999995</v>
      </c>
      <c r="H151" s="507">
        <f>D151*G151*C151</f>
        <v>584.91</v>
      </c>
      <c r="I151" s="145"/>
      <c r="J151" s="145"/>
      <c r="K151" s="145"/>
      <c r="L151" s="31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2.75" customHeight="1" x14ac:dyDescent="0.25">
      <c r="A152" s="142"/>
      <c r="B152" s="486"/>
      <c r="C152" s="486"/>
      <c r="D152" s="486"/>
      <c r="E152" s="170" t="s">
        <v>285</v>
      </c>
      <c r="F152" s="168" t="s">
        <v>286</v>
      </c>
      <c r="G152" s="171" t="s">
        <v>287</v>
      </c>
      <c r="H152" s="508"/>
      <c r="I152" s="145"/>
      <c r="J152" s="145"/>
      <c r="K152" s="145"/>
      <c r="L152" s="31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5.75" customHeight="1" x14ac:dyDescent="0.25">
      <c r="A153" s="9"/>
      <c r="B153" s="504" t="s">
        <v>276</v>
      </c>
      <c r="C153" s="360"/>
      <c r="D153" s="389"/>
      <c r="E153" s="172">
        <f t="shared" ref="E153:H153" si="0">TRUNC(E151*0.83,2)</f>
        <v>66.39</v>
      </c>
      <c r="F153" s="173">
        <f t="shared" si="0"/>
        <v>66.39</v>
      </c>
      <c r="G153" s="174">
        <f t="shared" si="0"/>
        <v>53.94</v>
      </c>
      <c r="H153" s="175">
        <f t="shared" si="0"/>
        <v>485.47</v>
      </c>
      <c r="I153" s="145"/>
      <c r="J153" s="145"/>
      <c r="K153" s="145"/>
      <c r="L153" s="31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142"/>
      <c r="B154" s="495" t="s">
        <v>288</v>
      </c>
      <c r="C154" s="506">
        <v>0.4</v>
      </c>
      <c r="D154" s="509">
        <v>9</v>
      </c>
      <c r="E154" s="169">
        <v>5957.37</v>
      </c>
      <c r="F154" s="176">
        <v>11657.8</v>
      </c>
      <c r="G154" s="177"/>
      <c r="H154" s="511">
        <f>D154*E154*C154</f>
        <v>21446.532000000003</v>
      </c>
      <c r="I154" s="145"/>
      <c r="J154" s="145"/>
      <c r="K154" s="145"/>
      <c r="L154" s="31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22.5" customHeight="1" x14ac:dyDescent="0.25">
      <c r="A155" s="142"/>
      <c r="B155" s="486"/>
      <c r="C155" s="486"/>
      <c r="D155" s="510"/>
      <c r="E155" s="178" t="s">
        <v>289</v>
      </c>
      <c r="F155" s="176" t="s">
        <v>290</v>
      </c>
      <c r="G155" s="167"/>
      <c r="H155" s="486"/>
      <c r="I155" s="145"/>
      <c r="J155" s="145"/>
      <c r="K155" s="145"/>
      <c r="L155" s="31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5.75" customHeight="1" x14ac:dyDescent="0.25">
      <c r="A156" s="9"/>
      <c r="B156" s="504" t="s">
        <v>276</v>
      </c>
      <c r="C156" s="360"/>
      <c r="D156" s="389"/>
      <c r="E156" s="174">
        <f t="shared" ref="E156:H156" si="1">TRUNC(E154*0.83,2)</f>
        <v>4944.6099999999997</v>
      </c>
      <c r="F156" s="175">
        <f t="shared" si="1"/>
        <v>9675.9699999999993</v>
      </c>
      <c r="G156" s="161">
        <f t="shared" si="1"/>
        <v>0</v>
      </c>
      <c r="H156" s="161">
        <f t="shared" si="1"/>
        <v>17800.62</v>
      </c>
      <c r="I156" s="145"/>
      <c r="J156" s="145"/>
      <c r="K156" s="145"/>
      <c r="L156" s="31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12.75" customHeight="1" x14ac:dyDescent="0.25">
      <c r="A157" s="142"/>
      <c r="B157" s="13"/>
      <c r="C157" s="31"/>
      <c r="D157" s="144"/>
      <c r="E157" s="144"/>
      <c r="F157" s="144"/>
      <c r="G157" s="145"/>
      <c r="H157" s="145"/>
      <c r="I157" s="145"/>
      <c r="J157" s="179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</row>
    <row r="158" spans="1:30" ht="39.75" customHeight="1" x14ac:dyDescent="0.25">
      <c r="A158" s="99">
        <v>6</v>
      </c>
      <c r="B158" s="163" t="s">
        <v>291</v>
      </c>
      <c r="C158" s="19" t="s">
        <v>127</v>
      </c>
      <c r="D158" s="19" t="s">
        <v>128</v>
      </c>
      <c r="E158" s="19" t="s">
        <v>129</v>
      </c>
      <c r="F158" s="19" t="s">
        <v>33</v>
      </c>
      <c r="G158" s="145"/>
      <c r="H158" s="145"/>
      <c r="I158" s="31"/>
      <c r="J158" s="179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</row>
    <row r="159" spans="1:30" ht="15.75" customHeight="1" x14ac:dyDescent="0.25">
      <c r="A159" s="142"/>
      <c r="B159" s="513" t="s">
        <v>292</v>
      </c>
      <c r="C159" s="167">
        <v>1.69</v>
      </c>
      <c r="D159" s="167">
        <v>1.79</v>
      </c>
      <c r="E159" s="180">
        <v>1.65</v>
      </c>
      <c r="F159" s="485">
        <v>1.65</v>
      </c>
      <c r="G159" s="145"/>
      <c r="H159" s="145"/>
      <c r="I159" s="31"/>
      <c r="J159" s="179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</row>
    <row r="160" spans="1:30" ht="12.75" customHeight="1" x14ac:dyDescent="0.25">
      <c r="A160" s="142"/>
      <c r="B160" s="486"/>
      <c r="C160" s="167" t="s">
        <v>293</v>
      </c>
      <c r="D160" s="167" t="s">
        <v>224</v>
      </c>
      <c r="E160" s="167" t="s">
        <v>294</v>
      </c>
      <c r="F160" s="486"/>
      <c r="G160" s="145"/>
      <c r="H160" s="145"/>
      <c r="I160" s="31"/>
      <c r="J160" s="144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</row>
    <row r="161" spans="1:30" ht="15.75" customHeight="1" x14ac:dyDescent="0.25">
      <c r="A161" s="142"/>
      <c r="B161" s="513" t="s">
        <v>295</v>
      </c>
      <c r="C161" s="180">
        <v>1.59</v>
      </c>
      <c r="D161" s="151">
        <v>2.99</v>
      </c>
      <c r="E161" s="167">
        <v>2.99</v>
      </c>
      <c r="F161" s="485">
        <v>1.59</v>
      </c>
      <c r="G161" s="145"/>
      <c r="H161" s="145"/>
      <c r="I161" s="31"/>
      <c r="J161" s="144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</row>
    <row r="162" spans="1:30" ht="12.75" customHeight="1" x14ac:dyDescent="0.25">
      <c r="A162" s="142"/>
      <c r="B162" s="486"/>
      <c r="C162" s="167" t="s">
        <v>244</v>
      </c>
      <c r="D162" s="151" t="s">
        <v>163</v>
      </c>
      <c r="E162" s="167" t="s">
        <v>135</v>
      </c>
      <c r="F162" s="486"/>
      <c r="G162" s="145"/>
      <c r="H162" s="145"/>
      <c r="I162" s="31"/>
      <c r="J162" s="144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</row>
    <row r="163" spans="1:30" ht="15.75" customHeight="1" x14ac:dyDescent="0.25">
      <c r="A163" s="142"/>
      <c r="B163" s="513" t="s">
        <v>296</v>
      </c>
      <c r="C163" s="167">
        <v>3.8</v>
      </c>
      <c r="D163" s="152">
        <v>2.99</v>
      </c>
      <c r="E163" s="167">
        <v>3.59</v>
      </c>
      <c r="F163" s="485">
        <v>2.99</v>
      </c>
      <c r="G163" s="145"/>
      <c r="H163" s="145"/>
      <c r="I163" s="145"/>
      <c r="J163" s="144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</row>
    <row r="164" spans="1:30" ht="12.75" customHeight="1" x14ac:dyDescent="0.25">
      <c r="A164" s="142"/>
      <c r="B164" s="486"/>
      <c r="C164" s="167" t="s">
        <v>297</v>
      </c>
      <c r="D164" s="151" t="s">
        <v>163</v>
      </c>
      <c r="E164" s="167" t="s">
        <v>298</v>
      </c>
      <c r="F164" s="486"/>
      <c r="G164" s="145"/>
      <c r="H164" s="145"/>
      <c r="I164" s="31"/>
      <c r="J164" s="144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</row>
    <row r="165" spans="1:30" ht="14.25" customHeight="1" x14ac:dyDescent="0.25">
      <c r="A165" s="9"/>
      <c r="B165" s="505" t="s">
        <v>299</v>
      </c>
      <c r="C165" s="360"/>
      <c r="D165" s="360"/>
      <c r="E165" s="361"/>
      <c r="F165" s="156">
        <f>F163+F161+F159</f>
        <v>6.23</v>
      </c>
      <c r="G165" s="145"/>
      <c r="H165" s="145"/>
      <c r="I165" s="31"/>
      <c r="J165" s="144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</row>
    <row r="166" spans="1:30" ht="14.25" customHeight="1" x14ac:dyDescent="0.25">
      <c r="A166" s="9"/>
      <c r="B166" s="504" t="s">
        <v>300</v>
      </c>
      <c r="C166" s="360"/>
      <c r="D166" s="360"/>
      <c r="E166" s="361"/>
      <c r="F166" s="161">
        <f>TRUNC(F165*0.83,2)</f>
        <v>5.17</v>
      </c>
      <c r="G166" s="145"/>
      <c r="H166" s="145"/>
      <c r="I166" s="31"/>
      <c r="J166" s="144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</row>
    <row r="167" spans="1:30" ht="12.75" customHeight="1" x14ac:dyDescent="0.25">
      <c r="A167" s="142"/>
      <c r="B167" s="181"/>
      <c r="C167" s="182"/>
      <c r="D167" s="31"/>
      <c r="E167" s="31"/>
      <c r="F167" s="183"/>
      <c r="G167" s="184"/>
      <c r="H167" s="184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99">
        <v>7</v>
      </c>
      <c r="B168" s="163" t="s">
        <v>301</v>
      </c>
      <c r="C168" s="19" t="s">
        <v>127</v>
      </c>
      <c r="D168" s="19" t="s">
        <v>128</v>
      </c>
      <c r="E168" s="19" t="s">
        <v>129</v>
      </c>
      <c r="F168" s="19" t="s">
        <v>32</v>
      </c>
      <c r="G168" s="184"/>
      <c r="H168" s="184"/>
      <c r="I168" s="145"/>
      <c r="J168" s="31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500"/>
      <c r="B169" s="495" t="s">
        <v>302</v>
      </c>
      <c r="C169" s="152">
        <v>2.5</v>
      </c>
      <c r="D169" s="151">
        <v>2.5</v>
      </c>
      <c r="E169" s="151"/>
      <c r="F169" s="485">
        <v>2.5</v>
      </c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501"/>
      <c r="B170" s="486"/>
      <c r="C170" s="21" t="s">
        <v>303</v>
      </c>
      <c r="D170" s="21" t="s">
        <v>304</v>
      </c>
      <c r="E170" s="151"/>
      <c r="F170" s="48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2.75" customHeight="1" x14ac:dyDescent="0.25">
      <c r="A171" s="142"/>
      <c r="B171" s="504" t="s">
        <v>276</v>
      </c>
      <c r="C171" s="360"/>
      <c r="D171" s="360"/>
      <c r="E171" s="361"/>
      <c r="F171" s="161">
        <f>TRUNC(F169*0.83,2)</f>
        <v>2.0699999999999998</v>
      </c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305</v>
      </c>
      <c r="C172" s="152">
        <v>6</v>
      </c>
      <c r="D172" s="151">
        <v>8</v>
      </c>
      <c r="E172" s="151"/>
      <c r="F172" s="485">
        <v>6</v>
      </c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12.75" customHeight="1" x14ac:dyDescent="0.25">
      <c r="A173" s="142"/>
      <c r="B173" s="486"/>
      <c r="C173" s="21" t="s">
        <v>303</v>
      </c>
      <c r="D173" s="21" t="s">
        <v>304</v>
      </c>
      <c r="E173" s="151"/>
      <c r="F173" s="48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2.75" customHeight="1" x14ac:dyDescent="0.25">
      <c r="A174" s="142"/>
      <c r="B174" s="504" t="s">
        <v>276</v>
      </c>
      <c r="C174" s="360"/>
      <c r="D174" s="360"/>
      <c r="E174" s="361"/>
      <c r="F174" s="161">
        <f>TRUNC(F172*0.83,2)</f>
        <v>4.9800000000000004</v>
      </c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4.25" customHeight="1" x14ac:dyDescent="0.25">
      <c r="A175" s="142"/>
      <c r="B175" s="495" t="s">
        <v>306</v>
      </c>
      <c r="C175" s="21">
        <v>32.5</v>
      </c>
      <c r="D175" s="152">
        <v>29.7</v>
      </c>
      <c r="E175" s="21">
        <v>38.049999999999997</v>
      </c>
      <c r="F175" s="485">
        <v>29.7</v>
      </c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12.75" customHeight="1" x14ac:dyDescent="0.25">
      <c r="A176" s="142"/>
      <c r="B176" s="486"/>
      <c r="C176" s="21" t="s">
        <v>151</v>
      </c>
      <c r="D176" s="21" t="s">
        <v>135</v>
      </c>
      <c r="E176" s="21" t="s">
        <v>307</v>
      </c>
      <c r="F176" s="48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2.75" customHeight="1" x14ac:dyDescent="0.25">
      <c r="A177" s="142"/>
      <c r="B177" s="504" t="s">
        <v>276</v>
      </c>
      <c r="C177" s="360"/>
      <c r="D177" s="360"/>
      <c r="E177" s="361"/>
      <c r="F177" s="161">
        <f>TRUNC(F175*0.83,2)</f>
        <v>24.65</v>
      </c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4.25" customHeight="1" x14ac:dyDescent="0.25">
      <c r="A178" s="142"/>
      <c r="B178" s="492" t="s">
        <v>308</v>
      </c>
      <c r="C178" s="152">
        <v>6.9</v>
      </c>
      <c r="D178" s="151">
        <v>7.9</v>
      </c>
      <c r="E178" s="151">
        <v>7.49</v>
      </c>
      <c r="F178" s="485">
        <v>6.9</v>
      </c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38.25" customHeight="1" x14ac:dyDescent="0.25">
      <c r="A179" s="142"/>
      <c r="B179" s="486"/>
      <c r="C179" s="48" t="s">
        <v>309</v>
      </c>
      <c r="D179" s="48" t="s">
        <v>310</v>
      </c>
      <c r="E179" s="48" t="s">
        <v>311</v>
      </c>
      <c r="F179" s="48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504" t="s">
        <v>276</v>
      </c>
      <c r="C180" s="360"/>
      <c r="D180" s="360"/>
      <c r="E180" s="361"/>
      <c r="F180" s="161">
        <f>TRUNC(F178*0.83,2)</f>
        <v>5.72</v>
      </c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2.75" customHeight="1" x14ac:dyDescent="0.25">
      <c r="A181" s="142"/>
      <c r="B181" s="13"/>
      <c r="C181" s="31"/>
      <c r="D181" s="144"/>
      <c r="E181" s="144"/>
      <c r="F181" s="144"/>
      <c r="G181" s="145"/>
      <c r="H181" s="145"/>
      <c r="I181" s="145"/>
      <c r="J181" s="31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39.75" customHeight="1" x14ac:dyDescent="0.25">
      <c r="A182" s="99">
        <v>8</v>
      </c>
      <c r="B182" s="163" t="s">
        <v>30</v>
      </c>
      <c r="C182" s="19" t="s">
        <v>36</v>
      </c>
      <c r="D182" s="19" t="s">
        <v>32</v>
      </c>
      <c r="E182" s="19" t="s">
        <v>33</v>
      </c>
      <c r="F182" s="144"/>
      <c r="G182" s="184"/>
      <c r="H182" s="145"/>
      <c r="I182" s="31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38.25" customHeight="1" x14ac:dyDescent="0.25">
      <c r="A183" s="142"/>
      <c r="B183" s="185" t="s">
        <v>312</v>
      </c>
      <c r="C183" s="186">
        <v>15</v>
      </c>
      <c r="D183" s="151">
        <v>0.25</v>
      </c>
      <c r="E183" s="21">
        <f t="shared" ref="E183:E187" si="2">D183*C183</f>
        <v>3.75</v>
      </c>
      <c r="F183" s="144"/>
      <c r="G183" s="145"/>
      <c r="H183" s="145"/>
      <c r="I183" s="31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38.25" customHeight="1" x14ac:dyDescent="0.25">
      <c r="A184" s="142"/>
      <c r="B184" s="185" t="s">
        <v>313</v>
      </c>
      <c r="C184" s="186">
        <v>5</v>
      </c>
      <c r="D184" s="151">
        <v>1.5</v>
      </c>
      <c r="E184" s="21">
        <f t="shared" si="2"/>
        <v>7.5</v>
      </c>
      <c r="F184" s="144"/>
      <c r="G184" s="145"/>
      <c r="H184" s="145"/>
      <c r="I184" s="31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5" t="s">
        <v>314</v>
      </c>
      <c r="C185" s="186">
        <v>1</v>
      </c>
      <c r="D185" s="21">
        <v>3.7</v>
      </c>
      <c r="E185" s="21">
        <f t="shared" si="2"/>
        <v>3.7</v>
      </c>
      <c r="F185" s="144"/>
      <c r="G185" s="145"/>
      <c r="H185" s="145"/>
      <c r="I185" s="31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12.75" customHeight="1" x14ac:dyDescent="0.25">
      <c r="A186" s="142"/>
      <c r="B186" s="185" t="s">
        <v>315</v>
      </c>
      <c r="C186" s="186">
        <v>1</v>
      </c>
      <c r="D186" s="21">
        <v>0.35</v>
      </c>
      <c r="E186" s="21">
        <f t="shared" si="2"/>
        <v>0.35</v>
      </c>
      <c r="F186" s="144"/>
      <c r="G186" s="145"/>
      <c r="H186" s="145"/>
      <c r="I186" s="31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2.75" customHeight="1" x14ac:dyDescent="0.25">
      <c r="A187" s="142"/>
      <c r="B187" s="185" t="s">
        <v>316</v>
      </c>
      <c r="C187" s="186">
        <v>1</v>
      </c>
      <c r="D187" s="21">
        <v>0.60000000000000009</v>
      </c>
      <c r="E187" s="21">
        <f t="shared" si="2"/>
        <v>0.60000000000000009</v>
      </c>
      <c r="F187" s="144"/>
      <c r="G187" s="145"/>
      <c r="H187" s="145"/>
      <c r="I187" s="31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4.25" customHeight="1" x14ac:dyDescent="0.25">
      <c r="A188" s="142"/>
      <c r="B188" s="505" t="s">
        <v>317</v>
      </c>
      <c r="C188" s="360"/>
      <c r="D188" s="361"/>
      <c r="E188" s="156">
        <f>SUM(E183:E187)</f>
        <v>15.899999999999999</v>
      </c>
      <c r="F188" s="145"/>
      <c r="G188" s="145"/>
      <c r="H188" s="145"/>
      <c r="I188" s="31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318</v>
      </c>
      <c r="C189" s="360"/>
      <c r="D189" s="361"/>
      <c r="E189" s="161">
        <f>TRUNC(E188*0.83,2)</f>
        <v>13.19</v>
      </c>
      <c r="F189" s="144"/>
      <c r="G189" s="145"/>
      <c r="H189" s="145"/>
      <c r="I189" s="145"/>
      <c r="J189" s="31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2.75" customHeight="1" x14ac:dyDescent="0.25">
      <c r="A190" s="142"/>
      <c r="B190" s="13"/>
      <c r="C190" s="31"/>
      <c r="D190" s="144"/>
      <c r="E190" s="144"/>
      <c r="F190" s="144"/>
      <c r="G190" s="145"/>
      <c r="H190" s="145"/>
      <c r="I190" s="145"/>
      <c r="J190" s="31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13"/>
      <c r="C191" s="31"/>
      <c r="D191" s="144"/>
      <c r="E191" s="144"/>
      <c r="F191" s="144"/>
      <c r="G191" s="145"/>
      <c r="H191" s="145"/>
      <c r="I191" s="145"/>
      <c r="J191" s="31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13"/>
      <c r="C192" s="31"/>
      <c r="D192" s="144"/>
      <c r="E192" s="144"/>
      <c r="F192" s="144"/>
      <c r="G192" s="145"/>
      <c r="H192" s="145"/>
      <c r="I192" s="145"/>
      <c r="J192" s="31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2.75" customHeight="1" x14ac:dyDescent="0.25">
      <c r="A193" s="142"/>
      <c r="B193" s="13"/>
      <c r="C193" s="31"/>
      <c r="D193" s="144"/>
      <c r="E193" s="144"/>
      <c r="F193" s="144"/>
      <c r="G193" s="145"/>
      <c r="H193" s="145"/>
      <c r="I193" s="145"/>
      <c r="J193" s="31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13"/>
      <c r="C194" s="31"/>
      <c r="D194" s="144"/>
      <c r="E194" s="144"/>
      <c r="F194" s="144"/>
      <c r="G194" s="145"/>
      <c r="H194" s="145"/>
      <c r="I194" s="145"/>
      <c r="J194" s="31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13"/>
      <c r="C195" s="31"/>
      <c r="D195" s="144"/>
      <c r="E195" s="144"/>
      <c r="F195" s="144"/>
      <c r="G195" s="145"/>
      <c r="H195" s="145"/>
      <c r="I195" s="145"/>
      <c r="J195" s="31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2.75" customHeight="1" x14ac:dyDescent="0.25">
      <c r="A196" s="142"/>
      <c r="B196" s="13"/>
      <c r="C196" s="31"/>
      <c r="D196" s="144"/>
      <c r="E196" s="144"/>
      <c r="F196" s="144"/>
      <c r="G196" s="145"/>
      <c r="H196" s="145"/>
      <c r="I196" s="145"/>
      <c r="J196" s="31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12.75" customHeight="1" x14ac:dyDescent="0.25">
      <c r="A197" s="142"/>
      <c r="B197" s="13"/>
      <c r="C197" s="31"/>
      <c r="D197" s="144"/>
      <c r="E197" s="144"/>
      <c r="F197" s="144"/>
      <c r="G197" s="145"/>
      <c r="H197" s="145"/>
      <c r="I197" s="145"/>
      <c r="J197" s="31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13"/>
      <c r="C198" s="31"/>
      <c r="D198" s="144"/>
      <c r="E198" s="144"/>
      <c r="F198" s="144"/>
      <c r="G198" s="145"/>
      <c r="H198" s="145"/>
      <c r="I198" s="145"/>
      <c r="J198" s="31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12.75" customHeight="1" x14ac:dyDescent="0.25">
      <c r="A200" s="142"/>
      <c r="B200" s="13"/>
      <c r="C200" s="31"/>
      <c r="D200" s="144"/>
      <c r="E200" s="144"/>
      <c r="F200" s="144"/>
      <c r="G200" s="145"/>
      <c r="H200" s="145"/>
      <c r="I200" s="145"/>
      <c r="J200" s="31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12.75" customHeight="1" x14ac:dyDescent="0.25">
      <c r="A201" s="142"/>
      <c r="B201" s="13"/>
      <c r="C201" s="31"/>
      <c r="D201" s="144"/>
      <c r="E201" s="144"/>
      <c r="F201" s="144"/>
      <c r="G201" s="145"/>
      <c r="H201" s="145"/>
      <c r="I201" s="145"/>
      <c r="J201" s="31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12.75" customHeight="1" x14ac:dyDescent="0.25">
      <c r="A202" s="142"/>
      <c r="B202" s="13"/>
      <c r="C202" s="31"/>
      <c r="D202" s="144"/>
      <c r="E202" s="144"/>
      <c r="F202" s="144"/>
      <c r="G202" s="145"/>
      <c r="H202" s="145"/>
      <c r="I202" s="145"/>
      <c r="J202" s="31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3"/>
      <c r="C203" s="31"/>
      <c r="D203" s="144"/>
      <c r="E203" s="144"/>
      <c r="F203" s="144"/>
      <c r="G203" s="145"/>
      <c r="H203" s="145"/>
      <c r="I203" s="145"/>
      <c r="J203" s="31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3"/>
      <c r="C204" s="31"/>
      <c r="D204" s="144"/>
      <c r="E204" s="144"/>
      <c r="F204" s="144"/>
      <c r="G204" s="145"/>
      <c r="H204" s="145"/>
      <c r="I204" s="145"/>
      <c r="J204" s="31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3"/>
      <c r="C205" s="31"/>
      <c r="D205" s="144"/>
      <c r="E205" s="144"/>
      <c r="F205" s="144"/>
      <c r="G205" s="145"/>
      <c r="H205" s="145"/>
      <c r="I205" s="145"/>
      <c r="J205" s="31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2.75" customHeight="1" x14ac:dyDescent="0.25">
      <c r="A206" s="142"/>
      <c r="B206" s="13"/>
      <c r="C206" s="31"/>
      <c r="D206" s="144"/>
      <c r="E206" s="144"/>
      <c r="F206" s="144"/>
      <c r="G206" s="145"/>
      <c r="H206" s="145"/>
      <c r="I206" s="145"/>
      <c r="J206" s="31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13"/>
      <c r="C207" s="31"/>
      <c r="D207" s="144"/>
      <c r="E207" s="144"/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87"/>
      <c r="C222" s="188"/>
      <c r="D222" s="189"/>
      <c r="E222" s="189"/>
      <c r="F222" s="189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26.25" customHeight="1" x14ac:dyDescent="0.25">
      <c r="A223" s="142"/>
      <c r="B223" s="190" t="s">
        <v>319</v>
      </c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26.25" customHeight="1" x14ac:dyDescent="0.25">
      <c r="A224" s="142"/>
      <c r="B224" s="190" t="s">
        <v>320</v>
      </c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3"/>
      <c r="C236" s="31"/>
      <c r="D236" s="144"/>
      <c r="E236" s="144"/>
      <c r="F236" s="144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12.75" customHeight="1" x14ac:dyDescent="0.25">
      <c r="A237" s="142"/>
      <c r="B237" s="13"/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12.75" customHeight="1" x14ac:dyDescent="0.25">
      <c r="A238" s="142"/>
      <c r="B238" s="13"/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2.75" customHeight="1" x14ac:dyDescent="0.25">
      <c r="A274" s="142"/>
      <c r="B274" s="13"/>
      <c r="C274" s="31"/>
      <c r="D274" s="144"/>
      <c r="E274" s="144"/>
      <c r="F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28">
    <mergeCell ref="H154:H155"/>
    <mergeCell ref="B156:D156"/>
    <mergeCell ref="F159:F160"/>
    <mergeCell ref="F172:F173"/>
    <mergeCell ref="F175:F176"/>
    <mergeCell ref="B180:E180"/>
    <mergeCell ref="B188:D188"/>
    <mergeCell ref="B189:D189"/>
    <mergeCell ref="F161:F162"/>
    <mergeCell ref="F163:F164"/>
    <mergeCell ref="B165:E165"/>
    <mergeCell ref="B166:E166"/>
    <mergeCell ref="F169:F170"/>
    <mergeCell ref="B171:E171"/>
    <mergeCell ref="B174:E174"/>
    <mergeCell ref="B175:B176"/>
    <mergeCell ref="B178:B179"/>
    <mergeCell ref="F178:F179"/>
    <mergeCell ref="B177:E177"/>
    <mergeCell ref="B148:E148"/>
    <mergeCell ref="C151:C152"/>
    <mergeCell ref="B153:D153"/>
    <mergeCell ref="B159:B160"/>
    <mergeCell ref="B161:B162"/>
    <mergeCell ref="B163:B164"/>
    <mergeCell ref="A169:A170"/>
    <mergeCell ref="B169:B170"/>
    <mergeCell ref="B172:B173"/>
    <mergeCell ref="B151:B152"/>
    <mergeCell ref="B154:B155"/>
    <mergeCell ref="C154:C155"/>
    <mergeCell ref="D154:D155"/>
    <mergeCell ref="B103:B104"/>
    <mergeCell ref="C103:C104"/>
    <mergeCell ref="D104:E104"/>
    <mergeCell ref="F104:G104"/>
    <mergeCell ref="H104:I104"/>
    <mergeCell ref="B143:B144"/>
    <mergeCell ref="B145:E145"/>
    <mergeCell ref="B146:B147"/>
    <mergeCell ref="F146:F147"/>
    <mergeCell ref="B137:I137"/>
    <mergeCell ref="B140:B141"/>
    <mergeCell ref="F140:F141"/>
    <mergeCell ref="B142:E142"/>
    <mergeCell ref="F143:F144"/>
    <mergeCell ref="B126:B127"/>
    <mergeCell ref="C126:C127"/>
    <mergeCell ref="B130:B131"/>
    <mergeCell ref="C130:C131"/>
    <mergeCell ref="B134:B135"/>
    <mergeCell ref="C134:C135"/>
    <mergeCell ref="H135:I135"/>
    <mergeCell ref="B136:I136"/>
    <mergeCell ref="D125:E125"/>
    <mergeCell ref="F125:G125"/>
    <mergeCell ref="B67:B68"/>
    <mergeCell ref="C67:C68"/>
    <mergeCell ref="D68:E68"/>
    <mergeCell ref="F68:G68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B65:B66"/>
    <mergeCell ref="C65:C66"/>
    <mergeCell ref="D66:E66"/>
    <mergeCell ref="F66:G66"/>
    <mergeCell ref="H66:I66"/>
    <mergeCell ref="B81:B82"/>
    <mergeCell ref="C81:C82"/>
    <mergeCell ref="D82:E82"/>
    <mergeCell ref="F82:G82"/>
    <mergeCell ref="H82:I82"/>
    <mergeCell ref="F60:G60"/>
    <mergeCell ref="H60:I60"/>
    <mergeCell ref="J61:J62"/>
    <mergeCell ref="F62:G62"/>
    <mergeCell ref="H62:I62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J75:J76"/>
    <mergeCell ref="D76:E76"/>
    <mergeCell ref="B77:B78"/>
    <mergeCell ref="C77:C78"/>
    <mergeCell ref="D78:E78"/>
    <mergeCell ref="F78:G78"/>
    <mergeCell ref="H78:I78"/>
    <mergeCell ref="D73:E73"/>
    <mergeCell ref="B69:B70"/>
    <mergeCell ref="C69:C70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73:G73"/>
    <mergeCell ref="F48:G48"/>
    <mergeCell ref="H48:I48"/>
    <mergeCell ref="H50:I50"/>
    <mergeCell ref="F50:G50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F30:G30"/>
    <mergeCell ref="H30:I30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J124:J125"/>
    <mergeCell ref="J134:J135"/>
    <mergeCell ref="D135:E135"/>
    <mergeCell ref="F135:G135"/>
    <mergeCell ref="D151:D152"/>
    <mergeCell ref="H151:H152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B27:B28"/>
    <mergeCell ref="C27:C28"/>
    <mergeCell ref="D28:E28"/>
    <mergeCell ref="F28:G28"/>
    <mergeCell ref="H28:I28"/>
    <mergeCell ref="B29:B30"/>
    <mergeCell ref="C29:C30"/>
    <mergeCell ref="D30:E30"/>
    <mergeCell ref="J126:J127"/>
    <mergeCell ref="D127:E127"/>
    <mergeCell ref="F127:G127"/>
    <mergeCell ref="H127:I127"/>
    <mergeCell ref="B128:B129"/>
    <mergeCell ref="C128:C129"/>
    <mergeCell ref="J128:J129"/>
    <mergeCell ref="D129:E129"/>
    <mergeCell ref="F129:G129"/>
    <mergeCell ref="H129:I129"/>
    <mergeCell ref="J130:J131"/>
    <mergeCell ref="D131:E131"/>
    <mergeCell ref="F131:G131"/>
    <mergeCell ref="H131:I131"/>
    <mergeCell ref="J132:J133"/>
    <mergeCell ref="B132:B133"/>
    <mergeCell ref="C132:C133"/>
    <mergeCell ref="D133:E133"/>
    <mergeCell ref="F133:G133"/>
    <mergeCell ref="H133:I133"/>
    <mergeCell ref="H125:I125"/>
    <mergeCell ref="B109:I109"/>
    <mergeCell ref="B110:I110"/>
    <mergeCell ref="B111:I111"/>
    <mergeCell ref="B112:I112"/>
    <mergeCell ref="A114:A115"/>
    <mergeCell ref="B114:B115"/>
    <mergeCell ref="F121:G121"/>
    <mergeCell ref="H121:I121"/>
    <mergeCell ref="F114:G114"/>
    <mergeCell ref="H114:I114"/>
    <mergeCell ref="F117:G117"/>
    <mergeCell ref="H117:I117"/>
    <mergeCell ref="F119:G119"/>
    <mergeCell ref="H119:I119"/>
    <mergeCell ref="B124:B125"/>
    <mergeCell ref="C124:C125"/>
    <mergeCell ref="J122:J123"/>
    <mergeCell ref="D121:E121"/>
    <mergeCell ref="D123:E123"/>
    <mergeCell ref="C114:C115"/>
    <mergeCell ref="D114:E114"/>
    <mergeCell ref="B116:B117"/>
    <mergeCell ref="C116:C117"/>
    <mergeCell ref="D117:E117"/>
    <mergeCell ref="C118:C119"/>
    <mergeCell ref="D119:E119"/>
    <mergeCell ref="B118:B119"/>
    <mergeCell ref="B120:B121"/>
    <mergeCell ref="C120:C121"/>
    <mergeCell ref="B122:B123"/>
    <mergeCell ref="C122:C123"/>
    <mergeCell ref="F123:G123"/>
    <mergeCell ref="H123:I123"/>
    <mergeCell ref="J116:J117"/>
    <mergeCell ref="J118:J119"/>
    <mergeCell ref="J120:J121"/>
    <mergeCell ref="B97:B98"/>
    <mergeCell ref="C97:C98"/>
    <mergeCell ref="D98:E98"/>
    <mergeCell ref="F98:G98"/>
    <mergeCell ref="H98:I98"/>
    <mergeCell ref="D108:E108"/>
    <mergeCell ref="F108:G108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99:B100"/>
    <mergeCell ref="C99:C100"/>
    <mergeCell ref="D100:E100"/>
    <mergeCell ref="F100:G100"/>
    <mergeCell ref="H100:I100"/>
    <mergeCell ref="B101:B102"/>
    <mergeCell ref="C101:C102"/>
    <mergeCell ref="H102:I102"/>
    <mergeCell ref="D102:E102"/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102:G102"/>
    <mergeCell ref="C87:C8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D70:E70"/>
    <mergeCell ref="F70:G70"/>
    <mergeCell ref="H70:I70"/>
    <mergeCell ref="B71:I71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B49:B50"/>
    <mergeCell ref="C49:C50"/>
    <mergeCell ref="D50:E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1000"/>
  <sheetViews>
    <sheetView workbookViewId="0"/>
  </sheetViews>
  <sheetFormatPr defaultColWidth="14.42578125" defaultRowHeight="15" customHeight="1" x14ac:dyDescent="0.25"/>
  <cols>
    <col min="1" max="1" width="4.28515625" customWidth="1"/>
    <col min="2" max="2" width="36.42578125" customWidth="1"/>
    <col min="3" max="3" width="18.42578125" customWidth="1"/>
    <col min="4" max="4" width="18.28515625" customWidth="1"/>
    <col min="5" max="5" width="18.85546875" customWidth="1"/>
    <col min="6" max="6" width="18" customWidth="1"/>
    <col min="7" max="7" width="16.5703125" customWidth="1"/>
    <col min="8" max="8" width="18.28515625" customWidth="1"/>
    <col min="9" max="9" width="16.5703125" customWidth="1"/>
    <col min="10" max="10" width="25.7109375" customWidth="1"/>
    <col min="11" max="11" width="11.5703125" customWidth="1"/>
    <col min="12" max="12" width="16" customWidth="1"/>
    <col min="13" max="30" width="8.7109375" customWidth="1"/>
  </cols>
  <sheetData>
    <row r="1" spans="1:30" ht="19.5" customHeight="1" x14ac:dyDescent="0.25">
      <c r="A1" s="142"/>
      <c r="B1" s="143" t="s">
        <v>328</v>
      </c>
      <c r="C1" s="31"/>
      <c r="D1" s="144"/>
      <c r="E1" s="144"/>
      <c r="F1" s="144"/>
      <c r="G1" s="145"/>
      <c r="H1" s="145"/>
      <c r="I1" s="145"/>
      <c r="J1" s="31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19.5" customHeight="1" x14ac:dyDescent="0.25">
      <c r="A2" s="487" t="s">
        <v>124</v>
      </c>
      <c r="B2" s="360"/>
      <c r="C2" s="360"/>
      <c r="D2" s="360"/>
      <c r="E2" s="360"/>
      <c r="F2" s="360"/>
      <c r="G2" s="360"/>
      <c r="H2" s="360"/>
      <c r="I2" s="360"/>
      <c r="J2" s="361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9.5" customHeight="1" x14ac:dyDescent="0.25">
      <c r="A3" s="488">
        <v>1</v>
      </c>
      <c r="B3" s="489" t="s">
        <v>125</v>
      </c>
      <c r="C3" s="490" t="s">
        <v>126</v>
      </c>
      <c r="D3" s="491" t="s">
        <v>127</v>
      </c>
      <c r="E3" s="361"/>
      <c r="F3" s="491" t="s">
        <v>128</v>
      </c>
      <c r="G3" s="361"/>
      <c r="H3" s="491" t="s">
        <v>129</v>
      </c>
      <c r="I3" s="361"/>
      <c r="J3" s="147" t="s">
        <v>35</v>
      </c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x14ac:dyDescent="0.25">
      <c r="A4" s="486"/>
      <c r="B4" s="486"/>
      <c r="C4" s="486"/>
      <c r="D4" s="148" t="s">
        <v>130</v>
      </c>
      <c r="E4" s="148" t="s">
        <v>131</v>
      </c>
      <c r="F4" s="148" t="s">
        <v>130</v>
      </c>
      <c r="G4" s="148" t="s">
        <v>131</v>
      </c>
      <c r="H4" s="148" t="s">
        <v>130</v>
      </c>
      <c r="I4" s="148" t="s">
        <v>131</v>
      </c>
      <c r="J4" s="149" t="s">
        <v>132</v>
      </c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4.25" customHeight="1" x14ac:dyDescent="0.25">
      <c r="A5" s="150"/>
      <c r="B5" s="492" t="s">
        <v>133</v>
      </c>
      <c r="C5" s="493">
        <v>12</v>
      </c>
      <c r="D5" s="151">
        <v>23.99</v>
      </c>
      <c r="E5" s="151">
        <f>C5*D5</f>
        <v>287.88</v>
      </c>
      <c r="F5" s="152">
        <v>21.79</v>
      </c>
      <c r="G5" s="151">
        <f>F5*C5</f>
        <v>261.48</v>
      </c>
      <c r="H5" s="151">
        <v>23.9</v>
      </c>
      <c r="I5" s="151">
        <f>H5*C5</f>
        <v>286.79999999999995</v>
      </c>
      <c r="J5" s="485">
        <f>G5</f>
        <v>261.48</v>
      </c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4.25" customHeight="1" x14ac:dyDescent="0.25">
      <c r="A6" s="150"/>
      <c r="B6" s="486"/>
      <c r="C6" s="486"/>
      <c r="D6" s="494" t="s">
        <v>134</v>
      </c>
      <c r="E6" s="361"/>
      <c r="F6" s="494" t="s">
        <v>135</v>
      </c>
      <c r="G6" s="361"/>
      <c r="H6" s="494" t="s">
        <v>136</v>
      </c>
      <c r="I6" s="361"/>
      <c r="J6" s="48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4.25" customHeight="1" x14ac:dyDescent="0.25">
      <c r="A7" s="150"/>
      <c r="B7" s="492" t="s">
        <v>137</v>
      </c>
      <c r="C7" s="493">
        <v>3</v>
      </c>
      <c r="D7" s="151">
        <v>7.99</v>
      </c>
      <c r="E7" s="151">
        <f>C7*D7</f>
        <v>23.97</v>
      </c>
      <c r="F7" s="152">
        <v>3.88</v>
      </c>
      <c r="G7" s="151">
        <f>F7*C7</f>
        <v>11.64</v>
      </c>
      <c r="H7" s="151">
        <v>4.42</v>
      </c>
      <c r="I7" s="151">
        <f>H7*C7</f>
        <v>13.26</v>
      </c>
      <c r="J7" s="485">
        <f>G7</f>
        <v>11.64</v>
      </c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4.25" customHeight="1" x14ac:dyDescent="0.25">
      <c r="A8" s="150"/>
      <c r="B8" s="486"/>
      <c r="C8" s="486"/>
      <c r="D8" s="494" t="s">
        <v>138</v>
      </c>
      <c r="E8" s="361"/>
      <c r="F8" s="494" t="s">
        <v>139</v>
      </c>
      <c r="G8" s="361"/>
      <c r="H8" s="494" t="s">
        <v>140</v>
      </c>
      <c r="I8" s="361"/>
      <c r="J8" s="48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4.25" customHeight="1" x14ac:dyDescent="0.25">
      <c r="A9" s="150"/>
      <c r="B9" s="492" t="s">
        <v>141</v>
      </c>
      <c r="C9" s="493">
        <v>2</v>
      </c>
      <c r="D9" s="152">
        <v>7.9</v>
      </c>
      <c r="E9" s="151">
        <f>C9*D9</f>
        <v>15.8</v>
      </c>
      <c r="F9" s="151">
        <v>7.9</v>
      </c>
      <c r="G9" s="151">
        <f>F9*C9</f>
        <v>15.8</v>
      </c>
      <c r="H9" s="151">
        <v>7.9</v>
      </c>
      <c r="I9" s="151">
        <f>H9*C9</f>
        <v>15.8</v>
      </c>
      <c r="J9" s="485">
        <f>E9</f>
        <v>15.8</v>
      </c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4.25" customHeight="1" x14ac:dyDescent="0.25">
      <c r="A10" s="150"/>
      <c r="B10" s="486"/>
      <c r="C10" s="486"/>
      <c r="D10" s="494" t="s">
        <v>140</v>
      </c>
      <c r="E10" s="361"/>
      <c r="F10" s="494" t="s">
        <v>138</v>
      </c>
      <c r="G10" s="361"/>
      <c r="H10" s="494" t="s">
        <v>142</v>
      </c>
      <c r="I10" s="361"/>
      <c r="J10" s="48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4.25" customHeight="1" x14ac:dyDescent="0.25">
      <c r="A11" s="150"/>
      <c r="B11" s="492" t="s">
        <v>143</v>
      </c>
      <c r="C11" s="493">
        <v>3</v>
      </c>
      <c r="D11" s="152">
        <v>6.2</v>
      </c>
      <c r="E11" s="151">
        <f>C11*D11</f>
        <v>18.600000000000001</v>
      </c>
      <c r="F11" s="151">
        <v>6.99</v>
      </c>
      <c r="G11" s="151">
        <f>F11*C11</f>
        <v>20.97</v>
      </c>
      <c r="H11" s="151">
        <v>7.99</v>
      </c>
      <c r="I11" s="151">
        <f>H11*C11</f>
        <v>23.97</v>
      </c>
      <c r="J11" s="485">
        <f>E11</f>
        <v>18.600000000000001</v>
      </c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4.25" customHeight="1" x14ac:dyDescent="0.25">
      <c r="A12" s="150"/>
      <c r="B12" s="486"/>
      <c r="C12" s="486"/>
      <c r="D12" s="494" t="s">
        <v>140</v>
      </c>
      <c r="E12" s="361"/>
      <c r="F12" s="494" t="s">
        <v>144</v>
      </c>
      <c r="G12" s="361"/>
      <c r="H12" s="494" t="s">
        <v>145</v>
      </c>
      <c r="I12" s="361"/>
      <c r="J12" s="48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4.25" customHeight="1" x14ac:dyDescent="0.25">
      <c r="A13" s="150"/>
      <c r="B13" s="492" t="s">
        <v>146</v>
      </c>
      <c r="C13" s="493">
        <v>6</v>
      </c>
      <c r="D13" s="151">
        <v>5.99</v>
      </c>
      <c r="E13" s="151">
        <f>C13*D13</f>
        <v>35.94</v>
      </c>
      <c r="F13" s="151">
        <v>5.99</v>
      </c>
      <c r="G13" s="151">
        <f>F13*C13</f>
        <v>35.94</v>
      </c>
      <c r="H13" s="152">
        <v>4.3</v>
      </c>
      <c r="I13" s="151">
        <f>H13*C13</f>
        <v>25.799999999999997</v>
      </c>
      <c r="J13" s="485">
        <f>I13</f>
        <v>25.799999999999997</v>
      </c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4.25" customHeight="1" x14ac:dyDescent="0.25">
      <c r="A14" s="150"/>
      <c r="B14" s="486"/>
      <c r="C14" s="486"/>
      <c r="D14" s="494" t="s">
        <v>134</v>
      </c>
      <c r="E14" s="361"/>
      <c r="F14" s="494" t="s">
        <v>135</v>
      </c>
      <c r="G14" s="361"/>
      <c r="H14" s="494" t="s">
        <v>147</v>
      </c>
      <c r="I14" s="361"/>
      <c r="J14" s="48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4.25" customHeight="1" x14ac:dyDescent="0.25">
      <c r="A15" s="150"/>
      <c r="B15" s="492" t="s">
        <v>148</v>
      </c>
      <c r="C15" s="493">
        <v>12</v>
      </c>
      <c r="D15" s="152">
        <v>4.1900000000000004</v>
      </c>
      <c r="E15" s="151">
        <f>C15*D15</f>
        <v>50.28</v>
      </c>
      <c r="F15" s="151">
        <v>4.4400000000000004</v>
      </c>
      <c r="G15" s="151">
        <f>F15*C15</f>
        <v>53.28</v>
      </c>
      <c r="H15" s="151">
        <v>4.79</v>
      </c>
      <c r="I15" s="151">
        <f>H15*C15</f>
        <v>57.480000000000004</v>
      </c>
      <c r="J15" s="485">
        <f>E15</f>
        <v>50.28</v>
      </c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4.25" customHeight="1" x14ac:dyDescent="0.25">
      <c r="A16" s="150"/>
      <c r="B16" s="486"/>
      <c r="C16" s="486"/>
      <c r="D16" s="494" t="s">
        <v>149</v>
      </c>
      <c r="E16" s="361"/>
      <c r="F16" s="494" t="s">
        <v>139</v>
      </c>
      <c r="G16" s="361"/>
      <c r="H16" s="494" t="s">
        <v>145</v>
      </c>
      <c r="I16" s="361"/>
      <c r="J16" s="48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4.25" customHeight="1" x14ac:dyDescent="0.25">
      <c r="A17" s="150"/>
      <c r="B17" s="495" t="s">
        <v>150</v>
      </c>
      <c r="C17" s="493">
        <v>2</v>
      </c>
      <c r="D17" s="151">
        <v>32.5</v>
      </c>
      <c r="E17" s="151">
        <f>C17*D17</f>
        <v>65</v>
      </c>
      <c r="F17" s="152">
        <v>29.7</v>
      </c>
      <c r="G17" s="151">
        <f>F17*C17</f>
        <v>59.4</v>
      </c>
      <c r="H17" s="151">
        <v>38.049999999999997</v>
      </c>
      <c r="I17" s="151">
        <f>H17*C17</f>
        <v>76.099999999999994</v>
      </c>
      <c r="J17" s="485">
        <f>G17</f>
        <v>59.4</v>
      </c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4.25" customHeight="1" x14ac:dyDescent="0.25">
      <c r="A18" s="150"/>
      <c r="B18" s="486"/>
      <c r="C18" s="486"/>
      <c r="D18" s="494" t="s">
        <v>151</v>
      </c>
      <c r="E18" s="361"/>
      <c r="F18" s="494" t="s">
        <v>135</v>
      </c>
      <c r="G18" s="361"/>
      <c r="H18" s="494" t="s">
        <v>152</v>
      </c>
      <c r="I18" s="361"/>
      <c r="J18" s="48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4.25" customHeight="1" x14ac:dyDescent="0.25">
      <c r="A19" s="150"/>
      <c r="B19" s="492" t="s">
        <v>153</v>
      </c>
      <c r="C19" s="493">
        <v>1</v>
      </c>
      <c r="D19" s="152">
        <v>30.5</v>
      </c>
      <c r="E19" s="151">
        <f>C19*D19</f>
        <v>30.5</v>
      </c>
      <c r="F19" s="151">
        <v>36</v>
      </c>
      <c r="G19" s="151">
        <f>F19*C19</f>
        <v>36</v>
      </c>
      <c r="H19" s="151">
        <v>43.14</v>
      </c>
      <c r="I19" s="151">
        <f>H19*C19</f>
        <v>43.14</v>
      </c>
      <c r="J19" s="485">
        <f>E19</f>
        <v>30.5</v>
      </c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4.25" customHeight="1" x14ac:dyDescent="0.25">
      <c r="A20" s="150"/>
      <c r="B20" s="486"/>
      <c r="C20" s="486"/>
      <c r="D20" s="494" t="s">
        <v>145</v>
      </c>
      <c r="E20" s="361"/>
      <c r="F20" s="494" t="s">
        <v>154</v>
      </c>
      <c r="G20" s="361"/>
      <c r="H20" s="494" t="s">
        <v>135</v>
      </c>
      <c r="I20" s="361"/>
      <c r="J20" s="48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4.25" customHeight="1" x14ac:dyDescent="0.25">
      <c r="A21" s="150"/>
      <c r="B21" s="492" t="s">
        <v>155</v>
      </c>
      <c r="C21" s="493">
        <v>1</v>
      </c>
      <c r="D21" s="151">
        <v>34.700000000000003</v>
      </c>
      <c r="E21" s="151">
        <f>C21*D21</f>
        <v>34.700000000000003</v>
      </c>
      <c r="F21" s="151">
        <v>34.700000000000003</v>
      </c>
      <c r="G21" s="151">
        <f>F21*C21</f>
        <v>34.700000000000003</v>
      </c>
      <c r="H21" s="152">
        <v>29.9</v>
      </c>
      <c r="I21" s="151">
        <f>H21*C21</f>
        <v>29.9</v>
      </c>
      <c r="J21" s="485">
        <f>I21</f>
        <v>29.9</v>
      </c>
      <c r="K21" s="146"/>
      <c r="L21" s="153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4.25" customHeight="1" x14ac:dyDescent="0.25">
      <c r="A22" s="150"/>
      <c r="B22" s="486"/>
      <c r="C22" s="486"/>
      <c r="D22" s="494" t="s">
        <v>145</v>
      </c>
      <c r="E22" s="361"/>
      <c r="F22" s="494" t="s">
        <v>135</v>
      </c>
      <c r="G22" s="361"/>
      <c r="H22" s="494" t="s">
        <v>147</v>
      </c>
      <c r="I22" s="361"/>
      <c r="J22" s="48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4.25" customHeight="1" x14ac:dyDescent="0.25">
      <c r="A23" s="150"/>
      <c r="B23" s="492" t="s">
        <v>156</v>
      </c>
      <c r="C23" s="493">
        <v>1</v>
      </c>
      <c r="D23" s="151">
        <v>36.299999999999997</v>
      </c>
      <c r="E23" s="151">
        <f>C23*D23</f>
        <v>36.299999999999997</v>
      </c>
      <c r="F23" s="152">
        <v>30.5</v>
      </c>
      <c r="G23" s="151">
        <f>F23*C23</f>
        <v>30.5</v>
      </c>
      <c r="H23" s="151">
        <v>33.82</v>
      </c>
      <c r="I23" s="151">
        <f>H23*C23</f>
        <v>33.82</v>
      </c>
      <c r="J23" s="485">
        <f>G23</f>
        <v>30.5</v>
      </c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4.25" customHeight="1" x14ac:dyDescent="0.25">
      <c r="A24" s="150"/>
      <c r="B24" s="486"/>
      <c r="C24" s="486"/>
      <c r="D24" s="494" t="s">
        <v>157</v>
      </c>
      <c r="E24" s="361"/>
      <c r="F24" s="494" t="s">
        <v>145</v>
      </c>
      <c r="G24" s="361"/>
      <c r="H24" s="494" t="s">
        <v>158</v>
      </c>
      <c r="I24" s="361"/>
      <c r="J24" s="48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4.25" customHeight="1" x14ac:dyDescent="0.25">
      <c r="A25" s="150"/>
      <c r="B25" s="495" t="s">
        <v>159</v>
      </c>
      <c r="C25" s="493">
        <v>2</v>
      </c>
      <c r="D25" s="151">
        <v>57.9</v>
      </c>
      <c r="E25" s="151">
        <f>C25*D25</f>
        <v>115.8</v>
      </c>
      <c r="F25" s="152">
        <v>45.99</v>
      </c>
      <c r="G25" s="151">
        <f>F25*C25</f>
        <v>91.98</v>
      </c>
      <c r="H25" s="151">
        <v>49.9</v>
      </c>
      <c r="I25" s="151">
        <f>H25*C25</f>
        <v>99.8</v>
      </c>
      <c r="J25" s="485">
        <f>G25</f>
        <v>91.98</v>
      </c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4.25" customHeight="1" x14ac:dyDescent="0.25">
      <c r="A26" s="150"/>
      <c r="B26" s="486"/>
      <c r="C26" s="486"/>
      <c r="D26" s="494" t="s">
        <v>136</v>
      </c>
      <c r="E26" s="361"/>
      <c r="F26" s="494" t="s">
        <v>135</v>
      </c>
      <c r="G26" s="361"/>
      <c r="H26" s="494" t="s">
        <v>134</v>
      </c>
      <c r="I26" s="361"/>
      <c r="J26" s="48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4.25" customHeight="1" x14ac:dyDescent="0.25">
      <c r="A27" s="150"/>
      <c r="B27" s="492" t="s">
        <v>160</v>
      </c>
      <c r="C27" s="493">
        <v>6</v>
      </c>
      <c r="D27" s="152">
        <v>2.5499999999999998</v>
      </c>
      <c r="E27" s="151">
        <f>C27*D27</f>
        <v>15.299999999999999</v>
      </c>
      <c r="F27" s="151">
        <v>2.6</v>
      </c>
      <c r="G27" s="151">
        <f>F27*C27</f>
        <v>15.600000000000001</v>
      </c>
      <c r="H27" s="151">
        <v>3.49</v>
      </c>
      <c r="I27" s="151">
        <f>H27*C27</f>
        <v>20.94</v>
      </c>
      <c r="J27" s="485">
        <f>E27</f>
        <v>15.299999999999999</v>
      </c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4.25" customHeight="1" x14ac:dyDescent="0.25">
      <c r="A28" s="150"/>
      <c r="B28" s="486"/>
      <c r="C28" s="486"/>
      <c r="D28" s="494" t="s">
        <v>161</v>
      </c>
      <c r="E28" s="361"/>
      <c r="F28" s="494" t="s">
        <v>147</v>
      </c>
      <c r="G28" s="361"/>
      <c r="H28" s="494" t="s">
        <v>135</v>
      </c>
      <c r="I28" s="361"/>
      <c r="J28" s="48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4.25" customHeight="1" x14ac:dyDescent="0.25">
      <c r="A29" s="150"/>
      <c r="B29" s="492" t="s">
        <v>162</v>
      </c>
      <c r="C29" s="493">
        <v>1</v>
      </c>
      <c r="D29" s="151">
        <v>54.5</v>
      </c>
      <c r="E29" s="151">
        <f>C29*D29</f>
        <v>54.5</v>
      </c>
      <c r="F29" s="152">
        <v>39</v>
      </c>
      <c r="G29" s="151">
        <f>F29*C29</f>
        <v>39</v>
      </c>
      <c r="H29" s="151">
        <v>39</v>
      </c>
      <c r="I29" s="151">
        <f>H29*C29</f>
        <v>39</v>
      </c>
      <c r="J29" s="485">
        <f>G29</f>
        <v>39</v>
      </c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4.25" customHeight="1" x14ac:dyDescent="0.25">
      <c r="A30" s="150"/>
      <c r="B30" s="486"/>
      <c r="C30" s="486"/>
      <c r="D30" s="494" t="s">
        <v>147</v>
      </c>
      <c r="E30" s="361"/>
      <c r="F30" s="494" t="s">
        <v>163</v>
      </c>
      <c r="G30" s="361"/>
      <c r="H30" s="494" t="s">
        <v>164</v>
      </c>
      <c r="I30" s="361"/>
      <c r="J30" s="48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4.25" customHeight="1" x14ac:dyDescent="0.25">
      <c r="A31" s="150"/>
      <c r="B31" s="492" t="s">
        <v>165</v>
      </c>
      <c r="C31" s="493">
        <v>1</v>
      </c>
      <c r="D31" s="151">
        <v>1.46</v>
      </c>
      <c r="E31" s="151">
        <f>C31*D31</f>
        <v>1.46</v>
      </c>
      <c r="F31" s="151">
        <v>1.51</v>
      </c>
      <c r="G31" s="151">
        <f>F31*C31</f>
        <v>1.51</v>
      </c>
      <c r="H31" s="152">
        <v>1.36</v>
      </c>
      <c r="I31" s="151">
        <f>H31*C31</f>
        <v>1.36</v>
      </c>
      <c r="J31" s="485">
        <f>I31</f>
        <v>1.36</v>
      </c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4.25" customHeight="1" x14ac:dyDescent="0.25">
      <c r="A32" s="150"/>
      <c r="B32" s="486"/>
      <c r="C32" s="486"/>
      <c r="D32" s="494" t="s">
        <v>139</v>
      </c>
      <c r="E32" s="361"/>
      <c r="F32" s="494" t="s">
        <v>154</v>
      </c>
      <c r="G32" s="361"/>
      <c r="H32" s="494" t="s">
        <v>135</v>
      </c>
      <c r="I32" s="361"/>
      <c r="J32" s="48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4.25" customHeight="1" x14ac:dyDescent="0.25">
      <c r="A33" s="150"/>
      <c r="B33" s="492" t="s">
        <v>166</v>
      </c>
      <c r="C33" s="493">
        <v>6</v>
      </c>
      <c r="D33" s="152">
        <v>9.32</v>
      </c>
      <c r="E33" s="151">
        <f>C33*D33</f>
        <v>55.92</v>
      </c>
      <c r="F33" s="151">
        <v>10.3</v>
      </c>
      <c r="G33" s="151">
        <f>F33*C33</f>
        <v>61.800000000000004</v>
      </c>
      <c r="H33" s="151">
        <v>9.99</v>
      </c>
      <c r="I33" s="151">
        <f>H33*C33</f>
        <v>59.94</v>
      </c>
      <c r="J33" s="485">
        <f>E33</f>
        <v>55.92</v>
      </c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4.25" customHeight="1" x14ac:dyDescent="0.25">
      <c r="A34" s="150"/>
      <c r="B34" s="486"/>
      <c r="C34" s="486"/>
      <c r="D34" s="494" t="s">
        <v>139</v>
      </c>
      <c r="E34" s="361"/>
      <c r="F34" s="494" t="s">
        <v>147</v>
      </c>
      <c r="G34" s="361"/>
      <c r="H34" s="494" t="s">
        <v>135</v>
      </c>
      <c r="I34" s="361"/>
      <c r="J34" s="48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4.25" customHeight="1" x14ac:dyDescent="0.25">
      <c r="A35" s="150"/>
      <c r="B35" s="492" t="s">
        <v>167</v>
      </c>
      <c r="C35" s="493">
        <v>6</v>
      </c>
      <c r="D35" s="151">
        <v>3</v>
      </c>
      <c r="E35" s="151">
        <f>C35*D35</f>
        <v>18</v>
      </c>
      <c r="F35" s="152">
        <v>2.12</v>
      </c>
      <c r="G35" s="151">
        <f>F35*C35</f>
        <v>12.72</v>
      </c>
      <c r="H35" s="151">
        <v>3.49</v>
      </c>
      <c r="I35" s="151">
        <f>H35*C35</f>
        <v>20.94</v>
      </c>
      <c r="J35" s="485">
        <f>G35</f>
        <v>12.72</v>
      </c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4.25" customHeight="1" x14ac:dyDescent="0.25">
      <c r="A36" s="150"/>
      <c r="B36" s="486"/>
      <c r="C36" s="486"/>
      <c r="D36" s="494" t="s">
        <v>135</v>
      </c>
      <c r="E36" s="361"/>
      <c r="F36" s="494" t="s">
        <v>139</v>
      </c>
      <c r="G36" s="361"/>
      <c r="H36" s="494" t="s">
        <v>145</v>
      </c>
      <c r="I36" s="361"/>
      <c r="J36" s="48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4.25" customHeight="1" x14ac:dyDescent="0.25">
      <c r="A37" s="150"/>
      <c r="B37" s="492" t="s">
        <v>168</v>
      </c>
      <c r="C37" s="493">
        <v>3</v>
      </c>
      <c r="D37" s="151">
        <v>2.35</v>
      </c>
      <c r="E37" s="151">
        <f>C37*D37</f>
        <v>7.0500000000000007</v>
      </c>
      <c r="F37" s="151">
        <v>2.35</v>
      </c>
      <c r="G37" s="151">
        <f>F37*C37</f>
        <v>7.0500000000000007</v>
      </c>
      <c r="H37" s="152">
        <v>2.0299999999999998</v>
      </c>
      <c r="I37" s="151">
        <f>H37*C37</f>
        <v>6.09</v>
      </c>
      <c r="J37" s="485">
        <f>I37</f>
        <v>6.09</v>
      </c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4.25" customHeight="1" x14ac:dyDescent="0.25">
      <c r="A38" s="150"/>
      <c r="B38" s="486"/>
      <c r="C38" s="486"/>
      <c r="D38" s="494" t="s">
        <v>163</v>
      </c>
      <c r="E38" s="361"/>
      <c r="F38" s="494" t="s">
        <v>169</v>
      </c>
      <c r="G38" s="361"/>
      <c r="H38" s="494" t="s">
        <v>135</v>
      </c>
      <c r="I38" s="361"/>
      <c r="J38" s="48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4.25" customHeight="1" x14ac:dyDescent="0.25">
      <c r="A39" s="150"/>
      <c r="B39" s="492" t="s">
        <v>170</v>
      </c>
      <c r="C39" s="493">
        <v>12</v>
      </c>
      <c r="D39" s="152">
        <v>45</v>
      </c>
      <c r="E39" s="151">
        <f>C39*D39</f>
        <v>540</v>
      </c>
      <c r="F39" s="151">
        <v>50.5</v>
      </c>
      <c r="G39" s="151">
        <f>F39*C39</f>
        <v>606</v>
      </c>
      <c r="H39" s="151">
        <v>78</v>
      </c>
      <c r="I39" s="151">
        <f>H39*C39</f>
        <v>936</v>
      </c>
      <c r="J39" s="485">
        <f>E39</f>
        <v>540</v>
      </c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4.25" customHeight="1" x14ac:dyDescent="0.25">
      <c r="A40" s="150"/>
      <c r="B40" s="486"/>
      <c r="C40" s="486"/>
      <c r="D40" s="494" t="s">
        <v>149</v>
      </c>
      <c r="E40" s="361"/>
      <c r="F40" s="494" t="s">
        <v>171</v>
      </c>
      <c r="G40" s="361"/>
      <c r="H40" s="494" t="s">
        <v>135</v>
      </c>
      <c r="I40" s="361"/>
      <c r="J40" s="48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4.25" customHeight="1" x14ac:dyDescent="0.25">
      <c r="A41" s="150"/>
      <c r="B41" s="492" t="s">
        <v>172</v>
      </c>
      <c r="C41" s="493">
        <v>3</v>
      </c>
      <c r="D41" s="151">
        <v>3.5</v>
      </c>
      <c r="E41" s="151">
        <f>C41*D41</f>
        <v>10.5</v>
      </c>
      <c r="F41" s="151">
        <v>3.65</v>
      </c>
      <c r="G41" s="151">
        <f>F41*C41</f>
        <v>10.95</v>
      </c>
      <c r="H41" s="152">
        <v>2.95</v>
      </c>
      <c r="I41" s="151">
        <f>H41*C41</f>
        <v>8.8500000000000014</v>
      </c>
      <c r="J41" s="485">
        <f>I41</f>
        <v>8.8500000000000014</v>
      </c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4.25" customHeight="1" x14ac:dyDescent="0.25">
      <c r="A42" s="150"/>
      <c r="B42" s="486"/>
      <c r="C42" s="486"/>
      <c r="D42" s="494" t="s">
        <v>149</v>
      </c>
      <c r="E42" s="361"/>
      <c r="F42" s="494" t="s">
        <v>171</v>
      </c>
      <c r="G42" s="361"/>
      <c r="H42" s="494" t="s">
        <v>139</v>
      </c>
      <c r="I42" s="361"/>
      <c r="J42" s="48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4.25" customHeight="1" x14ac:dyDescent="0.25">
      <c r="A43" s="150"/>
      <c r="B43" s="492" t="s">
        <v>173</v>
      </c>
      <c r="C43" s="493">
        <v>6</v>
      </c>
      <c r="D43" s="152">
        <v>2.95</v>
      </c>
      <c r="E43" s="151">
        <f>C43*D43</f>
        <v>17.700000000000003</v>
      </c>
      <c r="F43" s="151">
        <v>3.49</v>
      </c>
      <c r="G43" s="151">
        <f>F43*C43</f>
        <v>20.94</v>
      </c>
      <c r="H43" s="151">
        <v>5.5</v>
      </c>
      <c r="I43" s="151">
        <f>H43*C43</f>
        <v>33</v>
      </c>
      <c r="J43" s="485">
        <f>E43</f>
        <v>17.700000000000003</v>
      </c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4.25" customHeight="1" x14ac:dyDescent="0.25">
      <c r="A44" s="150"/>
      <c r="B44" s="486"/>
      <c r="C44" s="486"/>
      <c r="D44" s="494" t="s">
        <v>174</v>
      </c>
      <c r="E44" s="361"/>
      <c r="F44" s="494" t="s">
        <v>145</v>
      </c>
      <c r="G44" s="361"/>
      <c r="H44" s="494" t="s">
        <v>135</v>
      </c>
      <c r="I44" s="361"/>
      <c r="J44" s="48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4.25" customHeight="1" x14ac:dyDescent="0.25">
      <c r="A45" s="150"/>
      <c r="B45" s="492" t="s">
        <v>175</v>
      </c>
      <c r="C45" s="493">
        <v>2</v>
      </c>
      <c r="D45" s="151">
        <v>16.899999999999999</v>
      </c>
      <c r="E45" s="151">
        <f>C45*D45</f>
        <v>33.799999999999997</v>
      </c>
      <c r="F45" s="152">
        <v>14.99</v>
      </c>
      <c r="G45" s="151">
        <f>F45*C45</f>
        <v>29.98</v>
      </c>
      <c r="H45" s="151">
        <v>16.899999999999999</v>
      </c>
      <c r="I45" s="151">
        <f>H45*C45</f>
        <v>33.799999999999997</v>
      </c>
      <c r="J45" s="485">
        <f>G45</f>
        <v>29.98</v>
      </c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4.25" customHeight="1" x14ac:dyDescent="0.25">
      <c r="A46" s="150"/>
      <c r="B46" s="486"/>
      <c r="C46" s="486"/>
      <c r="D46" s="494" t="s">
        <v>176</v>
      </c>
      <c r="E46" s="361"/>
      <c r="F46" s="494" t="s">
        <v>135</v>
      </c>
      <c r="G46" s="361"/>
      <c r="H46" s="494" t="s">
        <v>177</v>
      </c>
      <c r="I46" s="361"/>
      <c r="J46" s="48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4.25" customHeight="1" x14ac:dyDescent="0.25">
      <c r="A47" s="150"/>
      <c r="B47" s="492" t="s">
        <v>178</v>
      </c>
      <c r="C47" s="493">
        <v>2</v>
      </c>
      <c r="D47" s="151">
        <v>4.99</v>
      </c>
      <c r="E47" s="151">
        <f>C47*D47</f>
        <v>9.98</v>
      </c>
      <c r="F47" s="152">
        <v>4.6900000000000004</v>
      </c>
      <c r="G47" s="151">
        <f>F47*C47</f>
        <v>9.3800000000000008</v>
      </c>
      <c r="H47" s="151">
        <v>4.99</v>
      </c>
      <c r="I47" s="151">
        <f>H47*C47</f>
        <v>9.98</v>
      </c>
      <c r="J47" s="485">
        <f>G47</f>
        <v>9.3800000000000008</v>
      </c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4.25" customHeight="1" x14ac:dyDescent="0.25">
      <c r="A48" s="150"/>
      <c r="B48" s="486"/>
      <c r="C48" s="486"/>
      <c r="D48" s="494" t="s">
        <v>135</v>
      </c>
      <c r="E48" s="361"/>
      <c r="F48" s="494" t="s">
        <v>139</v>
      </c>
      <c r="G48" s="361"/>
      <c r="H48" s="494" t="s">
        <v>149</v>
      </c>
      <c r="I48" s="361"/>
      <c r="J48" s="48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4.25" customHeight="1" x14ac:dyDescent="0.25">
      <c r="A49" s="150"/>
      <c r="B49" s="492" t="s">
        <v>179</v>
      </c>
      <c r="C49" s="493">
        <v>1</v>
      </c>
      <c r="D49" s="151">
        <v>56.9</v>
      </c>
      <c r="E49" s="151">
        <f>C49*D49</f>
        <v>56.9</v>
      </c>
      <c r="F49" s="152">
        <v>50.91</v>
      </c>
      <c r="G49" s="151">
        <f>F49*C49</f>
        <v>50.91</v>
      </c>
      <c r="H49" s="151">
        <v>56.9</v>
      </c>
      <c r="I49" s="151">
        <f>H49*C49</f>
        <v>56.9</v>
      </c>
      <c r="J49" s="485">
        <f>G49</f>
        <v>50.91</v>
      </c>
      <c r="K49" s="146"/>
      <c r="L49" s="153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25.5" customHeight="1" x14ac:dyDescent="0.25">
      <c r="A50" s="150"/>
      <c r="B50" s="486"/>
      <c r="C50" s="486"/>
      <c r="D50" s="494" t="s">
        <v>145</v>
      </c>
      <c r="E50" s="361"/>
      <c r="F50" s="494" t="s">
        <v>135</v>
      </c>
      <c r="G50" s="361"/>
      <c r="H50" s="494" t="s">
        <v>138</v>
      </c>
      <c r="I50" s="361"/>
      <c r="J50" s="48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4.25" customHeight="1" x14ac:dyDescent="0.25">
      <c r="A51" s="150"/>
      <c r="B51" s="492" t="s">
        <v>180</v>
      </c>
      <c r="C51" s="493">
        <v>2</v>
      </c>
      <c r="D51" s="152">
        <v>26.47</v>
      </c>
      <c r="E51" s="151">
        <f>C51*D51</f>
        <v>52.94</v>
      </c>
      <c r="F51" s="151">
        <v>26.47</v>
      </c>
      <c r="G51" s="151">
        <f>F51*C51</f>
        <v>52.94</v>
      </c>
      <c r="H51" s="151">
        <v>28.32</v>
      </c>
      <c r="I51" s="151">
        <f>H51*C51</f>
        <v>56.64</v>
      </c>
      <c r="J51" s="485">
        <f>E51</f>
        <v>52.94</v>
      </c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4.25" customHeight="1" x14ac:dyDescent="0.25">
      <c r="A52" s="150"/>
      <c r="B52" s="486"/>
      <c r="C52" s="486"/>
      <c r="D52" s="494" t="s">
        <v>163</v>
      </c>
      <c r="E52" s="361"/>
      <c r="F52" s="494" t="s">
        <v>181</v>
      </c>
      <c r="G52" s="361"/>
      <c r="H52" s="494" t="s">
        <v>135</v>
      </c>
      <c r="I52" s="361"/>
      <c r="J52" s="48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14.25" customHeight="1" x14ac:dyDescent="0.25">
      <c r="A53" s="150"/>
      <c r="B53" s="492" t="s">
        <v>182</v>
      </c>
      <c r="C53" s="493">
        <v>12</v>
      </c>
      <c r="D53" s="152">
        <v>3.7</v>
      </c>
      <c r="E53" s="151">
        <f>C53*D53</f>
        <v>44.400000000000006</v>
      </c>
      <c r="F53" s="151">
        <v>3.93</v>
      </c>
      <c r="G53" s="151">
        <f>F53*C53</f>
        <v>47.160000000000004</v>
      </c>
      <c r="H53" s="151">
        <v>3.9</v>
      </c>
      <c r="I53" s="151">
        <f>H53*C53</f>
        <v>46.8</v>
      </c>
      <c r="J53" s="485">
        <f>E53</f>
        <v>44.400000000000006</v>
      </c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4.25" customHeight="1" x14ac:dyDescent="0.25">
      <c r="A54" s="150"/>
      <c r="B54" s="486"/>
      <c r="C54" s="486"/>
      <c r="D54" s="494" t="s">
        <v>147</v>
      </c>
      <c r="E54" s="361"/>
      <c r="F54" s="494" t="s">
        <v>135</v>
      </c>
      <c r="G54" s="361"/>
      <c r="H54" s="494" t="s">
        <v>183</v>
      </c>
      <c r="I54" s="361"/>
      <c r="J54" s="48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4.25" customHeight="1" x14ac:dyDescent="0.25">
      <c r="A55" s="150"/>
      <c r="B55" s="492" t="s">
        <v>184</v>
      </c>
      <c r="C55" s="493">
        <v>1</v>
      </c>
      <c r="D55" s="151">
        <v>17.899999999999999</v>
      </c>
      <c r="E55" s="151">
        <f>C55*D55</f>
        <v>17.899999999999999</v>
      </c>
      <c r="F55" s="152">
        <v>12.67</v>
      </c>
      <c r="G55" s="151">
        <f>F55*C55</f>
        <v>12.67</v>
      </c>
      <c r="H55" s="151">
        <v>23.9</v>
      </c>
      <c r="I55" s="151">
        <f>H55*C55</f>
        <v>23.9</v>
      </c>
      <c r="J55" s="485">
        <f>G55</f>
        <v>12.67</v>
      </c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14.25" customHeight="1" x14ac:dyDescent="0.25">
      <c r="A56" s="150"/>
      <c r="B56" s="486"/>
      <c r="C56" s="486"/>
      <c r="D56" s="494" t="s">
        <v>185</v>
      </c>
      <c r="E56" s="361"/>
      <c r="F56" s="494" t="s">
        <v>186</v>
      </c>
      <c r="G56" s="361"/>
      <c r="H56" s="494" t="s">
        <v>135</v>
      </c>
      <c r="I56" s="361"/>
      <c r="J56" s="48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4.25" customHeight="1" x14ac:dyDescent="0.25">
      <c r="A57" s="150"/>
      <c r="B57" s="492" t="s">
        <v>187</v>
      </c>
      <c r="C57" s="493">
        <v>6</v>
      </c>
      <c r="D57" s="151">
        <v>99.99</v>
      </c>
      <c r="E57" s="151">
        <f>C57*D57</f>
        <v>599.93999999999994</v>
      </c>
      <c r="F57" s="151">
        <v>99.99</v>
      </c>
      <c r="G57" s="151">
        <f>F57*C57</f>
        <v>599.93999999999994</v>
      </c>
      <c r="H57" s="152">
        <v>92.99</v>
      </c>
      <c r="I57" s="151">
        <f>H57*C57</f>
        <v>557.93999999999994</v>
      </c>
      <c r="J57" s="485">
        <f>I57</f>
        <v>557.93999999999994</v>
      </c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4.25" customHeight="1" x14ac:dyDescent="0.25">
      <c r="A58" s="150"/>
      <c r="B58" s="486"/>
      <c r="C58" s="486"/>
      <c r="D58" s="494" t="s">
        <v>188</v>
      </c>
      <c r="E58" s="361"/>
      <c r="F58" s="494" t="s">
        <v>135</v>
      </c>
      <c r="G58" s="361"/>
      <c r="H58" s="494" t="s">
        <v>144</v>
      </c>
      <c r="I58" s="361"/>
      <c r="J58" s="48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4.25" customHeight="1" x14ac:dyDescent="0.25">
      <c r="A59" s="150"/>
      <c r="B59" s="492" t="s">
        <v>189</v>
      </c>
      <c r="C59" s="493">
        <v>12</v>
      </c>
      <c r="D59" s="151">
        <v>64.900000000000006</v>
      </c>
      <c r="E59" s="151">
        <f>C59*D59</f>
        <v>778.80000000000007</v>
      </c>
      <c r="F59" s="152">
        <v>39.799999999999997</v>
      </c>
      <c r="G59" s="151">
        <f>F59*C59</f>
        <v>477.59999999999997</v>
      </c>
      <c r="H59" s="151">
        <v>44.5</v>
      </c>
      <c r="I59" s="151">
        <f>H59*C59</f>
        <v>534</v>
      </c>
      <c r="J59" s="485">
        <f>G59</f>
        <v>477.59999999999997</v>
      </c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4.25" customHeight="1" x14ac:dyDescent="0.25">
      <c r="A60" s="150"/>
      <c r="B60" s="486"/>
      <c r="C60" s="486"/>
      <c r="D60" s="494" t="s">
        <v>147</v>
      </c>
      <c r="E60" s="361"/>
      <c r="F60" s="494" t="s">
        <v>190</v>
      </c>
      <c r="G60" s="361"/>
      <c r="H60" s="494" t="s">
        <v>135</v>
      </c>
      <c r="I60" s="361"/>
      <c r="J60" s="48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14.25" customHeight="1" x14ac:dyDescent="0.25">
      <c r="A61" s="150"/>
      <c r="B61" s="492" t="s">
        <v>191</v>
      </c>
      <c r="C61" s="493">
        <v>6</v>
      </c>
      <c r="D61" s="151">
        <v>4.9000000000000004</v>
      </c>
      <c r="E61" s="151">
        <f>C61*D61</f>
        <v>29.400000000000002</v>
      </c>
      <c r="F61" s="152">
        <v>3.71</v>
      </c>
      <c r="G61" s="151">
        <f>F61*C61</f>
        <v>22.259999999999998</v>
      </c>
      <c r="H61" s="151">
        <v>3.71</v>
      </c>
      <c r="I61" s="151">
        <f>H61*C61</f>
        <v>22.259999999999998</v>
      </c>
      <c r="J61" s="485">
        <f>G61</f>
        <v>22.259999999999998</v>
      </c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</row>
    <row r="62" spans="1:30" ht="14.25" customHeight="1" x14ac:dyDescent="0.25">
      <c r="A62" s="150"/>
      <c r="B62" s="486"/>
      <c r="C62" s="486"/>
      <c r="D62" s="494" t="s">
        <v>192</v>
      </c>
      <c r="E62" s="361"/>
      <c r="F62" s="494" t="s">
        <v>163</v>
      </c>
      <c r="G62" s="361"/>
      <c r="H62" s="494" t="s">
        <v>164</v>
      </c>
      <c r="I62" s="361"/>
      <c r="J62" s="486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</row>
    <row r="63" spans="1:30" ht="14.25" customHeight="1" x14ac:dyDescent="0.25">
      <c r="A63" s="150"/>
      <c r="B63" s="492" t="s">
        <v>193</v>
      </c>
      <c r="C63" s="493">
        <v>2</v>
      </c>
      <c r="D63" s="151">
        <v>3.49</v>
      </c>
      <c r="E63" s="151">
        <f>C63*D63</f>
        <v>6.98</v>
      </c>
      <c r="F63" s="152">
        <v>1.5</v>
      </c>
      <c r="G63" s="151">
        <f>F63*C63</f>
        <v>3</v>
      </c>
      <c r="H63" s="151">
        <v>1.74</v>
      </c>
      <c r="I63" s="151">
        <f>H63*C63</f>
        <v>3.48</v>
      </c>
      <c r="J63" s="485">
        <f>G63</f>
        <v>3</v>
      </c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</row>
    <row r="64" spans="1:30" ht="14.25" customHeight="1" x14ac:dyDescent="0.25">
      <c r="A64" s="150"/>
      <c r="B64" s="486"/>
      <c r="C64" s="486"/>
      <c r="D64" s="494" t="s">
        <v>135</v>
      </c>
      <c r="E64" s="361"/>
      <c r="F64" s="494" t="s">
        <v>147</v>
      </c>
      <c r="G64" s="361"/>
      <c r="H64" s="494" t="s">
        <v>139</v>
      </c>
      <c r="I64" s="361"/>
      <c r="J64" s="486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</row>
    <row r="65" spans="1:30" ht="22.5" customHeight="1" x14ac:dyDescent="0.25">
      <c r="A65" s="150"/>
      <c r="B65" s="492" t="s">
        <v>194</v>
      </c>
      <c r="C65" s="493">
        <v>2</v>
      </c>
      <c r="D65" s="151">
        <v>43.9</v>
      </c>
      <c r="E65" s="151">
        <f>C65*D65</f>
        <v>87.8</v>
      </c>
      <c r="F65" s="151">
        <v>43.9</v>
      </c>
      <c r="G65" s="151">
        <f>F65*C65</f>
        <v>87.8</v>
      </c>
      <c r="H65" s="152">
        <v>43.9</v>
      </c>
      <c r="I65" s="151">
        <f>H65*C65</f>
        <v>87.8</v>
      </c>
      <c r="J65" s="485">
        <f>I65</f>
        <v>87.8</v>
      </c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22.5" customHeight="1" x14ac:dyDescent="0.25">
      <c r="A66" s="150"/>
      <c r="B66" s="486"/>
      <c r="C66" s="486"/>
      <c r="D66" s="494" t="s">
        <v>176</v>
      </c>
      <c r="E66" s="361"/>
      <c r="F66" s="494" t="s">
        <v>145</v>
      </c>
      <c r="G66" s="361"/>
      <c r="H66" s="494" t="s">
        <v>138</v>
      </c>
      <c r="I66" s="361"/>
      <c r="J66" s="486"/>
      <c r="K66" s="146"/>
      <c r="L66" s="155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4.25" customHeight="1" x14ac:dyDescent="0.25">
      <c r="A67" s="150"/>
      <c r="B67" s="492" t="s">
        <v>195</v>
      </c>
      <c r="C67" s="493">
        <v>5</v>
      </c>
      <c r="D67" s="152">
        <v>35</v>
      </c>
      <c r="E67" s="151">
        <f>C67*D67</f>
        <v>175</v>
      </c>
      <c r="F67" s="151">
        <v>36.9</v>
      </c>
      <c r="G67" s="151">
        <f>F67*C67</f>
        <v>184.5</v>
      </c>
      <c r="H67" s="151">
        <v>95.2</v>
      </c>
      <c r="I67" s="151">
        <f>H67*C67</f>
        <v>476</v>
      </c>
      <c r="J67" s="485">
        <f>E67</f>
        <v>175</v>
      </c>
      <c r="K67" s="146"/>
      <c r="L67" s="155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4.25" customHeight="1" x14ac:dyDescent="0.25">
      <c r="A68" s="150"/>
      <c r="B68" s="486"/>
      <c r="C68" s="486"/>
      <c r="D68" s="494" t="s">
        <v>135</v>
      </c>
      <c r="E68" s="361"/>
      <c r="F68" s="494" t="s">
        <v>147</v>
      </c>
      <c r="G68" s="361"/>
      <c r="H68" s="494" t="s">
        <v>144</v>
      </c>
      <c r="I68" s="361"/>
      <c r="J68" s="48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4.25" customHeight="1" x14ac:dyDescent="0.25">
      <c r="A69" s="150"/>
      <c r="B69" s="492" t="s">
        <v>196</v>
      </c>
      <c r="C69" s="493">
        <v>2</v>
      </c>
      <c r="D69" s="152">
        <v>13.24</v>
      </c>
      <c r="E69" s="151">
        <f>C69*D69</f>
        <v>26.48</v>
      </c>
      <c r="F69" s="151">
        <v>17.63</v>
      </c>
      <c r="G69" s="151">
        <f>F69*C69</f>
        <v>35.26</v>
      </c>
      <c r="H69" s="151">
        <v>19.5</v>
      </c>
      <c r="I69" s="151">
        <f>H69*C69</f>
        <v>39</v>
      </c>
      <c r="J69" s="485">
        <f>E69</f>
        <v>26.48</v>
      </c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4.25" customHeight="1" x14ac:dyDescent="0.25">
      <c r="A70" s="150"/>
      <c r="B70" s="486"/>
      <c r="C70" s="486"/>
      <c r="D70" s="496" t="s">
        <v>197</v>
      </c>
      <c r="E70" s="361"/>
      <c r="F70" s="496" t="s">
        <v>135</v>
      </c>
      <c r="G70" s="361"/>
      <c r="H70" s="496" t="s">
        <v>183</v>
      </c>
      <c r="I70" s="361"/>
      <c r="J70" s="486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14.25" customHeight="1" x14ac:dyDescent="0.25">
      <c r="A71" s="150"/>
      <c r="B71" s="497" t="s">
        <v>198</v>
      </c>
      <c r="C71" s="360"/>
      <c r="D71" s="360"/>
      <c r="E71" s="360"/>
      <c r="F71" s="360"/>
      <c r="G71" s="360"/>
      <c r="H71" s="360"/>
      <c r="I71" s="361"/>
      <c r="J71" s="156">
        <f>SUM(J5:J69)</f>
        <v>2873.1800000000007</v>
      </c>
      <c r="K71" s="39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0" ht="12.75" customHeight="1" x14ac:dyDescent="0.25">
      <c r="A72" s="142"/>
      <c r="B72" s="13"/>
      <c r="C72" s="31"/>
      <c r="D72" s="144"/>
      <c r="E72" s="144"/>
      <c r="F72" s="144"/>
      <c r="G72" s="145"/>
      <c r="H72" s="145"/>
      <c r="I72" s="145"/>
      <c r="J72" s="144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9.5" customHeight="1" x14ac:dyDescent="0.25">
      <c r="A73" s="488">
        <v>2</v>
      </c>
      <c r="B73" s="489" t="s">
        <v>199</v>
      </c>
      <c r="C73" s="490" t="s">
        <v>126</v>
      </c>
      <c r="D73" s="491" t="s">
        <v>127</v>
      </c>
      <c r="E73" s="361"/>
      <c r="F73" s="491" t="s">
        <v>128</v>
      </c>
      <c r="G73" s="361"/>
      <c r="H73" s="491" t="s">
        <v>129</v>
      </c>
      <c r="I73" s="361"/>
      <c r="J73" s="147" t="s">
        <v>35</v>
      </c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9.5" customHeight="1" x14ac:dyDescent="0.25">
      <c r="A74" s="486"/>
      <c r="B74" s="486"/>
      <c r="C74" s="486"/>
      <c r="D74" s="148" t="s">
        <v>130</v>
      </c>
      <c r="E74" s="148" t="s">
        <v>131</v>
      </c>
      <c r="F74" s="148" t="s">
        <v>130</v>
      </c>
      <c r="G74" s="148" t="s">
        <v>131</v>
      </c>
      <c r="H74" s="148" t="s">
        <v>130</v>
      </c>
      <c r="I74" s="148" t="s">
        <v>131</v>
      </c>
      <c r="J74" s="149" t="s">
        <v>132</v>
      </c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.75" customHeight="1" x14ac:dyDescent="0.25">
      <c r="A75" s="150"/>
      <c r="B75" s="492" t="s">
        <v>200</v>
      </c>
      <c r="C75" s="493">
        <v>12</v>
      </c>
      <c r="D75" s="148">
        <v>6.74</v>
      </c>
      <c r="E75" s="157">
        <f>C75*D75</f>
        <v>80.88</v>
      </c>
      <c r="F75" s="157">
        <v>8.49</v>
      </c>
      <c r="G75" s="157">
        <f>C75*F75</f>
        <v>101.88</v>
      </c>
      <c r="H75" s="157">
        <v>8.49</v>
      </c>
      <c r="I75" s="157">
        <f>C75*H75</f>
        <v>101.88</v>
      </c>
      <c r="J75" s="516">
        <f>E75</f>
        <v>80.88</v>
      </c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  <row r="76" spans="1:30" ht="14.25" customHeight="1" x14ac:dyDescent="0.25">
      <c r="A76" s="150"/>
      <c r="B76" s="486"/>
      <c r="C76" s="486"/>
      <c r="D76" s="494" t="s">
        <v>201</v>
      </c>
      <c r="E76" s="361"/>
      <c r="F76" s="494" t="s">
        <v>202</v>
      </c>
      <c r="G76" s="361"/>
      <c r="H76" s="494" t="s">
        <v>203</v>
      </c>
      <c r="I76" s="361"/>
      <c r="J76" s="48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</row>
    <row r="77" spans="1:30" ht="14.25" customHeight="1" x14ac:dyDescent="0.25">
      <c r="A77" s="150"/>
      <c r="B77" s="495" t="s">
        <v>204</v>
      </c>
      <c r="C77" s="493">
        <v>6</v>
      </c>
      <c r="D77" s="151">
        <v>19.989999999999998</v>
      </c>
      <c r="E77" s="151">
        <f>D77*C77</f>
        <v>119.94</v>
      </c>
      <c r="F77" s="151">
        <v>21.98</v>
      </c>
      <c r="G77" s="151">
        <f>F77*C77</f>
        <v>131.88</v>
      </c>
      <c r="H77" s="152">
        <v>18.989999999999998</v>
      </c>
      <c r="I77" s="151">
        <f>H77*C77</f>
        <v>113.94</v>
      </c>
      <c r="J77" s="485">
        <f>I77</f>
        <v>113.94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</row>
    <row r="78" spans="1:30" ht="14.25" customHeight="1" x14ac:dyDescent="0.25">
      <c r="A78" s="150"/>
      <c r="B78" s="486"/>
      <c r="C78" s="486"/>
      <c r="D78" s="494" t="s">
        <v>205</v>
      </c>
      <c r="E78" s="361"/>
      <c r="F78" s="494" t="s">
        <v>206</v>
      </c>
      <c r="G78" s="361"/>
      <c r="H78" s="494" t="s">
        <v>207</v>
      </c>
      <c r="I78" s="361"/>
      <c r="J78" s="486"/>
      <c r="M78" s="146"/>
      <c r="N78" s="153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</row>
    <row r="79" spans="1:30" ht="14.25" customHeight="1" x14ac:dyDescent="0.25">
      <c r="A79" s="150"/>
      <c r="B79" s="492" t="s">
        <v>208</v>
      </c>
      <c r="C79" s="493">
        <v>12</v>
      </c>
      <c r="D79" s="152">
        <v>2.8</v>
      </c>
      <c r="E79" s="151">
        <f>D79*C79</f>
        <v>33.599999999999994</v>
      </c>
      <c r="F79" s="151">
        <v>3.69</v>
      </c>
      <c r="G79" s="151">
        <f>F79*C79</f>
        <v>44.28</v>
      </c>
      <c r="H79" s="151">
        <v>3.49</v>
      </c>
      <c r="I79" s="151">
        <f>H79*C79</f>
        <v>41.88</v>
      </c>
      <c r="J79" s="485">
        <f>E79</f>
        <v>33.599999999999994</v>
      </c>
      <c r="M79" s="146"/>
      <c r="N79" s="158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</row>
    <row r="80" spans="1:30" ht="14.25" customHeight="1" x14ac:dyDescent="0.25">
      <c r="A80" s="150"/>
      <c r="B80" s="486"/>
      <c r="C80" s="486"/>
      <c r="D80" s="494" t="s">
        <v>149</v>
      </c>
      <c r="E80" s="361"/>
      <c r="F80" s="494" t="s">
        <v>205</v>
      </c>
      <c r="G80" s="361"/>
      <c r="H80" s="494" t="s">
        <v>138</v>
      </c>
      <c r="I80" s="361"/>
      <c r="J80" s="48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</row>
    <row r="81" spans="1:30" ht="14.25" customHeight="1" x14ac:dyDescent="0.25">
      <c r="A81" s="150"/>
      <c r="B81" s="492" t="s">
        <v>209</v>
      </c>
      <c r="C81" s="493">
        <v>24</v>
      </c>
      <c r="D81" s="151">
        <v>13.93</v>
      </c>
      <c r="E81" s="151">
        <f>D81*C81</f>
        <v>334.32</v>
      </c>
      <c r="F81" s="152">
        <v>12.9</v>
      </c>
      <c r="G81" s="151">
        <f>F81*C81</f>
        <v>309.60000000000002</v>
      </c>
      <c r="H81" s="151">
        <v>13.93</v>
      </c>
      <c r="I81" s="151">
        <f>H81*C81</f>
        <v>334.32</v>
      </c>
      <c r="J81" s="485">
        <f>G81</f>
        <v>309.60000000000002</v>
      </c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</row>
    <row r="82" spans="1:30" ht="14.25" customHeight="1" x14ac:dyDescent="0.25">
      <c r="A82" s="150"/>
      <c r="B82" s="486"/>
      <c r="C82" s="486"/>
      <c r="D82" s="494" t="s">
        <v>176</v>
      </c>
      <c r="E82" s="361"/>
      <c r="F82" s="494" t="s">
        <v>190</v>
      </c>
      <c r="G82" s="361"/>
      <c r="H82" s="494" t="s">
        <v>210</v>
      </c>
      <c r="I82" s="361"/>
      <c r="J82" s="48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</row>
    <row r="83" spans="1:30" ht="14.25" customHeight="1" x14ac:dyDescent="0.25">
      <c r="A83" s="150"/>
      <c r="B83" s="492" t="s">
        <v>211</v>
      </c>
      <c r="C83" s="493">
        <v>6</v>
      </c>
      <c r="D83" s="151">
        <v>65</v>
      </c>
      <c r="E83" s="151">
        <f>D83*C83</f>
        <v>390</v>
      </c>
      <c r="F83" s="151">
        <v>29.9</v>
      </c>
      <c r="G83" s="151">
        <f>F83*C83</f>
        <v>179.39999999999998</v>
      </c>
      <c r="H83" s="152">
        <v>26.7</v>
      </c>
      <c r="I83" s="151">
        <f>H83*C83</f>
        <v>160.19999999999999</v>
      </c>
      <c r="J83" s="485">
        <f>I83</f>
        <v>160.19999999999999</v>
      </c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</row>
    <row r="84" spans="1:30" ht="14.25" customHeight="1" x14ac:dyDescent="0.25">
      <c r="A84" s="150"/>
      <c r="B84" s="486"/>
      <c r="C84" s="486"/>
      <c r="D84" s="494" t="s">
        <v>163</v>
      </c>
      <c r="E84" s="361"/>
      <c r="F84" s="494" t="s">
        <v>135</v>
      </c>
      <c r="G84" s="361"/>
      <c r="H84" s="494" t="s">
        <v>139</v>
      </c>
      <c r="I84" s="361"/>
      <c r="J84" s="48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</row>
    <row r="85" spans="1:30" ht="14.25" customHeight="1" x14ac:dyDescent="0.25">
      <c r="A85" s="150"/>
      <c r="B85" s="492" t="s">
        <v>212</v>
      </c>
      <c r="C85" s="493">
        <v>12</v>
      </c>
      <c r="D85" s="151">
        <v>4.99</v>
      </c>
      <c r="E85" s="151">
        <f>D85*C85</f>
        <v>59.88</v>
      </c>
      <c r="F85" s="151">
        <v>4.99</v>
      </c>
      <c r="G85" s="151">
        <f>F85*C85</f>
        <v>59.88</v>
      </c>
      <c r="H85" s="152">
        <v>4.99</v>
      </c>
      <c r="I85" s="151">
        <f>H85*C85</f>
        <v>59.88</v>
      </c>
      <c r="J85" s="485">
        <f>I85</f>
        <v>59.88</v>
      </c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</row>
    <row r="86" spans="1:30" ht="14.25" customHeight="1" x14ac:dyDescent="0.25">
      <c r="A86" s="150"/>
      <c r="B86" s="486"/>
      <c r="C86" s="486"/>
      <c r="D86" s="494" t="s">
        <v>145</v>
      </c>
      <c r="E86" s="361"/>
      <c r="F86" s="494" t="s">
        <v>135</v>
      </c>
      <c r="G86" s="361"/>
      <c r="H86" s="494" t="s">
        <v>213</v>
      </c>
      <c r="I86" s="361"/>
      <c r="J86" s="48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</row>
    <row r="87" spans="1:30" ht="14.25" customHeight="1" x14ac:dyDescent="0.25">
      <c r="A87" s="150"/>
      <c r="B87" s="492" t="s">
        <v>214</v>
      </c>
      <c r="C87" s="493">
        <v>6</v>
      </c>
      <c r="D87" s="151">
        <v>16.309999999999999</v>
      </c>
      <c r="E87" s="151">
        <f>C87*D87</f>
        <v>97.859999999999985</v>
      </c>
      <c r="F87" s="151">
        <v>14.9</v>
      </c>
      <c r="G87" s="151">
        <f>F87*C87</f>
        <v>89.4</v>
      </c>
      <c r="H87" s="152">
        <v>13.5</v>
      </c>
      <c r="I87" s="151">
        <f>H87*C87</f>
        <v>81</v>
      </c>
      <c r="J87" s="485">
        <f>I87</f>
        <v>81</v>
      </c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</row>
    <row r="88" spans="1:30" ht="14.25" customHeight="1" x14ac:dyDescent="0.25">
      <c r="A88" s="150"/>
      <c r="B88" s="486"/>
      <c r="C88" s="486"/>
      <c r="D88" s="494" t="s">
        <v>215</v>
      </c>
      <c r="E88" s="361"/>
      <c r="F88" s="494" t="s">
        <v>213</v>
      </c>
      <c r="G88" s="361"/>
      <c r="H88" s="494" t="s">
        <v>135</v>
      </c>
      <c r="I88" s="361"/>
      <c r="J88" s="48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</row>
    <row r="89" spans="1:30" ht="14.25" customHeight="1" x14ac:dyDescent="0.25">
      <c r="A89" s="150"/>
      <c r="B89" s="492" t="s">
        <v>216</v>
      </c>
      <c r="C89" s="493">
        <v>3</v>
      </c>
      <c r="D89" s="151">
        <v>7.99</v>
      </c>
      <c r="E89" s="151">
        <f>D89*C89</f>
        <v>23.97</v>
      </c>
      <c r="F89" s="152">
        <v>3.83</v>
      </c>
      <c r="G89" s="151">
        <f>F89*C89</f>
        <v>11.49</v>
      </c>
      <c r="H89" s="151">
        <v>4.5</v>
      </c>
      <c r="I89" s="151">
        <f>H89*C89</f>
        <v>13.5</v>
      </c>
      <c r="J89" s="485">
        <f>G89</f>
        <v>11.49</v>
      </c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</row>
    <row r="90" spans="1:30" ht="14.25" customHeight="1" x14ac:dyDescent="0.25">
      <c r="A90" s="150"/>
      <c r="B90" s="486"/>
      <c r="C90" s="486"/>
      <c r="D90" s="494" t="s">
        <v>217</v>
      </c>
      <c r="E90" s="361"/>
      <c r="F90" s="494" t="s">
        <v>218</v>
      </c>
      <c r="G90" s="361"/>
      <c r="H90" s="494" t="s">
        <v>149</v>
      </c>
      <c r="I90" s="361"/>
      <c r="J90" s="48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</row>
    <row r="91" spans="1:30" ht="14.25" customHeight="1" x14ac:dyDescent="0.25">
      <c r="A91" s="150"/>
      <c r="B91" s="492" t="s">
        <v>219</v>
      </c>
      <c r="C91" s="493">
        <v>24</v>
      </c>
      <c r="D91" s="151">
        <v>1.97</v>
      </c>
      <c r="E91" s="151">
        <f>D91*C91</f>
        <v>47.28</v>
      </c>
      <c r="F91" s="151">
        <v>1.85</v>
      </c>
      <c r="G91" s="151">
        <f>F91*C91</f>
        <v>44.400000000000006</v>
      </c>
      <c r="H91" s="152">
        <v>1.85</v>
      </c>
      <c r="I91" s="151">
        <f>H91*C91</f>
        <v>44.400000000000006</v>
      </c>
      <c r="J91" s="485">
        <f>I91</f>
        <v>44.400000000000006</v>
      </c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</row>
    <row r="92" spans="1:30" ht="14.25" customHeight="1" x14ac:dyDescent="0.25">
      <c r="A92" s="150"/>
      <c r="B92" s="486"/>
      <c r="C92" s="486"/>
      <c r="D92" s="494" t="s">
        <v>161</v>
      </c>
      <c r="E92" s="361"/>
      <c r="F92" s="494" t="s">
        <v>220</v>
      </c>
      <c r="G92" s="361"/>
      <c r="H92" s="494" t="s">
        <v>163</v>
      </c>
      <c r="I92" s="361"/>
      <c r="J92" s="48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</row>
    <row r="93" spans="1:30" ht="14.25" customHeight="1" x14ac:dyDescent="0.25">
      <c r="A93" s="150"/>
      <c r="B93" s="492" t="s">
        <v>221</v>
      </c>
      <c r="C93" s="493">
        <v>2</v>
      </c>
      <c r="D93" s="152">
        <v>4.91</v>
      </c>
      <c r="E93" s="151">
        <f>D93*C93</f>
        <v>9.82</v>
      </c>
      <c r="F93" s="151">
        <v>6.15</v>
      </c>
      <c r="G93" s="151">
        <f>F93*C93</f>
        <v>12.3</v>
      </c>
      <c r="H93" s="151">
        <v>6.15</v>
      </c>
      <c r="I93" s="151">
        <f>H93*C93</f>
        <v>12.3</v>
      </c>
      <c r="J93" s="485">
        <f>E93</f>
        <v>9.82</v>
      </c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</row>
    <row r="94" spans="1:30" ht="14.25" customHeight="1" x14ac:dyDescent="0.25">
      <c r="A94" s="150"/>
      <c r="B94" s="486"/>
      <c r="C94" s="486"/>
      <c r="D94" s="494" t="s">
        <v>135</v>
      </c>
      <c r="E94" s="361"/>
      <c r="F94" s="494" t="s">
        <v>176</v>
      </c>
      <c r="G94" s="361"/>
      <c r="H94" s="494" t="s">
        <v>163</v>
      </c>
      <c r="I94" s="361"/>
      <c r="J94" s="48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</row>
    <row r="95" spans="1:30" ht="14.25" customHeight="1" x14ac:dyDescent="0.25">
      <c r="A95" s="150"/>
      <c r="B95" s="492" t="s">
        <v>222</v>
      </c>
      <c r="C95" s="493">
        <v>3</v>
      </c>
      <c r="D95" s="151">
        <v>8.4700000000000006</v>
      </c>
      <c r="E95" s="151">
        <f>D95*C95</f>
        <v>25.410000000000004</v>
      </c>
      <c r="F95" s="151">
        <v>8.4700000000000006</v>
      </c>
      <c r="G95" s="151">
        <f>F95*C95</f>
        <v>25.410000000000004</v>
      </c>
      <c r="H95" s="152">
        <v>8.4700000000000006</v>
      </c>
      <c r="I95" s="151">
        <f>H95*C95</f>
        <v>25.410000000000004</v>
      </c>
      <c r="J95" s="485">
        <f>I95</f>
        <v>25.410000000000004</v>
      </c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</row>
    <row r="96" spans="1:30" ht="14.25" customHeight="1" x14ac:dyDescent="0.25">
      <c r="A96" s="150"/>
      <c r="B96" s="486"/>
      <c r="C96" s="486"/>
      <c r="D96" s="494" t="s">
        <v>135</v>
      </c>
      <c r="E96" s="361"/>
      <c r="F96" s="494" t="s">
        <v>213</v>
      </c>
      <c r="G96" s="361"/>
      <c r="H96" s="494" t="s">
        <v>149</v>
      </c>
      <c r="I96" s="361"/>
      <c r="J96" s="48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</row>
    <row r="97" spans="1:30" ht="14.25" customHeight="1" x14ac:dyDescent="0.25">
      <c r="A97" s="150"/>
      <c r="B97" s="492" t="s">
        <v>223</v>
      </c>
      <c r="C97" s="493">
        <v>24</v>
      </c>
      <c r="D97" s="152">
        <v>2.2599999999999998</v>
      </c>
      <c r="E97" s="151">
        <f>C97*D97</f>
        <v>54.239999999999995</v>
      </c>
      <c r="F97" s="151">
        <v>2.69</v>
      </c>
      <c r="G97" s="151">
        <f>C97*F97</f>
        <v>64.56</v>
      </c>
      <c r="H97" s="151">
        <v>2.69</v>
      </c>
      <c r="I97" s="151">
        <f>C97*H97</f>
        <v>64.56</v>
      </c>
      <c r="J97" s="485">
        <f>E97</f>
        <v>54.239999999999995</v>
      </c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</row>
    <row r="98" spans="1:30" ht="14.25" customHeight="1" x14ac:dyDescent="0.25">
      <c r="A98" s="150"/>
      <c r="B98" s="486"/>
      <c r="C98" s="486"/>
      <c r="D98" s="494" t="s">
        <v>224</v>
      </c>
      <c r="E98" s="361"/>
      <c r="F98" s="494" t="s">
        <v>220</v>
      </c>
      <c r="G98" s="361"/>
      <c r="H98" s="494" t="s">
        <v>163</v>
      </c>
      <c r="I98" s="361"/>
      <c r="J98" s="48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</row>
    <row r="99" spans="1:30" ht="14.25" customHeight="1" x14ac:dyDescent="0.25">
      <c r="A99" s="150"/>
      <c r="B99" s="492" t="s">
        <v>225</v>
      </c>
      <c r="C99" s="493">
        <v>3</v>
      </c>
      <c r="D99" s="151">
        <v>4.99</v>
      </c>
      <c r="E99" s="151">
        <f>C99*D99</f>
        <v>14.97</v>
      </c>
      <c r="F99" s="151">
        <v>5.39</v>
      </c>
      <c r="G99" s="151">
        <f>C99*F99</f>
        <v>16.169999999999998</v>
      </c>
      <c r="H99" s="152">
        <v>4.29</v>
      </c>
      <c r="I99" s="151">
        <f>C99*H99</f>
        <v>12.870000000000001</v>
      </c>
      <c r="J99" s="485">
        <f>I99</f>
        <v>12.870000000000001</v>
      </c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</row>
    <row r="100" spans="1:30" ht="14.25" customHeight="1" x14ac:dyDescent="0.25">
      <c r="A100" s="150"/>
      <c r="B100" s="486"/>
      <c r="C100" s="486"/>
      <c r="D100" s="494" t="s">
        <v>145</v>
      </c>
      <c r="E100" s="361"/>
      <c r="F100" s="494" t="s">
        <v>163</v>
      </c>
      <c r="G100" s="361"/>
      <c r="H100" s="494" t="s">
        <v>139</v>
      </c>
      <c r="I100" s="361"/>
      <c r="J100" s="48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</row>
    <row r="101" spans="1:30" ht="14.25" customHeight="1" x14ac:dyDescent="0.25">
      <c r="A101" s="150"/>
      <c r="B101" s="492" t="s">
        <v>226</v>
      </c>
      <c r="C101" s="493">
        <v>24</v>
      </c>
      <c r="D101" s="152">
        <v>9.5</v>
      </c>
      <c r="E101" s="151">
        <f>C101*D101</f>
        <v>228</v>
      </c>
      <c r="F101" s="151">
        <v>14.9</v>
      </c>
      <c r="G101" s="151">
        <f>C101*F101</f>
        <v>357.6</v>
      </c>
      <c r="H101" s="151">
        <v>16</v>
      </c>
      <c r="I101" s="151">
        <f>C101*H101</f>
        <v>384</v>
      </c>
      <c r="J101" s="485">
        <f>E101</f>
        <v>228</v>
      </c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</row>
    <row r="102" spans="1:30" ht="14.25" customHeight="1" x14ac:dyDescent="0.25">
      <c r="A102" s="150"/>
      <c r="B102" s="486"/>
      <c r="C102" s="486"/>
      <c r="D102" s="494" t="s">
        <v>227</v>
      </c>
      <c r="E102" s="361"/>
      <c r="F102" s="494" t="s">
        <v>228</v>
      </c>
      <c r="G102" s="361"/>
      <c r="H102" s="494" t="s">
        <v>229</v>
      </c>
      <c r="I102" s="361"/>
      <c r="J102" s="48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</row>
    <row r="103" spans="1:30" ht="14.25" customHeight="1" x14ac:dyDescent="0.25">
      <c r="A103" s="150"/>
      <c r="B103" s="492" t="s">
        <v>230</v>
      </c>
      <c r="C103" s="493">
        <v>24</v>
      </c>
      <c r="D103" s="151">
        <v>10.98</v>
      </c>
      <c r="E103" s="151">
        <f>C103*D103</f>
        <v>263.52</v>
      </c>
      <c r="F103" s="151">
        <v>9.99</v>
      </c>
      <c r="G103" s="151">
        <f>C103*F103</f>
        <v>239.76</v>
      </c>
      <c r="H103" s="152">
        <v>9.35</v>
      </c>
      <c r="I103" s="151">
        <f>C103*H103</f>
        <v>224.39999999999998</v>
      </c>
      <c r="J103" s="485">
        <f>I103</f>
        <v>224.39999999999998</v>
      </c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1:30" ht="14.25" customHeight="1" x14ac:dyDescent="0.25">
      <c r="A104" s="150"/>
      <c r="B104" s="486"/>
      <c r="C104" s="486"/>
      <c r="D104" s="494" t="s">
        <v>231</v>
      </c>
      <c r="E104" s="361"/>
      <c r="F104" s="494" t="s">
        <v>205</v>
      </c>
      <c r="G104" s="361"/>
      <c r="H104" s="494" t="s">
        <v>163</v>
      </c>
      <c r="I104" s="361"/>
      <c r="J104" s="48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</row>
    <row r="105" spans="1:30" ht="14.25" customHeight="1" x14ac:dyDescent="0.25">
      <c r="A105" s="150"/>
      <c r="B105" s="492" t="s">
        <v>232</v>
      </c>
      <c r="C105" s="493">
        <v>4</v>
      </c>
      <c r="D105" s="152">
        <v>89</v>
      </c>
      <c r="E105" s="151">
        <f>C105*D105</f>
        <v>356</v>
      </c>
      <c r="F105" s="151">
        <v>91.03</v>
      </c>
      <c r="G105" s="151">
        <f>C105*F105</f>
        <v>364.12</v>
      </c>
      <c r="H105" s="151">
        <v>99.75</v>
      </c>
      <c r="I105" s="151">
        <f>C105*H105</f>
        <v>399</v>
      </c>
      <c r="J105" s="485">
        <f>E105</f>
        <v>356</v>
      </c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</row>
    <row r="106" spans="1:30" ht="14.25" customHeight="1" x14ac:dyDescent="0.25">
      <c r="A106" s="150"/>
      <c r="B106" s="486"/>
      <c r="C106" s="486"/>
      <c r="D106" s="494" t="s">
        <v>233</v>
      </c>
      <c r="E106" s="361"/>
      <c r="F106" s="494" t="s">
        <v>139</v>
      </c>
      <c r="G106" s="361"/>
      <c r="H106" s="494" t="s">
        <v>145</v>
      </c>
      <c r="I106" s="361"/>
      <c r="J106" s="48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</row>
    <row r="107" spans="1:30" ht="14.25" customHeight="1" x14ac:dyDescent="0.25">
      <c r="A107" s="150"/>
      <c r="B107" s="492" t="s">
        <v>234</v>
      </c>
      <c r="C107" s="493">
        <v>1</v>
      </c>
      <c r="D107" s="151">
        <v>83.61</v>
      </c>
      <c r="E107" s="151">
        <f>C107*D107</f>
        <v>83.61</v>
      </c>
      <c r="F107" s="151">
        <v>100.8</v>
      </c>
      <c r="G107" s="151">
        <f>C107*F107</f>
        <v>100.8</v>
      </c>
      <c r="H107" s="152">
        <v>83.61</v>
      </c>
      <c r="I107" s="151">
        <f>C107*H107</f>
        <v>83.61</v>
      </c>
      <c r="J107" s="485">
        <f>I107</f>
        <v>83.61</v>
      </c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</row>
    <row r="108" spans="1:30" ht="14.25" customHeight="1" x14ac:dyDescent="0.25">
      <c r="A108" s="150"/>
      <c r="B108" s="486"/>
      <c r="C108" s="486"/>
      <c r="D108" s="496" t="s">
        <v>183</v>
      </c>
      <c r="E108" s="361"/>
      <c r="F108" s="496" t="s">
        <v>235</v>
      </c>
      <c r="G108" s="361"/>
      <c r="H108" s="496" t="s">
        <v>139</v>
      </c>
      <c r="I108" s="361"/>
      <c r="J108" s="48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</row>
    <row r="109" spans="1:30" ht="14.25" customHeight="1" x14ac:dyDescent="0.25">
      <c r="A109" s="9"/>
      <c r="B109" s="497" t="s">
        <v>236</v>
      </c>
      <c r="C109" s="360"/>
      <c r="D109" s="360"/>
      <c r="E109" s="360"/>
      <c r="F109" s="360"/>
      <c r="G109" s="360"/>
      <c r="H109" s="360"/>
      <c r="I109" s="361"/>
      <c r="J109" s="156">
        <f>SUM(J75:J107)</f>
        <v>1889.34</v>
      </c>
      <c r="K109" s="39"/>
      <c r="L109" s="159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</row>
    <row r="110" spans="1:30" ht="14.25" customHeight="1" x14ac:dyDescent="0.25">
      <c r="A110" s="9"/>
      <c r="B110" s="498" t="s">
        <v>237</v>
      </c>
      <c r="C110" s="360"/>
      <c r="D110" s="360"/>
      <c r="E110" s="360"/>
      <c r="F110" s="360"/>
      <c r="G110" s="360"/>
      <c r="H110" s="360"/>
      <c r="I110" s="361"/>
      <c r="J110" s="160">
        <f>J71+J109</f>
        <v>4762.5200000000004</v>
      </c>
      <c r="K110" s="39"/>
      <c r="L110" s="159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</row>
    <row r="111" spans="1:30" ht="14.25" customHeight="1" x14ac:dyDescent="0.25">
      <c r="A111" s="9"/>
      <c r="B111" s="498" t="s">
        <v>238</v>
      </c>
      <c r="C111" s="360"/>
      <c r="D111" s="360"/>
      <c r="E111" s="360"/>
      <c r="F111" s="360"/>
      <c r="G111" s="360"/>
      <c r="H111" s="360"/>
      <c r="I111" s="361"/>
      <c r="J111" s="160">
        <f>J110/12</f>
        <v>396.87666666666672</v>
      </c>
      <c r="K111" s="39"/>
      <c r="L111" s="159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</row>
    <row r="112" spans="1:30" ht="14.25" customHeight="1" x14ac:dyDescent="0.25">
      <c r="A112" s="9"/>
      <c r="B112" s="499" t="s">
        <v>239</v>
      </c>
      <c r="C112" s="360"/>
      <c r="D112" s="360"/>
      <c r="E112" s="360"/>
      <c r="F112" s="360"/>
      <c r="G112" s="360"/>
      <c r="H112" s="360"/>
      <c r="I112" s="361"/>
      <c r="J112" s="161">
        <f>TRUNC(J111*0.83,2)</f>
        <v>329.4</v>
      </c>
      <c r="K112" s="39"/>
      <c r="L112" s="159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</row>
    <row r="113" spans="1:30" ht="12.75" customHeight="1" x14ac:dyDescent="0.25">
      <c r="A113" s="142"/>
      <c r="B113" s="13"/>
      <c r="C113" s="31"/>
      <c r="D113" s="144"/>
      <c r="E113" s="144"/>
      <c r="F113" s="144"/>
      <c r="G113" s="145"/>
      <c r="H113" s="145"/>
      <c r="I113" s="145"/>
      <c r="J113" s="31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</row>
    <row r="114" spans="1:30" ht="19.5" customHeight="1" x14ac:dyDescent="0.25">
      <c r="A114" s="488">
        <v>3</v>
      </c>
      <c r="B114" s="489" t="s">
        <v>240</v>
      </c>
      <c r="C114" s="490" t="s">
        <v>126</v>
      </c>
      <c r="D114" s="491" t="s">
        <v>127</v>
      </c>
      <c r="E114" s="361"/>
      <c r="F114" s="491" t="s">
        <v>128</v>
      </c>
      <c r="G114" s="361"/>
      <c r="H114" s="491" t="s">
        <v>129</v>
      </c>
      <c r="I114" s="361"/>
      <c r="J114" s="147" t="s">
        <v>35</v>
      </c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</row>
    <row r="115" spans="1:30" ht="19.5" customHeight="1" x14ac:dyDescent="0.25">
      <c r="A115" s="486"/>
      <c r="B115" s="486"/>
      <c r="C115" s="486"/>
      <c r="D115" s="148" t="s">
        <v>130</v>
      </c>
      <c r="E115" s="148" t="s">
        <v>131</v>
      </c>
      <c r="F115" s="148" t="s">
        <v>130</v>
      </c>
      <c r="G115" s="148" t="s">
        <v>131</v>
      </c>
      <c r="H115" s="148" t="s">
        <v>130</v>
      </c>
      <c r="I115" s="148" t="s">
        <v>131</v>
      </c>
      <c r="J115" s="149" t="s">
        <v>132</v>
      </c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</row>
    <row r="116" spans="1:30" ht="14.25" customHeight="1" x14ac:dyDescent="0.25">
      <c r="A116" s="500"/>
      <c r="B116" s="492" t="s">
        <v>241</v>
      </c>
      <c r="C116" s="502">
        <v>1</v>
      </c>
      <c r="D116" s="152">
        <v>481.02</v>
      </c>
      <c r="E116" s="151">
        <f>C116*D116</f>
        <v>481.02</v>
      </c>
      <c r="F116" s="151">
        <v>495.9</v>
      </c>
      <c r="G116" s="151">
        <f>C116*F116</f>
        <v>495.9</v>
      </c>
      <c r="H116" s="151">
        <v>599.99</v>
      </c>
      <c r="I116" s="151">
        <f>C116*H116</f>
        <v>599.99</v>
      </c>
      <c r="J116" s="485">
        <f>E116</f>
        <v>481.02</v>
      </c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</row>
    <row r="117" spans="1:30" ht="14.25" customHeight="1" x14ac:dyDescent="0.25">
      <c r="A117" s="501"/>
      <c r="B117" s="486"/>
      <c r="C117" s="486"/>
      <c r="D117" s="494" t="s">
        <v>135</v>
      </c>
      <c r="E117" s="361"/>
      <c r="F117" s="494" t="s">
        <v>183</v>
      </c>
      <c r="G117" s="361"/>
      <c r="H117" s="494" t="s">
        <v>242</v>
      </c>
      <c r="I117" s="361"/>
      <c r="J117" s="48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</row>
    <row r="118" spans="1:30" ht="26.25" customHeight="1" x14ac:dyDescent="0.25">
      <c r="A118" s="500"/>
      <c r="B118" s="492" t="s">
        <v>243</v>
      </c>
      <c r="C118" s="502">
        <v>1</v>
      </c>
      <c r="D118" s="151">
        <v>1596.99</v>
      </c>
      <c r="E118" s="151">
        <f>C118*D118</f>
        <v>1596.99</v>
      </c>
      <c r="F118" s="151">
        <v>1529.1</v>
      </c>
      <c r="G118" s="151">
        <f>C118*F118</f>
        <v>1529.1</v>
      </c>
      <c r="H118" s="152">
        <v>1517.14</v>
      </c>
      <c r="I118" s="151">
        <f>C118*H118</f>
        <v>1517.14</v>
      </c>
      <c r="J118" s="485">
        <f>I118</f>
        <v>1517.14</v>
      </c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</row>
    <row r="119" spans="1:30" ht="26.25" customHeight="1" x14ac:dyDescent="0.25">
      <c r="A119" s="501"/>
      <c r="B119" s="486"/>
      <c r="C119" s="486"/>
      <c r="D119" s="494" t="s">
        <v>183</v>
      </c>
      <c r="E119" s="361"/>
      <c r="F119" s="494" t="s">
        <v>244</v>
      </c>
      <c r="G119" s="361"/>
      <c r="H119" s="494" t="s">
        <v>135</v>
      </c>
      <c r="I119" s="361"/>
      <c r="J119" s="48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</row>
    <row r="120" spans="1:30" ht="14.25" customHeight="1" x14ac:dyDescent="0.25">
      <c r="A120" s="500"/>
      <c r="B120" s="492" t="s">
        <v>245</v>
      </c>
      <c r="C120" s="502">
        <v>1</v>
      </c>
      <c r="D120" s="152">
        <v>549.9</v>
      </c>
      <c r="E120" s="151">
        <f>C120*D120</f>
        <v>549.9</v>
      </c>
      <c r="F120" s="151">
        <v>569</v>
      </c>
      <c r="G120" s="151">
        <f>C120*F120</f>
        <v>569</v>
      </c>
      <c r="H120" s="151">
        <v>559</v>
      </c>
      <c r="I120" s="151">
        <f>C120*H120</f>
        <v>559</v>
      </c>
      <c r="J120" s="485">
        <f>E120</f>
        <v>549.9</v>
      </c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</row>
    <row r="121" spans="1:30" ht="14.25" customHeight="1" x14ac:dyDescent="0.25">
      <c r="A121" s="501"/>
      <c r="B121" s="486"/>
      <c r="C121" s="486"/>
      <c r="D121" s="494" t="s">
        <v>134</v>
      </c>
      <c r="E121" s="361"/>
      <c r="F121" s="494" t="s">
        <v>135</v>
      </c>
      <c r="G121" s="361"/>
      <c r="H121" s="494" t="s">
        <v>242</v>
      </c>
      <c r="I121" s="361"/>
      <c r="J121" s="48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</row>
    <row r="122" spans="1:30" ht="14.25" customHeight="1" x14ac:dyDescent="0.25">
      <c r="A122" s="142"/>
      <c r="B122" s="492" t="s">
        <v>246</v>
      </c>
      <c r="C122" s="502">
        <v>1</v>
      </c>
      <c r="D122" s="151">
        <v>117.9</v>
      </c>
      <c r="E122" s="151">
        <f>C122*D122</f>
        <v>117.9</v>
      </c>
      <c r="F122" s="151">
        <v>117.9</v>
      </c>
      <c r="G122" s="151">
        <f>F122*C122</f>
        <v>117.9</v>
      </c>
      <c r="H122" s="152">
        <v>110.99</v>
      </c>
      <c r="I122" s="151">
        <f>H122*C122</f>
        <v>110.99</v>
      </c>
      <c r="J122" s="485">
        <f>I122</f>
        <v>110.99</v>
      </c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</row>
    <row r="123" spans="1:30" ht="14.25" customHeight="1" x14ac:dyDescent="0.25">
      <c r="A123" s="142"/>
      <c r="B123" s="486"/>
      <c r="C123" s="486"/>
      <c r="D123" s="494" t="s">
        <v>135</v>
      </c>
      <c r="E123" s="361"/>
      <c r="F123" s="494" t="s">
        <v>235</v>
      </c>
      <c r="G123" s="361"/>
      <c r="H123" s="494" t="s">
        <v>242</v>
      </c>
      <c r="I123" s="361"/>
      <c r="J123" s="48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</row>
    <row r="124" spans="1:30" ht="14.25" customHeight="1" x14ac:dyDescent="0.25">
      <c r="A124" s="142"/>
      <c r="B124" s="492" t="s">
        <v>247</v>
      </c>
      <c r="C124" s="502">
        <v>1</v>
      </c>
      <c r="D124" s="151">
        <v>497.9</v>
      </c>
      <c r="E124" s="151">
        <f>C124*D124</f>
        <v>497.9</v>
      </c>
      <c r="F124" s="151">
        <v>497.9</v>
      </c>
      <c r="G124" s="151">
        <f>C124*F124</f>
        <v>497.9</v>
      </c>
      <c r="H124" s="152">
        <v>399.9</v>
      </c>
      <c r="I124" s="151">
        <f>C124*H124</f>
        <v>399.9</v>
      </c>
      <c r="J124" s="485">
        <f>I124</f>
        <v>399.9</v>
      </c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</row>
    <row r="125" spans="1:30" ht="14.25" customHeight="1" x14ac:dyDescent="0.25">
      <c r="A125" s="142"/>
      <c r="B125" s="486"/>
      <c r="C125" s="486"/>
      <c r="D125" s="494" t="s">
        <v>163</v>
      </c>
      <c r="E125" s="361"/>
      <c r="F125" s="494" t="s">
        <v>169</v>
      </c>
      <c r="G125" s="361"/>
      <c r="H125" s="494" t="s">
        <v>244</v>
      </c>
      <c r="I125" s="361"/>
      <c r="J125" s="48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</row>
    <row r="126" spans="1:30" ht="14.25" customHeight="1" x14ac:dyDescent="0.25">
      <c r="A126" s="142"/>
      <c r="B126" s="492" t="s">
        <v>248</v>
      </c>
      <c r="C126" s="502">
        <v>4</v>
      </c>
      <c r="D126" s="151">
        <v>64.989999999999995</v>
      </c>
      <c r="E126" s="151">
        <f>C126*D126</f>
        <v>259.95999999999998</v>
      </c>
      <c r="F126" s="151">
        <v>59.99</v>
      </c>
      <c r="G126" s="151">
        <f>C126*F126</f>
        <v>239.96</v>
      </c>
      <c r="H126" s="152">
        <v>59.99</v>
      </c>
      <c r="I126" s="151">
        <f>C126*H126</f>
        <v>239.96</v>
      </c>
      <c r="J126" s="485">
        <f>I126</f>
        <v>239.96</v>
      </c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</row>
    <row r="127" spans="1:30" ht="14.25" customHeight="1" x14ac:dyDescent="0.25">
      <c r="A127" s="142"/>
      <c r="B127" s="486"/>
      <c r="C127" s="486"/>
      <c r="D127" s="494" t="s">
        <v>215</v>
      </c>
      <c r="E127" s="361"/>
      <c r="F127" s="494" t="s">
        <v>169</v>
      </c>
      <c r="G127" s="361"/>
      <c r="H127" s="494" t="s">
        <v>176</v>
      </c>
      <c r="I127" s="361"/>
      <c r="J127" s="48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</row>
    <row r="128" spans="1:30" ht="14.25" customHeight="1" x14ac:dyDescent="0.25">
      <c r="A128" s="142"/>
      <c r="B128" s="492" t="s">
        <v>249</v>
      </c>
      <c r="C128" s="502">
        <v>1</v>
      </c>
      <c r="D128" s="152">
        <v>55.24</v>
      </c>
      <c r="E128" s="151">
        <f>C128*D128</f>
        <v>55.24</v>
      </c>
      <c r="F128" s="151">
        <v>69.900000000000006</v>
      </c>
      <c r="G128" s="151">
        <f>C128*F128</f>
        <v>69.900000000000006</v>
      </c>
      <c r="H128" s="151">
        <v>69.900000000000006</v>
      </c>
      <c r="I128" s="151">
        <f>C128*H128</f>
        <v>69.900000000000006</v>
      </c>
      <c r="J128" s="485">
        <f>E128</f>
        <v>55.24</v>
      </c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</row>
    <row r="129" spans="1:30" ht="14.25" customHeight="1" x14ac:dyDescent="0.25">
      <c r="A129" s="142"/>
      <c r="B129" s="486"/>
      <c r="C129" s="486"/>
      <c r="D129" s="494" t="s">
        <v>135</v>
      </c>
      <c r="E129" s="361"/>
      <c r="F129" s="494" t="s">
        <v>169</v>
      </c>
      <c r="G129" s="361"/>
      <c r="H129" s="494" t="s">
        <v>163</v>
      </c>
      <c r="I129" s="361"/>
      <c r="J129" s="48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</row>
    <row r="130" spans="1:30" ht="14.25" customHeight="1" x14ac:dyDescent="0.25">
      <c r="A130" s="142"/>
      <c r="B130" s="492" t="s">
        <v>250</v>
      </c>
      <c r="C130" s="502">
        <v>1</v>
      </c>
      <c r="D130" s="151">
        <v>549</v>
      </c>
      <c r="E130" s="151">
        <f>C130*D130</f>
        <v>549</v>
      </c>
      <c r="F130" s="152">
        <v>529.91</v>
      </c>
      <c r="G130" s="151">
        <f>C130*F130</f>
        <v>529.91</v>
      </c>
      <c r="H130" s="151">
        <v>726.03</v>
      </c>
      <c r="I130" s="151">
        <f>C130*H130</f>
        <v>726.03</v>
      </c>
      <c r="J130" s="485">
        <f>G130</f>
        <v>529.91</v>
      </c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</row>
    <row r="131" spans="1:30" ht="14.25" customHeight="1" x14ac:dyDescent="0.25">
      <c r="A131" s="142"/>
      <c r="B131" s="486"/>
      <c r="C131" s="486"/>
      <c r="D131" s="494" t="s">
        <v>251</v>
      </c>
      <c r="E131" s="361"/>
      <c r="F131" s="494" t="s">
        <v>176</v>
      </c>
      <c r="G131" s="361"/>
      <c r="H131" s="494" t="s">
        <v>164</v>
      </c>
      <c r="I131" s="361"/>
      <c r="J131" s="48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</row>
    <row r="132" spans="1:30" ht="14.25" customHeight="1" x14ac:dyDescent="0.25">
      <c r="A132" s="142"/>
      <c r="B132" s="492" t="s">
        <v>252</v>
      </c>
      <c r="C132" s="502">
        <v>1</v>
      </c>
      <c r="D132" s="152">
        <v>949.63</v>
      </c>
      <c r="E132" s="151">
        <f>C132*D132</f>
        <v>949.63</v>
      </c>
      <c r="F132" s="151">
        <v>1019.9</v>
      </c>
      <c r="G132" s="151">
        <f>C132*F132</f>
        <v>1019.9</v>
      </c>
      <c r="H132" s="151">
        <v>999.9</v>
      </c>
      <c r="I132" s="151">
        <f>C132*H132</f>
        <v>999.9</v>
      </c>
      <c r="J132" s="485">
        <f>E132</f>
        <v>949.63</v>
      </c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</row>
    <row r="133" spans="1:30" ht="14.25" customHeight="1" x14ac:dyDescent="0.25">
      <c r="A133" s="142"/>
      <c r="B133" s="486"/>
      <c r="C133" s="486"/>
      <c r="D133" s="494" t="s">
        <v>183</v>
      </c>
      <c r="E133" s="361"/>
      <c r="F133" s="494" t="s">
        <v>235</v>
      </c>
      <c r="G133" s="361"/>
      <c r="H133" s="494" t="s">
        <v>164</v>
      </c>
      <c r="I133" s="361"/>
      <c r="J133" s="48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</row>
    <row r="134" spans="1:30" ht="14.25" customHeight="1" x14ac:dyDescent="0.25">
      <c r="A134" s="142"/>
      <c r="B134" s="495" t="s">
        <v>253</v>
      </c>
      <c r="C134" s="503">
        <v>2</v>
      </c>
      <c r="D134" s="152">
        <v>244.15</v>
      </c>
      <c r="E134" s="151">
        <f>C134*D134</f>
        <v>488.3</v>
      </c>
      <c r="F134" s="151">
        <v>263.99</v>
      </c>
      <c r="G134" s="151">
        <f>C134*F134</f>
        <v>527.98</v>
      </c>
      <c r="H134" s="151">
        <v>254.59</v>
      </c>
      <c r="I134" s="151">
        <f>C134*H134</f>
        <v>509.18</v>
      </c>
      <c r="J134" s="485">
        <f>E134</f>
        <v>488.3</v>
      </c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</row>
    <row r="135" spans="1:30" ht="14.25" customHeight="1" x14ac:dyDescent="0.25">
      <c r="A135" s="142"/>
      <c r="B135" s="486"/>
      <c r="C135" s="486"/>
      <c r="D135" s="494" t="s">
        <v>254</v>
      </c>
      <c r="E135" s="361"/>
      <c r="F135" s="494" t="s">
        <v>255</v>
      </c>
      <c r="G135" s="361"/>
      <c r="H135" s="494" t="s">
        <v>256</v>
      </c>
      <c r="I135" s="361"/>
      <c r="J135" s="48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</row>
    <row r="136" spans="1:30" ht="14.25" customHeight="1" x14ac:dyDescent="0.25">
      <c r="A136" s="142"/>
      <c r="B136" s="495" t="s">
        <v>257</v>
      </c>
      <c r="C136" s="503">
        <v>2</v>
      </c>
      <c r="D136" s="151">
        <v>57.02</v>
      </c>
      <c r="E136" s="151">
        <f>C136*D136</f>
        <v>114.04</v>
      </c>
      <c r="F136" s="151">
        <v>65.680000000000007</v>
      </c>
      <c r="G136" s="151">
        <f>C136*F136</f>
        <v>131.36000000000001</v>
      </c>
      <c r="H136" s="152">
        <v>49.9</v>
      </c>
      <c r="I136" s="151">
        <f>C136*H136</f>
        <v>99.8</v>
      </c>
      <c r="J136" s="485">
        <f>I136</f>
        <v>99.8</v>
      </c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</row>
    <row r="137" spans="1:30" ht="14.25" customHeight="1" x14ac:dyDescent="0.25">
      <c r="A137" s="142"/>
      <c r="B137" s="486"/>
      <c r="C137" s="486"/>
      <c r="D137" s="494" t="s">
        <v>169</v>
      </c>
      <c r="E137" s="361"/>
      <c r="F137" s="494" t="s">
        <v>135</v>
      </c>
      <c r="G137" s="361"/>
      <c r="H137" s="494" t="s">
        <v>147</v>
      </c>
      <c r="I137" s="361"/>
      <c r="J137" s="48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</row>
    <row r="138" spans="1:30" ht="14.25" customHeight="1" x14ac:dyDescent="0.25">
      <c r="A138" s="142"/>
      <c r="B138" s="492" t="s">
        <v>258</v>
      </c>
      <c r="C138" s="502">
        <v>2</v>
      </c>
      <c r="D138" s="152">
        <v>32.32</v>
      </c>
      <c r="E138" s="151">
        <f>C138*D138</f>
        <v>64.64</v>
      </c>
      <c r="F138" s="151">
        <v>42.9</v>
      </c>
      <c r="G138" s="151">
        <f>C138*F138</f>
        <v>85.8</v>
      </c>
      <c r="H138" s="151">
        <v>42</v>
      </c>
      <c r="I138" s="151">
        <f>C138*H138</f>
        <v>84</v>
      </c>
      <c r="J138" s="485">
        <f>E138</f>
        <v>64.64</v>
      </c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</row>
    <row r="139" spans="1:30" ht="14.25" customHeight="1" x14ac:dyDescent="0.25">
      <c r="A139" s="142"/>
      <c r="B139" s="486"/>
      <c r="C139" s="486"/>
      <c r="D139" s="494" t="s">
        <v>135</v>
      </c>
      <c r="E139" s="361"/>
      <c r="F139" s="494" t="s">
        <v>215</v>
      </c>
      <c r="G139" s="361"/>
      <c r="H139" s="494" t="s">
        <v>259</v>
      </c>
      <c r="I139" s="361"/>
      <c r="J139" s="48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</row>
    <row r="140" spans="1:30" ht="14.25" customHeight="1" x14ac:dyDescent="0.25">
      <c r="A140" s="142"/>
      <c r="B140" s="492" t="s">
        <v>260</v>
      </c>
      <c r="C140" s="502">
        <v>1</v>
      </c>
      <c r="D140" s="152">
        <v>159.9</v>
      </c>
      <c r="E140" s="151">
        <f>C140*D140</f>
        <v>159.9</v>
      </c>
      <c r="F140" s="151">
        <v>159.9</v>
      </c>
      <c r="G140" s="151">
        <f>C140*F140</f>
        <v>159.9</v>
      </c>
      <c r="H140" s="151">
        <v>159.9</v>
      </c>
      <c r="I140" s="151">
        <f>C140*H140</f>
        <v>159.9</v>
      </c>
      <c r="J140" s="485">
        <f>E140</f>
        <v>159.9</v>
      </c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</row>
    <row r="141" spans="1:30" ht="14.25" customHeight="1" x14ac:dyDescent="0.25">
      <c r="A141" s="142"/>
      <c r="B141" s="486"/>
      <c r="C141" s="486"/>
      <c r="D141" s="494" t="s">
        <v>145</v>
      </c>
      <c r="E141" s="361"/>
      <c r="F141" s="494" t="s">
        <v>176</v>
      </c>
      <c r="G141" s="361"/>
      <c r="H141" s="494" t="s">
        <v>213</v>
      </c>
      <c r="I141" s="361"/>
      <c r="J141" s="48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</row>
    <row r="142" spans="1:30" ht="14.25" customHeight="1" x14ac:dyDescent="0.25">
      <c r="A142" s="142"/>
      <c r="B142" s="492" t="s">
        <v>261</v>
      </c>
      <c r="C142" s="502">
        <v>1</v>
      </c>
      <c r="D142" s="151">
        <v>49.9</v>
      </c>
      <c r="E142" s="151">
        <f>C142*D142</f>
        <v>49.9</v>
      </c>
      <c r="F142" s="151">
        <v>49.9</v>
      </c>
      <c r="G142" s="151">
        <f>C142*F142</f>
        <v>49.9</v>
      </c>
      <c r="H142" s="152">
        <v>26.56</v>
      </c>
      <c r="I142" s="151">
        <f>C142*H142</f>
        <v>26.56</v>
      </c>
      <c r="J142" s="485">
        <f>I142</f>
        <v>26.56</v>
      </c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</row>
    <row r="143" spans="1:30" ht="14.25" customHeight="1" x14ac:dyDescent="0.25">
      <c r="A143" s="142"/>
      <c r="B143" s="486"/>
      <c r="C143" s="486"/>
      <c r="D143" s="494" t="s">
        <v>213</v>
      </c>
      <c r="E143" s="361"/>
      <c r="F143" s="494" t="s">
        <v>135</v>
      </c>
      <c r="G143" s="361"/>
      <c r="H143" s="494" t="s">
        <v>134</v>
      </c>
      <c r="I143" s="361"/>
      <c r="J143" s="48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</row>
    <row r="144" spans="1:30" ht="14.25" customHeight="1" x14ac:dyDescent="0.25">
      <c r="A144" s="500"/>
      <c r="B144" s="492" t="s">
        <v>262</v>
      </c>
      <c r="C144" s="502">
        <v>1</v>
      </c>
      <c r="D144" s="151">
        <v>86.05</v>
      </c>
      <c r="E144" s="151">
        <f>C144*D144</f>
        <v>86.05</v>
      </c>
      <c r="F144" s="152">
        <v>69</v>
      </c>
      <c r="G144" s="151">
        <f>C144*F144</f>
        <v>69</v>
      </c>
      <c r="H144" s="151">
        <v>70.8</v>
      </c>
      <c r="I144" s="151">
        <f>C144*H144</f>
        <v>70.8</v>
      </c>
      <c r="J144" s="485">
        <f>G144</f>
        <v>69</v>
      </c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</row>
    <row r="145" spans="1:30" ht="14.25" customHeight="1" x14ac:dyDescent="0.25">
      <c r="A145" s="501"/>
      <c r="B145" s="486"/>
      <c r="C145" s="486"/>
      <c r="D145" s="494" t="s">
        <v>139</v>
      </c>
      <c r="E145" s="361"/>
      <c r="F145" s="494" t="s">
        <v>135</v>
      </c>
      <c r="G145" s="361"/>
      <c r="H145" s="494" t="s">
        <v>147</v>
      </c>
      <c r="I145" s="361"/>
      <c r="J145" s="48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</row>
    <row r="146" spans="1:30" ht="14.25" customHeight="1" x14ac:dyDescent="0.25">
      <c r="A146" s="500"/>
      <c r="B146" s="492" t="s">
        <v>263</v>
      </c>
      <c r="C146" s="502">
        <v>1</v>
      </c>
      <c r="D146" s="151">
        <v>102</v>
      </c>
      <c r="E146" s="151">
        <f>C146*D146</f>
        <v>102</v>
      </c>
      <c r="F146" s="151">
        <v>105</v>
      </c>
      <c r="G146" s="151">
        <f>C146*F146</f>
        <v>105</v>
      </c>
      <c r="H146" s="152">
        <v>101.99</v>
      </c>
      <c r="I146" s="151">
        <f>C146*H146</f>
        <v>101.99</v>
      </c>
      <c r="J146" s="485">
        <f>I146</f>
        <v>101.99</v>
      </c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</row>
    <row r="147" spans="1:30" ht="14.25" customHeight="1" x14ac:dyDescent="0.25">
      <c r="A147" s="501"/>
      <c r="B147" s="486"/>
      <c r="C147" s="486"/>
      <c r="D147" s="494" t="s">
        <v>264</v>
      </c>
      <c r="E147" s="361"/>
      <c r="F147" s="494" t="s">
        <v>215</v>
      </c>
      <c r="G147" s="361"/>
      <c r="H147" s="494" t="s">
        <v>135</v>
      </c>
      <c r="I147" s="361"/>
      <c r="J147" s="486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</row>
    <row r="148" spans="1:30" ht="14.25" customHeight="1" x14ac:dyDescent="0.25">
      <c r="A148" s="162"/>
      <c r="B148" s="492" t="s">
        <v>265</v>
      </c>
      <c r="C148" s="502">
        <v>1</v>
      </c>
      <c r="D148" s="151">
        <v>154.69999999999999</v>
      </c>
      <c r="E148" s="151">
        <f>C148*D148</f>
        <v>154.69999999999999</v>
      </c>
      <c r="F148" s="151">
        <v>150.06</v>
      </c>
      <c r="G148" s="151">
        <f>C148*F148</f>
        <v>150.06</v>
      </c>
      <c r="H148" s="152">
        <v>149.9</v>
      </c>
      <c r="I148" s="151">
        <f>C148*H148</f>
        <v>149.9</v>
      </c>
      <c r="J148" s="485">
        <f>I148</f>
        <v>149.9</v>
      </c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1:30" ht="14.25" customHeight="1" x14ac:dyDescent="0.25">
      <c r="A149" s="162"/>
      <c r="B149" s="486"/>
      <c r="C149" s="486"/>
      <c r="D149" s="494" t="s">
        <v>134</v>
      </c>
      <c r="E149" s="361"/>
      <c r="F149" s="494" t="s">
        <v>215</v>
      </c>
      <c r="G149" s="361"/>
      <c r="H149" s="494" t="s">
        <v>164</v>
      </c>
      <c r="I149" s="361"/>
      <c r="J149" s="48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</row>
    <row r="150" spans="1:30" ht="14.25" customHeight="1" x14ac:dyDescent="0.25">
      <c r="A150" s="162"/>
      <c r="B150" s="492" t="s">
        <v>266</v>
      </c>
      <c r="C150" s="502">
        <v>2</v>
      </c>
      <c r="D150" s="151">
        <v>21.5</v>
      </c>
      <c r="E150" s="151">
        <f>C150*D150</f>
        <v>43</v>
      </c>
      <c r="F150" s="151">
        <v>21.5</v>
      </c>
      <c r="G150" s="151">
        <f>C150*F150</f>
        <v>43</v>
      </c>
      <c r="H150" s="152">
        <v>19.899999999999999</v>
      </c>
      <c r="I150" s="151">
        <f>C150*H150</f>
        <v>39.799999999999997</v>
      </c>
      <c r="J150" s="485">
        <f>I150</f>
        <v>39.799999999999997</v>
      </c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</row>
    <row r="151" spans="1:30" ht="14.25" customHeight="1" x14ac:dyDescent="0.25">
      <c r="A151" s="162"/>
      <c r="B151" s="486"/>
      <c r="C151" s="486"/>
      <c r="D151" s="494" t="s">
        <v>163</v>
      </c>
      <c r="E151" s="361"/>
      <c r="F151" s="494" t="s">
        <v>176</v>
      </c>
      <c r="G151" s="361"/>
      <c r="H151" s="494" t="s">
        <v>259</v>
      </c>
      <c r="I151" s="361"/>
      <c r="J151" s="48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</row>
    <row r="152" spans="1:30" ht="14.25" customHeight="1" x14ac:dyDescent="0.25">
      <c r="A152" s="162"/>
      <c r="B152" s="492" t="s">
        <v>267</v>
      </c>
      <c r="C152" s="502">
        <v>1</v>
      </c>
      <c r="D152" s="152">
        <v>422.29</v>
      </c>
      <c r="E152" s="151">
        <f>C152*D152</f>
        <v>422.29</v>
      </c>
      <c r="F152" s="151">
        <v>449.99</v>
      </c>
      <c r="G152" s="151">
        <f>C152*F152</f>
        <v>449.99</v>
      </c>
      <c r="H152" s="151">
        <v>423</v>
      </c>
      <c r="I152" s="151">
        <f>C152*H152</f>
        <v>423</v>
      </c>
      <c r="J152" s="485">
        <f>E152</f>
        <v>422.29</v>
      </c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</row>
    <row r="153" spans="1:30" ht="14.25" customHeight="1" x14ac:dyDescent="0.25">
      <c r="A153" s="162"/>
      <c r="B153" s="486"/>
      <c r="C153" s="486"/>
      <c r="D153" s="496" t="s">
        <v>134</v>
      </c>
      <c r="E153" s="361"/>
      <c r="F153" s="494" t="s">
        <v>176</v>
      </c>
      <c r="G153" s="361"/>
      <c r="H153" s="496" t="s">
        <v>213</v>
      </c>
      <c r="I153" s="361"/>
      <c r="J153" s="48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</row>
    <row r="154" spans="1:30" ht="14.25" customHeight="1" x14ac:dyDescent="0.25">
      <c r="A154" s="9"/>
      <c r="B154" s="497" t="s">
        <v>268</v>
      </c>
      <c r="C154" s="360"/>
      <c r="D154" s="360"/>
      <c r="E154" s="360"/>
      <c r="F154" s="360"/>
      <c r="G154" s="360"/>
      <c r="H154" s="360"/>
      <c r="I154" s="361"/>
      <c r="J154" s="156">
        <f>SUM(J116:J152)</f>
        <v>6455.87</v>
      </c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</row>
    <row r="155" spans="1:30" ht="14.25" customHeight="1" x14ac:dyDescent="0.25">
      <c r="A155" s="142"/>
      <c r="B155" s="499" t="s">
        <v>269</v>
      </c>
      <c r="C155" s="360"/>
      <c r="D155" s="360"/>
      <c r="E155" s="360"/>
      <c r="F155" s="360"/>
      <c r="G155" s="360"/>
      <c r="H155" s="360"/>
      <c r="I155" s="361"/>
      <c r="J155" s="161">
        <f>TRUNC(J154*0.83,2)</f>
        <v>5358.37</v>
      </c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</row>
    <row r="156" spans="1:30" ht="12.75" customHeight="1" x14ac:dyDescent="0.25">
      <c r="A156" s="142"/>
      <c r="B156" s="13"/>
      <c r="C156" s="31"/>
      <c r="D156" s="144"/>
      <c r="E156" s="144"/>
      <c r="F156" s="144"/>
      <c r="G156" s="145"/>
      <c r="H156" s="145"/>
      <c r="I156" s="145"/>
      <c r="J156" s="31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</row>
    <row r="157" spans="1:30" ht="39.75" customHeight="1" x14ac:dyDescent="0.25">
      <c r="A157" s="99">
        <v>4</v>
      </c>
      <c r="B157" s="163" t="s">
        <v>270</v>
      </c>
      <c r="C157" s="19" t="s">
        <v>127</v>
      </c>
      <c r="D157" s="19" t="s">
        <v>128</v>
      </c>
      <c r="E157" s="19" t="s">
        <v>129</v>
      </c>
      <c r="F157" s="19" t="s">
        <v>271</v>
      </c>
      <c r="G157" s="31"/>
      <c r="H157" s="144"/>
      <c r="I157" s="146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</row>
    <row r="158" spans="1:30" ht="15.75" customHeight="1" x14ac:dyDescent="0.25">
      <c r="A158" s="142"/>
      <c r="B158" s="495" t="s">
        <v>272</v>
      </c>
      <c r="C158" s="164">
        <v>0.25</v>
      </c>
      <c r="D158" s="47">
        <v>1.5</v>
      </c>
      <c r="E158" s="47">
        <v>0.5</v>
      </c>
      <c r="F158" s="485">
        <v>0.25</v>
      </c>
      <c r="G158" s="31"/>
      <c r="H158" s="144"/>
      <c r="I158" s="146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</row>
    <row r="159" spans="1:30" ht="12.75" customHeight="1" x14ac:dyDescent="0.25">
      <c r="A159" s="142"/>
      <c r="B159" s="486"/>
      <c r="C159" s="151" t="s">
        <v>273</v>
      </c>
      <c r="D159" s="47" t="s">
        <v>274</v>
      </c>
      <c r="E159" s="47" t="s">
        <v>275</v>
      </c>
      <c r="F159" s="486"/>
      <c r="G159" s="31"/>
      <c r="H159" s="144"/>
      <c r="I159" s="146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</row>
    <row r="160" spans="1:30" ht="15" customHeight="1" x14ac:dyDescent="0.25">
      <c r="A160" s="9"/>
      <c r="B160" s="504" t="s">
        <v>276</v>
      </c>
      <c r="C160" s="360"/>
      <c r="D160" s="360"/>
      <c r="E160" s="361"/>
      <c r="F160" s="161">
        <f>TRUNC(F158*0.83,2)</f>
        <v>0.2</v>
      </c>
      <c r="G160" s="31"/>
      <c r="H160" s="144"/>
      <c r="I160" s="146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</row>
    <row r="161" spans="1:30" ht="15.75" customHeight="1" x14ac:dyDescent="0.25">
      <c r="A161" s="142"/>
      <c r="B161" s="495" t="s">
        <v>277</v>
      </c>
      <c r="C161" s="152">
        <v>3.5</v>
      </c>
      <c r="D161" s="47">
        <v>4</v>
      </c>
      <c r="E161" s="47">
        <v>4</v>
      </c>
      <c r="F161" s="512">
        <v>3.5</v>
      </c>
      <c r="G161" s="31"/>
      <c r="H161" s="144"/>
      <c r="I161" s="146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</row>
    <row r="162" spans="1:30" ht="12.75" customHeight="1" x14ac:dyDescent="0.25">
      <c r="A162" s="142"/>
      <c r="B162" s="486"/>
      <c r="C162" s="151" t="s">
        <v>275</v>
      </c>
      <c r="D162" s="47" t="s">
        <v>278</v>
      </c>
      <c r="E162" s="47" t="s">
        <v>279</v>
      </c>
      <c r="F162" s="486"/>
      <c r="G162" s="31"/>
      <c r="H162" s="144"/>
      <c r="I162" s="146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</row>
    <row r="163" spans="1:30" ht="15" customHeight="1" x14ac:dyDescent="0.25">
      <c r="A163" s="9"/>
      <c r="B163" s="504" t="s">
        <v>276</v>
      </c>
      <c r="C163" s="360"/>
      <c r="D163" s="360"/>
      <c r="E163" s="361"/>
      <c r="F163" s="161">
        <f>TRUNC(F161*0.83,2)</f>
        <v>2.9</v>
      </c>
      <c r="G163" s="31"/>
      <c r="H163" s="144"/>
      <c r="I163" s="146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</row>
    <row r="164" spans="1:30" ht="15.75" customHeight="1" x14ac:dyDescent="0.25">
      <c r="A164" s="142"/>
      <c r="B164" s="495" t="s">
        <v>280</v>
      </c>
      <c r="C164" s="164">
        <v>1.5</v>
      </c>
      <c r="D164" s="47">
        <v>3</v>
      </c>
      <c r="E164" s="47">
        <v>1.75</v>
      </c>
      <c r="F164" s="512">
        <v>1.5</v>
      </c>
      <c r="G164" s="31"/>
      <c r="H164" s="144"/>
      <c r="I164" s="146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</row>
    <row r="165" spans="1:30" ht="12.75" customHeight="1" x14ac:dyDescent="0.25">
      <c r="A165" s="142"/>
      <c r="B165" s="486"/>
      <c r="C165" s="151" t="s">
        <v>273</v>
      </c>
      <c r="D165" s="47" t="s">
        <v>274</v>
      </c>
      <c r="E165" s="47" t="s">
        <v>275</v>
      </c>
      <c r="F165" s="486"/>
      <c r="G165" s="31"/>
      <c r="H165" s="144"/>
      <c r="I165" s="146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</row>
    <row r="166" spans="1:30" ht="15" customHeight="1" x14ac:dyDescent="0.25">
      <c r="A166" s="9"/>
      <c r="B166" s="504" t="s">
        <v>276</v>
      </c>
      <c r="C166" s="360"/>
      <c r="D166" s="360"/>
      <c r="E166" s="361"/>
      <c r="F166" s="161">
        <f>TRUNC(F164*0.83,2)</f>
        <v>1.24</v>
      </c>
      <c r="G166" s="31"/>
      <c r="H166" s="144"/>
      <c r="I166" s="146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</row>
    <row r="167" spans="1:30" ht="12.75" customHeight="1" x14ac:dyDescent="0.25">
      <c r="A167" s="142"/>
      <c r="B167" s="13"/>
      <c r="C167" s="31"/>
      <c r="D167" s="144"/>
      <c r="E167" s="144"/>
      <c r="F167" s="144"/>
      <c r="G167" s="145"/>
      <c r="H167" s="145"/>
      <c r="I167" s="145"/>
      <c r="J167" s="31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</row>
    <row r="168" spans="1:30" ht="39.75" customHeight="1" x14ac:dyDescent="0.25">
      <c r="A168" s="165">
        <v>5</v>
      </c>
      <c r="B168" s="163" t="s">
        <v>281</v>
      </c>
      <c r="C168" s="19" t="s">
        <v>282</v>
      </c>
      <c r="D168" s="19" t="s">
        <v>283</v>
      </c>
      <c r="E168" s="19" t="s">
        <v>127</v>
      </c>
      <c r="F168" s="19" t="s">
        <v>128</v>
      </c>
      <c r="G168" s="166" t="s">
        <v>129</v>
      </c>
      <c r="H168" s="19" t="s">
        <v>271</v>
      </c>
      <c r="I168" s="145"/>
      <c r="J168" s="145"/>
      <c r="K168" s="145"/>
      <c r="L168" s="31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</row>
    <row r="169" spans="1:30" ht="14.25" customHeight="1" x14ac:dyDescent="0.25">
      <c r="A169" s="142"/>
      <c r="B169" s="495" t="s">
        <v>284</v>
      </c>
      <c r="C169" s="514">
        <v>1</v>
      </c>
      <c r="D169" s="515">
        <v>12</v>
      </c>
      <c r="E169" s="167">
        <v>79.989999999999995</v>
      </c>
      <c r="F169" s="168">
        <v>79.989999999999995</v>
      </c>
      <c r="G169" s="169">
        <v>64.989999999999995</v>
      </c>
      <c r="H169" s="507">
        <f>D169*G169*C169</f>
        <v>779.87999999999988</v>
      </c>
      <c r="I169" s="145"/>
      <c r="J169" s="145"/>
      <c r="K169" s="145"/>
      <c r="L169" s="31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</row>
    <row r="170" spans="1:30" ht="12.75" customHeight="1" x14ac:dyDescent="0.25">
      <c r="A170" s="142"/>
      <c r="B170" s="486"/>
      <c r="C170" s="486"/>
      <c r="D170" s="486"/>
      <c r="E170" s="170" t="s">
        <v>285</v>
      </c>
      <c r="F170" s="168" t="s">
        <v>286</v>
      </c>
      <c r="G170" s="171" t="s">
        <v>287</v>
      </c>
      <c r="H170" s="508"/>
      <c r="I170" s="145"/>
      <c r="J170" s="145"/>
      <c r="K170" s="145"/>
      <c r="L170" s="31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</row>
    <row r="171" spans="1:30" ht="15.75" customHeight="1" x14ac:dyDescent="0.25">
      <c r="A171" s="9"/>
      <c r="B171" s="504" t="s">
        <v>276</v>
      </c>
      <c r="C171" s="360"/>
      <c r="D171" s="389"/>
      <c r="E171" s="172">
        <f t="shared" ref="E171:H171" si="0">TRUNC(E169*0.83,2)</f>
        <v>66.39</v>
      </c>
      <c r="F171" s="173">
        <f t="shared" si="0"/>
        <v>66.39</v>
      </c>
      <c r="G171" s="174">
        <f t="shared" si="0"/>
        <v>53.94</v>
      </c>
      <c r="H171" s="175">
        <f t="shared" si="0"/>
        <v>647.29999999999995</v>
      </c>
      <c r="I171" s="145"/>
      <c r="J171" s="145"/>
      <c r="K171" s="145"/>
      <c r="L171" s="31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</row>
    <row r="172" spans="1:30" ht="14.25" customHeight="1" x14ac:dyDescent="0.25">
      <c r="A172" s="142"/>
      <c r="B172" s="495" t="s">
        <v>288</v>
      </c>
      <c r="C172" s="506">
        <v>0.67</v>
      </c>
      <c r="D172" s="509">
        <v>12</v>
      </c>
      <c r="E172" s="169">
        <v>5957.37</v>
      </c>
      <c r="F172" s="176">
        <v>11657.8</v>
      </c>
      <c r="G172" s="177"/>
      <c r="H172" s="511">
        <f>D172*E172*C172</f>
        <v>47897.254800000002</v>
      </c>
      <c r="I172" s="145"/>
      <c r="J172" s="145"/>
      <c r="K172" s="145"/>
      <c r="L172" s="31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</row>
    <row r="173" spans="1:30" ht="22.5" customHeight="1" x14ac:dyDescent="0.25">
      <c r="A173" s="142"/>
      <c r="B173" s="486"/>
      <c r="C173" s="486"/>
      <c r="D173" s="510"/>
      <c r="E173" s="178" t="s">
        <v>289</v>
      </c>
      <c r="F173" s="176" t="s">
        <v>290</v>
      </c>
      <c r="G173" s="167"/>
      <c r="H173" s="486"/>
      <c r="I173" s="145"/>
      <c r="J173" s="145"/>
      <c r="K173" s="145"/>
      <c r="L173" s="31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</row>
    <row r="174" spans="1:30" ht="15.75" customHeight="1" x14ac:dyDescent="0.25">
      <c r="A174" s="9"/>
      <c r="B174" s="504" t="s">
        <v>276</v>
      </c>
      <c r="C174" s="360"/>
      <c r="D174" s="389"/>
      <c r="E174" s="174">
        <f t="shared" ref="E174:H174" si="1">TRUNC(E172*0.83,2)</f>
        <v>4944.6099999999997</v>
      </c>
      <c r="F174" s="175">
        <f t="shared" si="1"/>
        <v>9675.9699999999993</v>
      </c>
      <c r="G174" s="161">
        <f t="shared" si="1"/>
        <v>0</v>
      </c>
      <c r="H174" s="161">
        <f t="shared" si="1"/>
        <v>39754.720000000001</v>
      </c>
      <c r="I174" s="145"/>
      <c r="J174" s="145"/>
      <c r="K174" s="145"/>
      <c r="L174" s="31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</row>
    <row r="175" spans="1:30" ht="12.75" customHeight="1" x14ac:dyDescent="0.25">
      <c r="A175" s="142"/>
      <c r="B175" s="13"/>
      <c r="C175" s="31"/>
      <c r="D175" s="144"/>
      <c r="E175" s="144"/>
      <c r="F175" s="144"/>
      <c r="G175" s="145"/>
      <c r="H175" s="145"/>
      <c r="I175" s="145"/>
      <c r="J175" s="179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</row>
    <row r="176" spans="1:30" ht="39.75" customHeight="1" x14ac:dyDescent="0.25">
      <c r="A176" s="99">
        <v>6</v>
      </c>
      <c r="B176" s="163" t="s">
        <v>291</v>
      </c>
      <c r="C176" s="19" t="s">
        <v>127</v>
      </c>
      <c r="D176" s="19" t="s">
        <v>128</v>
      </c>
      <c r="E176" s="19" t="s">
        <v>129</v>
      </c>
      <c r="F176" s="19" t="s">
        <v>33</v>
      </c>
      <c r="G176" s="145"/>
      <c r="H176" s="145"/>
      <c r="I176" s="31"/>
      <c r="J176" s="179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</row>
    <row r="177" spans="1:30" ht="15.75" customHeight="1" x14ac:dyDescent="0.25">
      <c r="A177" s="142"/>
      <c r="B177" s="513" t="s">
        <v>292</v>
      </c>
      <c r="C177" s="167">
        <v>1.69</v>
      </c>
      <c r="D177" s="167">
        <v>1.79</v>
      </c>
      <c r="E177" s="180">
        <v>1.65</v>
      </c>
      <c r="F177" s="485">
        <v>1.65</v>
      </c>
      <c r="G177" s="145"/>
      <c r="H177" s="145"/>
      <c r="I177" s="31"/>
      <c r="J177" s="179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</row>
    <row r="178" spans="1:30" ht="12.75" customHeight="1" x14ac:dyDescent="0.25">
      <c r="A178" s="142"/>
      <c r="B178" s="486"/>
      <c r="C178" s="167" t="s">
        <v>293</v>
      </c>
      <c r="D178" s="167" t="s">
        <v>224</v>
      </c>
      <c r="E178" s="167" t="s">
        <v>294</v>
      </c>
      <c r="F178" s="486"/>
      <c r="G178" s="145"/>
      <c r="H178" s="145"/>
      <c r="I178" s="31"/>
      <c r="J178" s="144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</row>
    <row r="179" spans="1:30" ht="15.75" customHeight="1" x14ac:dyDescent="0.25">
      <c r="A179" s="142"/>
      <c r="B179" s="513" t="s">
        <v>295</v>
      </c>
      <c r="C179" s="180">
        <v>1.59</v>
      </c>
      <c r="D179" s="151">
        <v>2.99</v>
      </c>
      <c r="E179" s="167">
        <v>2.99</v>
      </c>
      <c r="F179" s="485">
        <v>1.59</v>
      </c>
      <c r="G179" s="145"/>
      <c r="H179" s="145"/>
      <c r="I179" s="31"/>
      <c r="J179" s="144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</row>
    <row r="180" spans="1:30" ht="12.75" customHeight="1" x14ac:dyDescent="0.25">
      <c r="A180" s="142"/>
      <c r="B180" s="486"/>
      <c r="C180" s="167" t="s">
        <v>244</v>
      </c>
      <c r="D180" s="151" t="s">
        <v>163</v>
      </c>
      <c r="E180" s="167" t="s">
        <v>135</v>
      </c>
      <c r="F180" s="486"/>
      <c r="G180" s="145"/>
      <c r="H180" s="145"/>
      <c r="I180" s="31"/>
      <c r="J180" s="144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</row>
    <row r="181" spans="1:30" ht="15.75" customHeight="1" x14ac:dyDescent="0.25">
      <c r="A181" s="142"/>
      <c r="B181" s="513" t="s">
        <v>296</v>
      </c>
      <c r="C181" s="167">
        <v>3.8</v>
      </c>
      <c r="D181" s="152">
        <v>2.99</v>
      </c>
      <c r="E181" s="167">
        <v>3.59</v>
      </c>
      <c r="F181" s="485">
        <v>2.99</v>
      </c>
      <c r="G181" s="145"/>
      <c r="H181" s="145"/>
      <c r="I181" s="145"/>
      <c r="J181" s="144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</row>
    <row r="182" spans="1:30" ht="12.75" customHeight="1" x14ac:dyDescent="0.25">
      <c r="A182" s="142"/>
      <c r="B182" s="486"/>
      <c r="C182" s="167" t="s">
        <v>297</v>
      </c>
      <c r="D182" s="151" t="s">
        <v>163</v>
      </c>
      <c r="E182" s="167" t="s">
        <v>298</v>
      </c>
      <c r="F182" s="486"/>
      <c r="G182" s="145"/>
      <c r="H182" s="145"/>
      <c r="I182" s="31"/>
      <c r="J182" s="144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</row>
    <row r="183" spans="1:30" ht="14.25" customHeight="1" x14ac:dyDescent="0.25">
      <c r="A183" s="9"/>
      <c r="B183" s="505" t="s">
        <v>299</v>
      </c>
      <c r="C183" s="360"/>
      <c r="D183" s="360"/>
      <c r="E183" s="361"/>
      <c r="F183" s="156">
        <f>F181+F179+F177</f>
        <v>6.23</v>
      </c>
      <c r="G183" s="145"/>
      <c r="H183" s="145"/>
      <c r="I183" s="31"/>
      <c r="J183" s="144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</row>
    <row r="184" spans="1:30" ht="14.25" customHeight="1" x14ac:dyDescent="0.25">
      <c r="A184" s="9"/>
      <c r="B184" s="504" t="s">
        <v>300</v>
      </c>
      <c r="C184" s="360"/>
      <c r="D184" s="360"/>
      <c r="E184" s="361"/>
      <c r="F184" s="161">
        <f>TRUNC(F183*0.83,2)</f>
        <v>5.17</v>
      </c>
      <c r="G184" s="145"/>
      <c r="H184" s="145"/>
      <c r="I184" s="31"/>
      <c r="J184" s="144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</row>
    <row r="185" spans="1:30" ht="12.75" customHeight="1" x14ac:dyDescent="0.25">
      <c r="A185" s="142"/>
      <c r="B185" s="181"/>
      <c r="C185" s="182"/>
      <c r="D185" s="31"/>
      <c r="E185" s="31"/>
      <c r="F185" s="183"/>
      <c r="G185" s="184"/>
      <c r="H185" s="184"/>
      <c r="I185" s="145"/>
      <c r="J185" s="31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</row>
    <row r="186" spans="1:30" ht="39.75" customHeight="1" x14ac:dyDescent="0.25">
      <c r="A186" s="99">
        <v>7</v>
      </c>
      <c r="B186" s="163" t="s">
        <v>301</v>
      </c>
      <c r="C186" s="19" t="s">
        <v>127</v>
      </c>
      <c r="D186" s="19" t="s">
        <v>128</v>
      </c>
      <c r="E186" s="19" t="s">
        <v>129</v>
      </c>
      <c r="F186" s="19" t="s">
        <v>32</v>
      </c>
      <c r="G186" s="184"/>
      <c r="H186" s="184"/>
      <c r="I186" s="145"/>
      <c r="J186" s="31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</row>
    <row r="187" spans="1:30" ht="14.25" customHeight="1" x14ac:dyDescent="0.25">
      <c r="A187" s="500"/>
      <c r="B187" s="495" t="s">
        <v>302</v>
      </c>
      <c r="C187" s="152">
        <v>2.5</v>
      </c>
      <c r="D187" s="151">
        <v>2.5</v>
      </c>
      <c r="E187" s="151"/>
      <c r="F187" s="485">
        <v>2.5</v>
      </c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</row>
    <row r="188" spans="1:30" ht="12.75" customHeight="1" x14ac:dyDescent="0.25">
      <c r="A188" s="501"/>
      <c r="B188" s="486"/>
      <c r="C188" s="21" t="s">
        <v>303</v>
      </c>
      <c r="D188" s="21" t="s">
        <v>304</v>
      </c>
      <c r="E188" s="151"/>
      <c r="F188" s="48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</row>
    <row r="189" spans="1:30" ht="12.75" customHeight="1" x14ac:dyDescent="0.25">
      <c r="A189" s="142"/>
      <c r="B189" s="504" t="s">
        <v>276</v>
      </c>
      <c r="C189" s="360"/>
      <c r="D189" s="360"/>
      <c r="E189" s="361"/>
      <c r="F189" s="161">
        <f>TRUNC(F187*0.83,2)</f>
        <v>2.0699999999999998</v>
      </c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</row>
    <row r="190" spans="1:30" ht="14.25" customHeight="1" x14ac:dyDescent="0.25">
      <c r="A190" s="142"/>
      <c r="B190" s="495" t="s">
        <v>305</v>
      </c>
      <c r="C190" s="152">
        <v>6</v>
      </c>
      <c r="D190" s="151">
        <v>8</v>
      </c>
      <c r="E190" s="151"/>
      <c r="F190" s="485">
        <v>6</v>
      </c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</row>
    <row r="191" spans="1:30" ht="12.75" customHeight="1" x14ac:dyDescent="0.25">
      <c r="A191" s="142"/>
      <c r="B191" s="486"/>
      <c r="C191" s="21" t="s">
        <v>303</v>
      </c>
      <c r="D191" s="21" t="s">
        <v>304</v>
      </c>
      <c r="E191" s="151"/>
      <c r="F191" s="48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</row>
    <row r="192" spans="1:30" ht="12.75" customHeight="1" x14ac:dyDescent="0.25">
      <c r="A192" s="142"/>
      <c r="B192" s="504" t="s">
        <v>276</v>
      </c>
      <c r="C192" s="360"/>
      <c r="D192" s="360"/>
      <c r="E192" s="361"/>
      <c r="F192" s="161">
        <f>TRUNC(F190*0.83,2)</f>
        <v>4.9800000000000004</v>
      </c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</row>
    <row r="193" spans="1:30" ht="14.25" customHeight="1" x14ac:dyDescent="0.25">
      <c r="A193" s="142"/>
      <c r="B193" s="495" t="s">
        <v>306</v>
      </c>
      <c r="C193" s="21">
        <v>32.5</v>
      </c>
      <c r="D193" s="152">
        <v>29.7</v>
      </c>
      <c r="E193" s="21">
        <v>38.049999999999997</v>
      </c>
      <c r="F193" s="485">
        <v>29.7</v>
      </c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</row>
    <row r="194" spans="1:30" ht="12.75" customHeight="1" x14ac:dyDescent="0.25">
      <c r="A194" s="142"/>
      <c r="B194" s="486"/>
      <c r="C194" s="21" t="s">
        <v>151</v>
      </c>
      <c r="D194" s="21" t="s">
        <v>135</v>
      </c>
      <c r="E194" s="21" t="s">
        <v>307</v>
      </c>
      <c r="F194" s="48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</row>
    <row r="195" spans="1:30" ht="12.75" customHeight="1" x14ac:dyDescent="0.25">
      <c r="A195" s="142"/>
      <c r="B195" s="504" t="s">
        <v>276</v>
      </c>
      <c r="C195" s="360"/>
      <c r="D195" s="360"/>
      <c r="E195" s="361"/>
      <c r="F195" s="161">
        <f>TRUNC(F193*0.83,2)</f>
        <v>24.65</v>
      </c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</row>
    <row r="196" spans="1:30" ht="14.25" customHeight="1" x14ac:dyDescent="0.25">
      <c r="A196" s="142"/>
      <c r="B196" s="492" t="s">
        <v>308</v>
      </c>
      <c r="C196" s="152">
        <v>6.9</v>
      </c>
      <c r="D196" s="151">
        <v>7.9</v>
      </c>
      <c r="E196" s="151">
        <v>7.49</v>
      </c>
      <c r="F196" s="485">
        <v>6.9</v>
      </c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</row>
    <row r="197" spans="1:30" ht="38.25" customHeight="1" x14ac:dyDescent="0.25">
      <c r="A197" s="142"/>
      <c r="B197" s="486"/>
      <c r="C197" s="48" t="s">
        <v>309</v>
      </c>
      <c r="D197" s="48" t="s">
        <v>310</v>
      </c>
      <c r="E197" s="48" t="s">
        <v>311</v>
      </c>
      <c r="F197" s="48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</row>
    <row r="198" spans="1:30" ht="12.75" customHeight="1" x14ac:dyDescent="0.25">
      <c r="A198" s="142"/>
      <c r="B198" s="504" t="s">
        <v>276</v>
      </c>
      <c r="C198" s="360"/>
      <c r="D198" s="360"/>
      <c r="E198" s="361"/>
      <c r="F198" s="161">
        <f>TRUNC(F196*0.83,2)</f>
        <v>5.72</v>
      </c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</row>
    <row r="199" spans="1:30" ht="12.75" customHeight="1" x14ac:dyDescent="0.25">
      <c r="A199" s="142"/>
      <c r="B199" s="13"/>
      <c r="C199" s="31"/>
      <c r="D199" s="144"/>
      <c r="E199" s="144"/>
      <c r="F199" s="144"/>
      <c r="G199" s="145"/>
      <c r="H199" s="145"/>
      <c r="I199" s="145"/>
      <c r="J199" s="31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</row>
    <row r="200" spans="1:30" ht="39.75" customHeight="1" x14ac:dyDescent="0.25">
      <c r="A200" s="99">
        <v>8</v>
      </c>
      <c r="B200" s="163" t="s">
        <v>30</v>
      </c>
      <c r="C200" s="19" t="s">
        <v>36</v>
      </c>
      <c r="D200" s="19" t="s">
        <v>32</v>
      </c>
      <c r="E200" s="19" t="s">
        <v>33</v>
      </c>
      <c r="F200" s="144"/>
      <c r="G200" s="184"/>
      <c r="H200" s="145"/>
      <c r="I200" s="31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</row>
    <row r="201" spans="1:30" ht="38.25" customHeight="1" x14ac:dyDescent="0.25">
      <c r="A201" s="142"/>
      <c r="B201" s="185" t="s">
        <v>312</v>
      </c>
      <c r="C201" s="186">
        <v>15</v>
      </c>
      <c r="D201" s="151">
        <v>0.25</v>
      </c>
      <c r="E201" s="21">
        <f t="shared" ref="E201:E205" si="2">D201*C201</f>
        <v>3.75</v>
      </c>
      <c r="F201" s="144"/>
      <c r="G201" s="145"/>
      <c r="H201" s="145"/>
      <c r="I201" s="31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</row>
    <row r="202" spans="1:30" ht="38.25" customHeight="1" x14ac:dyDescent="0.25">
      <c r="A202" s="142"/>
      <c r="B202" s="185" t="s">
        <v>313</v>
      </c>
      <c r="C202" s="186">
        <v>5</v>
      </c>
      <c r="D202" s="151">
        <v>1.5</v>
      </c>
      <c r="E202" s="21">
        <f t="shared" si="2"/>
        <v>7.5</v>
      </c>
      <c r="F202" s="144"/>
      <c r="G202" s="145"/>
      <c r="H202" s="145"/>
      <c r="I202" s="31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</row>
    <row r="203" spans="1:30" ht="12.75" customHeight="1" x14ac:dyDescent="0.25">
      <c r="A203" s="142"/>
      <c r="B203" s="185" t="s">
        <v>314</v>
      </c>
      <c r="C203" s="186">
        <v>1</v>
      </c>
      <c r="D203" s="21">
        <v>3.7</v>
      </c>
      <c r="E203" s="21">
        <f t="shared" si="2"/>
        <v>3.7</v>
      </c>
      <c r="F203" s="144"/>
      <c r="G203" s="145"/>
      <c r="H203" s="145"/>
      <c r="I203" s="31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</row>
    <row r="204" spans="1:30" ht="12.75" customHeight="1" x14ac:dyDescent="0.25">
      <c r="A204" s="142"/>
      <c r="B204" s="185" t="s">
        <v>315</v>
      </c>
      <c r="C204" s="186">
        <v>1</v>
      </c>
      <c r="D204" s="21">
        <v>0.35</v>
      </c>
      <c r="E204" s="21">
        <f t="shared" si="2"/>
        <v>0.35</v>
      </c>
      <c r="F204" s="144"/>
      <c r="G204" s="145"/>
      <c r="H204" s="145"/>
      <c r="I204" s="31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</row>
    <row r="205" spans="1:30" ht="12.75" customHeight="1" x14ac:dyDescent="0.25">
      <c r="A205" s="142"/>
      <c r="B205" s="185" t="s">
        <v>316</v>
      </c>
      <c r="C205" s="186">
        <v>1</v>
      </c>
      <c r="D205" s="21">
        <v>0.60000000000000009</v>
      </c>
      <c r="E205" s="21">
        <f t="shared" si="2"/>
        <v>0.60000000000000009</v>
      </c>
      <c r="F205" s="144"/>
      <c r="G205" s="145"/>
      <c r="H205" s="145"/>
      <c r="I205" s="31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</row>
    <row r="206" spans="1:30" ht="14.25" customHeight="1" x14ac:dyDescent="0.25">
      <c r="A206" s="142"/>
      <c r="B206" s="505" t="s">
        <v>317</v>
      </c>
      <c r="C206" s="360"/>
      <c r="D206" s="361"/>
      <c r="E206" s="156">
        <f>SUM(E201:E205)</f>
        <v>15.899999999999999</v>
      </c>
      <c r="F206" s="145"/>
      <c r="G206" s="145"/>
      <c r="H206" s="145"/>
      <c r="I206" s="31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</row>
    <row r="207" spans="1:30" ht="12.75" customHeight="1" x14ac:dyDescent="0.25">
      <c r="A207" s="142"/>
      <c r="B207" s="504" t="s">
        <v>318</v>
      </c>
      <c r="C207" s="360"/>
      <c r="D207" s="361"/>
      <c r="E207" s="161">
        <f>TRUNC(E206*0.83,2)</f>
        <v>13.19</v>
      </c>
      <c r="F207" s="144"/>
      <c r="G207" s="145"/>
      <c r="H207" s="145"/>
      <c r="I207" s="145"/>
      <c r="J207" s="31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</row>
    <row r="208" spans="1:30" ht="12.75" customHeight="1" x14ac:dyDescent="0.25">
      <c r="A208" s="142"/>
      <c r="B208" s="13"/>
      <c r="C208" s="31"/>
      <c r="D208" s="144"/>
      <c r="E208" s="144"/>
      <c r="F208" s="144"/>
      <c r="G208" s="145"/>
      <c r="H208" s="145"/>
      <c r="I208" s="145"/>
      <c r="J208" s="31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</row>
    <row r="209" spans="1:30" ht="12.75" customHeight="1" x14ac:dyDescent="0.25">
      <c r="A209" s="142"/>
      <c r="B209" s="13"/>
      <c r="C209" s="31"/>
      <c r="D209" s="144"/>
      <c r="E209" s="144"/>
      <c r="F209" s="144"/>
      <c r="G209" s="145"/>
      <c r="H209" s="145"/>
      <c r="I209" s="145"/>
      <c r="J209" s="31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</row>
    <row r="210" spans="1:30" ht="12.75" customHeight="1" x14ac:dyDescent="0.25">
      <c r="A210" s="142"/>
      <c r="B210" s="13"/>
      <c r="C210" s="31"/>
      <c r="D210" s="144"/>
      <c r="E210" s="144"/>
      <c r="F210" s="144"/>
      <c r="G210" s="145"/>
      <c r="H210" s="145"/>
      <c r="I210" s="145"/>
      <c r="J210" s="31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</row>
    <row r="211" spans="1:30" ht="12.75" customHeight="1" x14ac:dyDescent="0.25">
      <c r="A211" s="142"/>
      <c r="B211" s="13"/>
      <c r="C211" s="31"/>
      <c r="D211" s="144"/>
      <c r="E211" s="144"/>
      <c r="F211" s="144"/>
      <c r="G211" s="145"/>
      <c r="H211" s="145"/>
      <c r="I211" s="145"/>
      <c r="J211" s="31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</row>
    <row r="212" spans="1:30" ht="12.75" customHeight="1" x14ac:dyDescent="0.25">
      <c r="A212" s="142"/>
      <c r="B212" s="13"/>
      <c r="C212" s="31"/>
      <c r="D212" s="144"/>
      <c r="E212" s="144"/>
      <c r="F212" s="144"/>
      <c r="G212" s="145"/>
      <c r="H212" s="145"/>
      <c r="I212" s="145"/>
      <c r="J212" s="31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</row>
    <row r="213" spans="1:30" ht="12.75" customHeight="1" x14ac:dyDescent="0.25">
      <c r="A213" s="142"/>
      <c r="B213" s="13"/>
      <c r="C213" s="31"/>
      <c r="D213" s="144"/>
      <c r="E213" s="144"/>
      <c r="F213" s="144"/>
      <c r="G213" s="145"/>
      <c r="H213" s="145"/>
      <c r="I213" s="145"/>
      <c r="J213" s="31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</row>
    <row r="214" spans="1:30" ht="12.75" customHeight="1" x14ac:dyDescent="0.25">
      <c r="A214" s="142"/>
      <c r="B214" s="13"/>
      <c r="C214" s="31"/>
      <c r="D214" s="144"/>
      <c r="E214" s="144"/>
      <c r="F214" s="144"/>
      <c r="G214" s="145"/>
      <c r="H214" s="145"/>
      <c r="I214" s="145"/>
      <c r="J214" s="31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</row>
    <row r="215" spans="1:30" ht="12.75" customHeight="1" x14ac:dyDescent="0.25">
      <c r="A215" s="142"/>
      <c r="B215" s="13"/>
      <c r="C215" s="31"/>
      <c r="D215" s="144"/>
      <c r="E215" s="144"/>
      <c r="F215" s="144"/>
      <c r="G215" s="145"/>
      <c r="H215" s="145"/>
      <c r="I215" s="145"/>
      <c r="J215" s="31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</row>
    <row r="216" spans="1:30" ht="12.75" customHeight="1" x14ac:dyDescent="0.25">
      <c r="A216" s="142"/>
      <c r="B216" s="13"/>
      <c r="C216" s="31"/>
      <c r="D216" s="144"/>
      <c r="E216" s="144"/>
      <c r="F216" s="144"/>
      <c r="G216" s="145"/>
      <c r="H216" s="145"/>
      <c r="I216" s="145"/>
      <c r="J216" s="31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</row>
    <row r="217" spans="1:30" ht="12.75" customHeight="1" x14ac:dyDescent="0.25">
      <c r="A217" s="142"/>
      <c r="B217" s="13"/>
      <c r="C217" s="31"/>
      <c r="D217" s="144"/>
      <c r="E217" s="144"/>
      <c r="F217" s="144"/>
      <c r="G217" s="145"/>
      <c r="H217" s="145"/>
      <c r="I217" s="145"/>
      <c r="J217" s="31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</row>
    <row r="218" spans="1:30" ht="12.75" customHeight="1" x14ac:dyDescent="0.25">
      <c r="A218" s="142"/>
      <c r="B218" s="13"/>
      <c r="C218" s="31"/>
      <c r="D218" s="144"/>
      <c r="E218" s="144"/>
      <c r="F218" s="144"/>
      <c r="G218" s="145"/>
      <c r="H218" s="145"/>
      <c r="I218" s="145"/>
      <c r="J218" s="31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</row>
    <row r="219" spans="1:30" ht="12.75" customHeight="1" x14ac:dyDescent="0.25">
      <c r="A219" s="142"/>
      <c r="B219" s="13"/>
      <c r="C219" s="31"/>
      <c r="D219" s="144"/>
      <c r="E219" s="144"/>
      <c r="F219" s="144"/>
      <c r="G219" s="145"/>
      <c r="H219" s="145"/>
      <c r="I219" s="145"/>
      <c r="J219" s="31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</row>
    <row r="220" spans="1:30" ht="12.75" customHeight="1" x14ac:dyDescent="0.25">
      <c r="A220" s="142"/>
      <c r="B220" s="13"/>
      <c r="C220" s="31"/>
      <c r="D220" s="144"/>
      <c r="E220" s="144"/>
      <c r="F220" s="144"/>
      <c r="G220" s="145"/>
      <c r="H220" s="145"/>
      <c r="I220" s="145"/>
      <c r="J220" s="31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</row>
    <row r="221" spans="1:30" ht="12.75" customHeight="1" x14ac:dyDescent="0.25">
      <c r="A221" s="142"/>
      <c r="B221" s="13"/>
      <c r="C221" s="31"/>
      <c r="D221" s="144"/>
      <c r="E221" s="144"/>
      <c r="F221" s="144"/>
      <c r="G221" s="145"/>
      <c r="H221" s="145"/>
      <c r="I221" s="145"/>
      <c r="J221" s="31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</row>
    <row r="222" spans="1:30" ht="12.75" customHeight="1" x14ac:dyDescent="0.25">
      <c r="A222" s="142"/>
      <c r="B222" s="13"/>
      <c r="C222" s="31"/>
      <c r="D222" s="144"/>
      <c r="E222" s="144"/>
      <c r="F222" s="144"/>
      <c r="G222" s="145"/>
      <c r="H222" s="145"/>
      <c r="I222" s="145"/>
      <c r="J222" s="31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</row>
    <row r="223" spans="1:30" ht="12.75" customHeight="1" x14ac:dyDescent="0.25">
      <c r="A223" s="142"/>
      <c r="B223" s="13"/>
      <c r="C223" s="31"/>
      <c r="D223" s="144"/>
      <c r="E223" s="144"/>
      <c r="F223" s="144"/>
      <c r="G223" s="145"/>
      <c r="H223" s="145"/>
      <c r="I223" s="145"/>
      <c r="J223" s="31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</row>
    <row r="224" spans="1:30" ht="12.75" customHeight="1" x14ac:dyDescent="0.25">
      <c r="A224" s="142"/>
      <c r="B224" s="13"/>
      <c r="C224" s="31"/>
      <c r="D224" s="144"/>
      <c r="E224" s="144"/>
      <c r="F224" s="144"/>
      <c r="G224" s="145"/>
      <c r="H224" s="145"/>
      <c r="I224" s="145"/>
      <c r="J224" s="31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</row>
    <row r="225" spans="1:30" ht="12.75" customHeight="1" x14ac:dyDescent="0.25">
      <c r="A225" s="142"/>
      <c r="B225" s="13"/>
      <c r="C225" s="31"/>
      <c r="D225" s="144"/>
      <c r="E225" s="144"/>
      <c r="F225" s="144"/>
      <c r="G225" s="145"/>
      <c r="H225" s="145"/>
      <c r="I225" s="145"/>
      <c r="J225" s="31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</row>
    <row r="226" spans="1:30" ht="12.75" customHeight="1" x14ac:dyDescent="0.25">
      <c r="A226" s="142"/>
      <c r="B226" s="13"/>
      <c r="C226" s="31"/>
      <c r="D226" s="144"/>
      <c r="E226" s="144"/>
      <c r="F226" s="144"/>
      <c r="G226" s="145"/>
      <c r="H226" s="145"/>
      <c r="I226" s="145"/>
      <c r="J226" s="31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</row>
    <row r="227" spans="1:30" ht="12.75" customHeight="1" x14ac:dyDescent="0.25">
      <c r="A227" s="142"/>
      <c r="B227" s="13"/>
      <c r="C227" s="31"/>
      <c r="D227" s="144"/>
      <c r="E227" s="144"/>
      <c r="F227" s="144"/>
      <c r="G227" s="145"/>
      <c r="H227" s="145"/>
      <c r="I227" s="145"/>
      <c r="J227" s="31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</row>
    <row r="228" spans="1:30" ht="12.75" customHeight="1" x14ac:dyDescent="0.25">
      <c r="A228" s="142"/>
      <c r="B228" s="13"/>
      <c r="C228" s="31"/>
      <c r="D228" s="144"/>
      <c r="E228" s="144"/>
      <c r="F228" s="144"/>
      <c r="G228" s="145"/>
      <c r="H228" s="145"/>
      <c r="I228" s="145"/>
      <c r="J228" s="31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</row>
    <row r="229" spans="1:30" ht="12.75" customHeight="1" x14ac:dyDescent="0.25">
      <c r="A229" s="142"/>
      <c r="B229" s="13"/>
      <c r="C229" s="31"/>
      <c r="D229" s="144"/>
      <c r="E229" s="144"/>
      <c r="F229" s="144"/>
      <c r="G229" s="145"/>
      <c r="H229" s="145"/>
      <c r="I229" s="145"/>
      <c r="J229" s="31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</row>
    <row r="230" spans="1:30" ht="12.75" customHeight="1" x14ac:dyDescent="0.25">
      <c r="A230" s="142"/>
      <c r="B230" s="13"/>
      <c r="C230" s="31"/>
      <c r="D230" s="144"/>
      <c r="E230" s="144"/>
      <c r="F230" s="144"/>
      <c r="G230" s="145"/>
      <c r="H230" s="145"/>
      <c r="I230" s="145"/>
      <c r="J230" s="31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</row>
    <row r="231" spans="1:30" ht="12.75" customHeight="1" x14ac:dyDescent="0.25">
      <c r="A231" s="142"/>
      <c r="B231" s="13"/>
      <c r="C231" s="31"/>
      <c r="D231" s="144"/>
      <c r="E231" s="144"/>
      <c r="F231" s="144"/>
      <c r="G231" s="145"/>
      <c r="H231" s="145"/>
      <c r="I231" s="145"/>
      <c r="J231" s="31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</row>
    <row r="232" spans="1:30" ht="12.75" customHeight="1" x14ac:dyDescent="0.25">
      <c r="A232" s="142"/>
      <c r="B232" s="13"/>
      <c r="C232" s="31"/>
      <c r="D232" s="144"/>
      <c r="E232" s="144"/>
      <c r="F232" s="144"/>
      <c r="G232" s="145"/>
      <c r="H232" s="145"/>
      <c r="I232" s="145"/>
      <c r="J232" s="31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</row>
    <row r="233" spans="1:30" ht="12.75" customHeight="1" x14ac:dyDescent="0.25">
      <c r="A233" s="142"/>
      <c r="B233" s="13"/>
      <c r="C233" s="31"/>
      <c r="D233" s="144"/>
      <c r="E233" s="144"/>
      <c r="F233" s="144"/>
      <c r="G233" s="145"/>
      <c r="H233" s="145"/>
      <c r="I233" s="145"/>
      <c r="J233" s="31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</row>
    <row r="234" spans="1:30" ht="12.75" customHeight="1" x14ac:dyDescent="0.25">
      <c r="A234" s="142"/>
      <c r="B234" s="13"/>
      <c r="C234" s="31"/>
      <c r="D234" s="144"/>
      <c r="E234" s="144"/>
      <c r="F234" s="144"/>
      <c r="G234" s="145"/>
      <c r="H234" s="145"/>
      <c r="I234" s="145"/>
      <c r="J234" s="31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</row>
    <row r="235" spans="1:30" ht="12.75" customHeight="1" x14ac:dyDescent="0.25">
      <c r="A235" s="142"/>
      <c r="B235" s="13"/>
      <c r="C235" s="31"/>
      <c r="D235" s="144"/>
      <c r="E235" s="144"/>
      <c r="F235" s="144"/>
      <c r="G235" s="145"/>
      <c r="H235" s="145"/>
      <c r="I235" s="145"/>
      <c r="J235" s="31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</row>
    <row r="236" spans="1:30" ht="12.75" customHeight="1" x14ac:dyDescent="0.25">
      <c r="A236" s="142"/>
      <c r="B236" s="187"/>
      <c r="C236" s="188"/>
      <c r="D236" s="189"/>
      <c r="E236" s="189"/>
      <c r="F236" s="189"/>
      <c r="G236" s="145"/>
      <c r="H236" s="145"/>
      <c r="I236" s="145"/>
      <c r="J236" s="31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</row>
    <row r="237" spans="1:30" ht="26.25" customHeight="1" x14ac:dyDescent="0.25">
      <c r="A237" s="142"/>
      <c r="B237" s="190" t="s">
        <v>319</v>
      </c>
      <c r="C237" s="31"/>
      <c r="D237" s="144"/>
      <c r="E237" s="144"/>
      <c r="F237" s="144"/>
      <c r="G237" s="145"/>
      <c r="H237" s="145"/>
      <c r="I237" s="145"/>
      <c r="J237" s="31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</row>
    <row r="238" spans="1:30" ht="26.25" customHeight="1" x14ac:dyDescent="0.25">
      <c r="A238" s="142"/>
      <c r="B238" s="190" t="s">
        <v>320</v>
      </c>
      <c r="C238" s="31"/>
      <c r="D238" s="144"/>
      <c r="E238" s="144"/>
      <c r="F238" s="144"/>
      <c r="G238" s="145"/>
      <c r="H238" s="145"/>
      <c r="I238" s="145"/>
      <c r="J238" s="31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</row>
    <row r="239" spans="1:30" ht="12.75" customHeight="1" x14ac:dyDescent="0.25">
      <c r="A239" s="142"/>
      <c r="B239" s="13"/>
      <c r="C239" s="31"/>
      <c r="D239" s="144"/>
      <c r="E239" s="144"/>
      <c r="F239" s="144"/>
      <c r="G239" s="145"/>
      <c r="H239" s="145"/>
      <c r="I239" s="145"/>
      <c r="J239" s="31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</row>
    <row r="240" spans="1:30" ht="12.75" customHeight="1" x14ac:dyDescent="0.25">
      <c r="A240" s="142"/>
      <c r="B240" s="13"/>
      <c r="C240" s="31"/>
      <c r="D240" s="144"/>
      <c r="E240" s="144"/>
      <c r="F240" s="144"/>
      <c r="G240" s="145"/>
      <c r="H240" s="145"/>
      <c r="I240" s="145"/>
      <c r="J240" s="31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</row>
    <row r="241" spans="1:30" ht="12.75" customHeight="1" x14ac:dyDescent="0.25">
      <c r="A241" s="142"/>
      <c r="B241" s="13"/>
      <c r="C241" s="31"/>
      <c r="D241" s="144"/>
      <c r="E241" s="144"/>
      <c r="F241" s="144"/>
      <c r="G241" s="145"/>
      <c r="H241" s="145"/>
      <c r="I241" s="145"/>
      <c r="J241" s="31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</row>
    <row r="242" spans="1:30" ht="12.75" customHeight="1" x14ac:dyDescent="0.25">
      <c r="A242" s="142"/>
      <c r="B242" s="13"/>
      <c r="C242" s="31"/>
      <c r="D242" s="144"/>
      <c r="E242" s="144"/>
      <c r="F242" s="144"/>
      <c r="G242" s="145"/>
      <c r="H242" s="145"/>
      <c r="I242" s="145"/>
      <c r="J242" s="31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</row>
    <row r="243" spans="1:30" ht="12.75" customHeight="1" x14ac:dyDescent="0.25">
      <c r="A243" s="142"/>
      <c r="B243" s="13"/>
      <c r="C243" s="31"/>
      <c r="D243" s="144"/>
      <c r="E243" s="144"/>
      <c r="F243" s="144"/>
      <c r="G243" s="145"/>
      <c r="H243" s="145"/>
      <c r="I243" s="145"/>
      <c r="J243" s="31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</row>
    <row r="244" spans="1:30" ht="12.75" customHeight="1" x14ac:dyDescent="0.25">
      <c r="A244" s="142"/>
      <c r="B244" s="13"/>
      <c r="C244" s="31"/>
      <c r="D244" s="144"/>
      <c r="E244" s="144"/>
      <c r="F244" s="144"/>
      <c r="G244" s="145"/>
      <c r="H244" s="145"/>
      <c r="I244" s="145"/>
      <c r="J244" s="31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</row>
    <row r="245" spans="1:30" ht="12.75" customHeight="1" x14ac:dyDescent="0.25">
      <c r="A245" s="142"/>
      <c r="B245" s="13"/>
      <c r="C245" s="31"/>
      <c r="D245" s="144"/>
      <c r="E245" s="144"/>
      <c r="F245" s="144"/>
      <c r="G245" s="145"/>
      <c r="H245" s="145"/>
      <c r="I245" s="145"/>
      <c r="J245" s="31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</row>
    <row r="246" spans="1:30" ht="12.75" customHeight="1" x14ac:dyDescent="0.25">
      <c r="A246" s="142"/>
      <c r="B246" s="13"/>
      <c r="C246" s="31"/>
      <c r="D246" s="144"/>
      <c r="E246" s="144"/>
      <c r="F246" s="144"/>
      <c r="G246" s="145"/>
      <c r="H246" s="145"/>
      <c r="I246" s="145"/>
      <c r="J246" s="31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</row>
    <row r="247" spans="1:30" ht="12.75" customHeight="1" x14ac:dyDescent="0.25">
      <c r="A247" s="142"/>
      <c r="B247" s="13"/>
      <c r="C247" s="31"/>
      <c r="D247" s="144"/>
      <c r="E247" s="144"/>
      <c r="F247" s="144"/>
      <c r="G247" s="145"/>
      <c r="H247" s="145"/>
      <c r="I247" s="145"/>
      <c r="J247" s="31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</row>
    <row r="248" spans="1:30" ht="12.75" customHeight="1" x14ac:dyDescent="0.25">
      <c r="A248" s="142"/>
      <c r="B248" s="13"/>
      <c r="C248" s="31"/>
      <c r="D248" s="144"/>
      <c r="E248" s="144"/>
      <c r="F248" s="144"/>
      <c r="G248" s="145"/>
      <c r="H248" s="145"/>
      <c r="I248" s="145"/>
      <c r="J248" s="31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</row>
    <row r="249" spans="1:30" ht="12.75" customHeight="1" x14ac:dyDescent="0.25">
      <c r="A249" s="142"/>
      <c r="B249" s="13"/>
      <c r="C249" s="31"/>
      <c r="D249" s="144"/>
      <c r="E249" s="144"/>
      <c r="F249" s="144"/>
      <c r="G249" s="145"/>
      <c r="H249" s="145"/>
      <c r="I249" s="145"/>
      <c r="J249" s="31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</row>
    <row r="250" spans="1:30" ht="12.75" customHeight="1" x14ac:dyDescent="0.25">
      <c r="A250" s="142"/>
      <c r="B250" s="13"/>
      <c r="C250" s="31"/>
      <c r="D250" s="144"/>
      <c r="E250" s="144"/>
      <c r="F250" s="144"/>
      <c r="G250" s="145"/>
      <c r="H250" s="145"/>
      <c r="I250" s="145"/>
      <c r="J250" s="31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</row>
    <row r="251" spans="1:30" ht="12.75" customHeight="1" x14ac:dyDescent="0.25">
      <c r="A251" s="142"/>
      <c r="B251" s="13"/>
      <c r="C251" s="31"/>
      <c r="D251" s="144"/>
      <c r="E251" s="144"/>
      <c r="F251" s="144"/>
      <c r="G251" s="145"/>
      <c r="H251" s="145"/>
      <c r="I251" s="145"/>
      <c r="J251" s="31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</row>
    <row r="252" spans="1:30" ht="12.75" customHeight="1" x14ac:dyDescent="0.25">
      <c r="A252" s="142"/>
      <c r="B252" s="13"/>
      <c r="C252" s="31"/>
      <c r="D252" s="144"/>
      <c r="E252" s="144"/>
      <c r="F252" s="144"/>
      <c r="G252" s="145"/>
      <c r="H252" s="145"/>
      <c r="I252" s="145"/>
      <c r="J252" s="31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</row>
    <row r="253" spans="1:30" ht="12.75" customHeight="1" x14ac:dyDescent="0.25">
      <c r="A253" s="142"/>
      <c r="B253" s="13"/>
      <c r="C253" s="31"/>
      <c r="D253" s="144"/>
      <c r="E253" s="144"/>
      <c r="F253" s="144"/>
      <c r="G253" s="145"/>
      <c r="H253" s="145"/>
      <c r="I253" s="145"/>
      <c r="J253" s="31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</row>
    <row r="254" spans="1:30" ht="12.75" customHeight="1" x14ac:dyDescent="0.25">
      <c r="A254" s="142"/>
      <c r="B254" s="13"/>
      <c r="C254" s="31"/>
      <c r="D254" s="144"/>
      <c r="E254" s="144"/>
      <c r="F254" s="144"/>
      <c r="G254" s="145"/>
      <c r="H254" s="145"/>
      <c r="I254" s="145"/>
      <c r="J254" s="31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</row>
    <row r="255" spans="1:30" ht="12.75" customHeight="1" x14ac:dyDescent="0.25">
      <c r="A255" s="142"/>
      <c r="B255" s="13"/>
      <c r="C255" s="31"/>
      <c r="D255" s="144"/>
      <c r="E255" s="144"/>
      <c r="F255" s="144"/>
      <c r="G255" s="145"/>
      <c r="H255" s="145"/>
      <c r="I255" s="145"/>
      <c r="J255" s="31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  <c r="AA255" s="146"/>
      <c r="AB255" s="146"/>
      <c r="AC255" s="146"/>
      <c r="AD255" s="146"/>
    </row>
    <row r="256" spans="1:30" ht="12.75" customHeight="1" x14ac:dyDescent="0.25">
      <c r="A256" s="142"/>
      <c r="B256" s="13"/>
      <c r="C256" s="31"/>
      <c r="D256" s="144"/>
      <c r="E256" s="144"/>
      <c r="F256" s="144"/>
      <c r="G256" s="145"/>
      <c r="H256" s="145"/>
      <c r="I256" s="145"/>
      <c r="J256" s="31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  <c r="AA256" s="146"/>
      <c r="AB256" s="146"/>
      <c r="AC256" s="146"/>
      <c r="AD256" s="146"/>
    </row>
    <row r="257" spans="1:30" ht="12.75" customHeight="1" x14ac:dyDescent="0.25">
      <c r="A257" s="142"/>
      <c r="B257" s="13"/>
      <c r="C257" s="31"/>
      <c r="D257" s="144"/>
      <c r="E257" s="144"/>
      <c r="F257" s="144"/>
      <c r="G257" s="145"/>
      <c r="H257" s="145"/>
      <c r="I257" s="145"/>
      <c r="J257" s="31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12.75" customHeight="1" x14ac:dyDescent="0.25">
      <c r="A258" s="142"/>
      <c r="B258" s="13"/>
      <c r="C258" s="31"/>
      <c r="D258" s="144"/>
      <c r="E258" s="144"/>
      <c r="F258" s="144"/>
      <c r="G258" s="145"/>
      <c r="H258" s="145"/>
      <c r="I258" s="145"/>
      <c r="J258" s="31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  <c r="AA258" s="146"/>
      <c r="AB258" s="146"/>
      <c r="AC258" s="146"/>
      <c r="AD258" s="146"/>
    </row>
    <row r="259" spans="1:30" ht="12.75" customHeight="1" x14ac:dyDescent="0.25">
      <c r="A259" s="142"/>
      <c r="B259" s="13"/>
      <c r="C259" s="31"/>
      <c r="D259" s="144"/>
      <c r="E259" s="144"/>
      <c r="F259" s="144"/>
      <c r="G259" s="145"/>
      <c r="H259" s="145"/>
      <c r="I259" s="145"/>
      <c r="J259" s="31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  <c r="AA259" s="146"/>
      <c r="AB259" s="146"/>
      <c r="AC259" s="146"/>
      <c r="AD259" s="146"/>
    </row>
    <row r="260" spans="1:30" ht="12.75" customHeight="1" x14ac:dyDescent="0.25">
      <c r="A260" s="142"/>
      <c r="B260" s="13"/>
      <c r="C260" s="31"/>
      <c r="D260" s="144"/>
      <c r="E260" s="144"/>
      <c r="F260" s="144"/>
      <c r="G260" s="145"/>
      <c r="H260" s="145"/>
      <c r="I260" s="145"/>
      <c r="J260" s="31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  <c r="AA260" s="146"/>
      <c r="AB260" s="146"/>
      <c r="AC260" s="146"/>
      <c r="AD260" s="146"/>
    </row>
    <row r="261" spans="1:30" ht="12.75" customHeight="1" x14ac:dyDescent="0.25">
      <c r="A261" s="142"/>
      <c r="B261" s="13"/>
      <c r="C261" s="31"/>
      <c r="D261" s="144"/>
      <c r="E261" s="144"/>
      <c r="F261" s="144"/>
      <c r="G261" s="145"/>
      <c r="H261" s="145"/>
      <c r="I261" s="145"/>
      <c r="J261" s="31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  <c r="AA261" s="146"/>
      <c r="AB261" s="146"/>
      <c r="AC261" s="146"/>
      <c r="AD261" s="146"/>
    </row>
    <row r="262" spans="1:30" ht="12.75" customHeight="1" x14ac:dyDescent="0.25">
      <c r="A262" s="142"/>
      <c r="B262" s="13"/>
      <c r="C262" s="31"/>
      <c r="D262" s="144"/>
      <c r="E262" s="144"/>
      <c r="F262" s="144"/>
      <c r="G262" s="145"/>
      <c r="H262" s="145"/>
      <c r="I262" s="145"/>
      <c r="J262" s="31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</row>
    <row r="263" spans="1:30" ht="12.75" customHeight="1" x14ac:dyDescent="0.25">
      <c r="A263" s="142"/>
      <c r="B263" s="13"/>
      <c r="C263" s="31"/>
      <c r="D263" s="144"/>
      <c r="E263" s="144"/>
      <c r="F263" s="144"/>
      <c r="G263" s="145"/>
      <c r="H263" s="145"/>
      <c r="I263" s="145"/>
      <c r="J263" s="31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</row>
    <row r="264" spans="1:30" ht="12.75" customHeight="1" x14ac:dyDescent="0.25">
      <c r="A264" s="142"/>
      <c r="B264" s="13"/>
      <c r="C264" s="31"/>
      <c r="D264" s="144"/>
      <c r="E264" s="144"/>
      <c r="F264" s="144"/>
      <c r="G264" s="145"/>
      <c r="H264" s="145"/>
      <c r="I264" s="145"/>
      <c r="J264" s="31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</row>
    <row r="265" spans="1:30" ht="12.75" customHeight="1" x14ac:dyDescent="0.25">
      <c r="A265" s="142"/>
      <c r="B265" s="13"/>
      <c r="C265" s="31"/>
      <c r="D265" s="144"/>
      <c r="E265" s="144"/>
      <c r="F265" s="144"/>
      <c r="G265" s="145"/>
      <c r="H265" s="145"/>
      <c r="I265" s="145"/>
      <c r="J265" s="31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</row>
    <row r="266" spans="1:30" ht="12.75" customHeight="1" x14ac:dyDescent="0.25">
      <c r="A266" s="142"/>
      <c r="B266" s="13"/>
      <c r="C266" s="31"/>
      <c r="D266" s="144"/>
      <c r="E266" s="144"/>
      <c r="F266" s="144"/>
      <c r="G266" s="145"/>
      <c r="H266" s="145"/>
      <c r="I266" s="145"/>
      <c r="J266" s="31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</row>
    <row r="267" spans="1:30" ht="12.75" customHeight="1" x14ac:dyDescent="0.25">
      <c r="A267" s="142"/>
      <c r="B267" s="13"/>
      <c r="C267" s="31"/>
      <c r="D267" s="144"/>
      <c r="E267" s="144"/>
      <c r="F267" s="144"/>
      <c r="G267" s="145"/>
      <c r="H267" s="145"/>
      <c r="I267" s="145"/>
      <c r="J267" s="31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</row>
    <row r="268" spans="1:30" ht="12.75" customHeight="1" x14ac:dyDescent="0.25">
      <c r="A268" s="142"/>
      <c r="B268" s="13"/>
      <c r="C268" s="31"/>
      <c r="D268" s="144"/>
      <c r="E268" s="144"/>
      <c r="F268" s="144"/>
      <c r="G268" s="145"/>
      <c r="H268" s="145"/>
      <c r="I268" s="145"/>
      <c r="J268" s="31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</row>
    <row r="269" spans="1:30" ht="12.75" customHeight="1" x14ac:dyDescent="0.25">
      <c r="A269" s="142"/>
      <c r="B269" s="13"/>
      <c r="C269" s="31"/>
      <c r="D269" s="144"/>
      <c r="E269" s="144"/>
      <c r="F269" s="144"/>
      <c r="G269" s="145"/>
      <c r="H269" s="145"/>
      <c r="I269" s="145"/>
      <c r="J269" s="31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</row>
    <row r="270" spans="1:30" ht="12.75" customHeight="1" x14ac:dyDescent="0.25">
      <c r="A270" s="142"/>
      <c r="B270" s="13"/>
      <c r="C270" s="31"/>
      <c r="D270" s="144"/>
      <c r="E270" s="144"/>
      <c r="F270" s="144"/>
      <c r="G270" s="145"/>
      <c r="H270" s="145"/>
      <c r="I270" s="145"/>
      <c r="J270" s="31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</row>
    <row r="271" spans="1:30" ht="12.75" customHeight="1" x14ac:dyDescent="0.25">
      <c r="A271" s="142"/>
      <c r="B271" s="13"/>
      <c r="C271" s="31"/>
      <c r="D271" s="144"/>
      <c r="E271" s="144"/>
      <c r="F271" s="144"/>
      <c r="G271" s="145"/>
      <c r="H271" s="145"/>
      <c r="I271" s="145"/>
      <c r="J271" s="31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</row>
    <row r="272" spans="1:30" ht="12.75" customHeight="1" x14ac:dyDescent="0.25">
      <c r="A272" s="142"/>
      <c r="B272" s="13"/>
      <c r="C272" s="31"/>
      <c r="D272" s="144"/>
      <c r="E272" s="144"/>
      <c r="F272" s="144"/>
      <c r="G272" s="145"/>
      <c r="H272" s="145"/>
      <c r="I272" s="145"/>
      <c r="J272" s="31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  <c r="AA272" s="146"/>
      <c r="AB272" s="146"/>
      <c r="AC272" s="146"/>
      <c r="AD272" s="146"/>
    </row>
    <row r="273" spans="1:30" ht="12.75" customHeight="1" x14ac:dyDescent="0.25">
      <c r="A273" s="142"/>
      <c r="B273" s="13"/>
      <c r="C273" s="31"/>
      <c r="D273" s="144"/>
      <c r="E273" s="144"/>
      <c r="F273" s="144"/>
      <c r="G273" s="145"/>
      <c r="H273" s="145"/>
      <c r="I273" s="145"/>
      <c r="J273" s="31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  <c r="AA273" s="146"/>
      <c r="AB273" s="146"/>
      <c r="AC273" s="146"/>
      <c r="AD273" s="146"/>
    </row>
    <row r="274" spans="1:30" ht="15" customHeight="1" x14ac:dyDescent="0.25">
      <c r="A274" s="142"/>
      <c r="B274" s="13"/>
      <c r="C274" s="31"/>
      <c r="D274" s="144"/>
      <c r="E274" s="144"/>
      <c r="G274" s="145"/>
      <c r="H274" s="145"/>
      <c r="I274" s="145"/>
      <c r="J274" s="31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  <c r="AA274" s="146"/>
      <c r="AB274" s="146"/>
      <c r="AC274" s="146"/>
      <c r="AD274" s="146"/>
    </row>
    <row r="275" spans="1:30" ht="12.75" customHeight="1" x14ac:dyDescent="0.25">
      <c r="A275" s="142"/>
      <c r="B275" s="13"/>
      <c r="C275" s="31"/>
      <c r="D275" s="144"/>
      <c r="E275" s="144"/>
      <c r="F275" s="144"/>
      <c r="G275" s="145"/>
      <c r="H275" s="145"/>
      <c r="I275" s="145"/>
      <c r="J275" s="31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6"/>
      <c r="AC275" s="146"/>
      <c r="AD275" s="146"/>
    </row>
    <row r="276" spans="1:30" ht="12.75" customHeight="1" x14ac:dyDescent="0.25">
      <c r="A276" s="142"/>
      <c r="B276" s="13"/>
      <c r="C276" s="31"/>
      <c r="D276" s="144"/>
      <c r="E276" s="144"/>
      <c r="F276" s="144"/>
      <c r="G276" s="145"/>
      <c r="H276" s="145"/>
      <c r="I276" s="145"/>
      <c r="J276" s="31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  <c r="AA276" s="146"/>
      <c r="AB276" s="146"/>
      <c r="AC276" s="146"/>
      <c r="AD276" s="146"/>
    </row>
    <row r="277" spans="1:30" ht="12.75" customHeight="1" x14ac:dyDescent="0.25">
      <c r="A277" s="142"/>
      <c r="B277" s="13"/>
      <c r="C277" s="31"/>
      <c r="D277" s="144"/>
      <c r="E277" s="144"/>
      <c r="F277" s="144"/>
      <c r="G277" s="145"/>
      <c r="H277" s="145"/>
      <c r="I277" s="145"/>
      <c r="J277" s="31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  <c r="AA277" s="146"/>
      <c r="AB277" s="146"/>
      <c r="AC277" s="146"/>
      <c r="AD277" s="146"/>
    </row>
    <row r="278" spans="1:30" ht="12.75" customHeight="1" x14ac:dyDescent="0.25">
      <c r="A278" s="142"/>
      <c r="B278" s="13"/>
      <c r="C278" s="31"/>
      <c r="D278" s="144"/>
      <c r="E278" s="144"/>
      <c r="F278" s="144"/>
      <c r="G278" s="145"/>
      <c r="H278" s="145"/>
      <c r="I278" s="145"/>
      <c r="J278" s="31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  <c r="AA278" s="146"/>
      <c r="AB278" s="146"/>
      <c r="AC278" s="146"/>
      <c r="AD278" s="146"/>
    </row>
    <row r="279" spans="1:30" ht="12.75" customHeight="1" x14ac:dyDescent="0.25">
      <c r="A279" s="142"/>
      <c r="B279" s="13"/>
      <c r="C279" s="31"/>
      <c r="D279" s="144"/>
      <c r="E279" s="144"/>
      <c r="F279" s="144"/>
      <c r="G279" s="145"/>
      <c r="H279" s="145"/>
      <c r="I279" s="145"/>
      <c r="J279" s="31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  <c r="AA279" s="146"/>
      <c r="AB279" s="146"/>
      <c r="AC279" s="146"/>
      <c r="AD279" s="146"/>
    </row>
    <row r="280" spans="1:30" ht="12.75" customHeight="1" x14ac:dyDescent="0.25">
      <c r="A280" s="142"/>
      <c r="B280" s="13"/>
      <c r="C280" s="31"/>
      <c r="D280" s="144"/>
      <c r="E280" s="144"/>
      <c r="F280" s="144"/>
      <c r="G280" s="145"/>
      <c r="H280" s="145"/>
      <c r="I280" s="145"/>
      <c r="J280" s="31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  <c r="AA280" s="146"/>
      <c r="AB280" s="146"/>
      <c r="AC280" s="146"/>
      <c r="AD280" s="146"/>
    </row>
    <row r="281" spans="1:30" ht="12.75" customHeight="1" x14ac:dyDescent="0.25">
      <c r="A281" s="142"/>
      <c r="B281" s="13"/>
      <c r="C281" s="31"/>
      <c r="D281" s="144"/>
      <c r="E281" s="144"/>
      <c r="F281" s="144"/>
      <c r="G281" s="145"/>
      <c r="H281" s="145"/>
      <c r="I281" s="145"/>
      <c r="J281" s="31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  <c r="AA281" s="146"/>
      <c r="AB281" s="146"/>
      <c r="AC281" s="146"/>
      <c r="AD281" s="146"/>
    </row>
    <row r="282" spans="1:30" ht="12.75" customHeight="1" x14ac:dyDescent="0.25">
      <c r="A282" s="142"/>
      <c r="B282" s="13"/>
      <c r="C282" s="31"/>
      <c r="D282" s="144"/>
      <c r="E282" s="144"/>
      <c r="F282" s="144"/>
      <c r="G282" s="145"/>
      <c r="H282" s="145"/>
      <c r="I282" s="145"/>
      <c r="J282" s="31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  <c r="AA282" s="146"/>
      <c r="AB282" s="146"/>
      <c r="AC282" s="146"/>
      <c r="AD282" s="146"/>
    </row>
    <row r="283" spans="1:30" ht="12.75" customHeight="1" x14ac:dyDescent="0.25">
      <c r="A283" s="142"/>
      <c r="B283" s="13"/>
      <c r="C283" s="31"/>
      <c r="D283" s="144"/>
      <c r="E283" s="144"/>
      <c r="F283" s="144"/>
      <c r="G283" s="145"/>
      <c r="H283" s="145"/>
      <c r="I283" s="145"/>
      <c r="J283" s="31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</row>
    <row r="284" spans="1:30" ht="12.75" customHeight="1" x14ac:dyDescent="0.25">
      <c r="A284" s="142"/>
      <c r="B284" s="13"/>
      <c r="C284" s="31"/>
      <c r="D284" s="144"/>
      <c r="E284" s="144"/>
      <c r="F284" s="144"/>
      <c r="G284" s="145"/>
      <c r="H284" s="145"/>
      <c r="I284" s="145"/>
      <c r="J284" s="31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</row>
    <row r="285" spans="1:30" ht="12.75" customHeight="1" x14ac:dyDescent="0.25">
      <c r="A285" s="142"/>
      <c r="B285" s="13"/>
      <c r="C285" s="31"/>
      <c r="D285" s="144"/>
      <c r="E285" s="144"/>
      <c r="F285" s="144"/>
      <c r="G285" s="145"/>
      <c r="H285" s="145"/>
      <c r="I285" s="145"/>
      <c r="J285" s="31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</row>
    <row r="286" spans="1:30" ht="12.75" customHeight="1" x14ac:dyDescent="0.25">
      <c r="A286" s="142"/>
      <c r="B286" s="13"/>
      <c r="C286" s="31"/>
      <c r="D286" s="144"/>
      <c r="E286" s="144"/>
      <c r="F286" s="144"/>
      <c r="G286" s="145"/>
      <c r="H286" s="145"/>
      <c r="I286" s="145"/>
      <c r="J286" s="31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</row>
    <row r="287" spans="1:30" ht="12.75" customHeight="1" x14ac:dyDescent="0.25">
      <c r="A287" s="142"/>
      <c r="B287" s="13"/>
      <c r="C287" s="31"/>
      <c r="D287" s="144"/>
      <c r="E287" s="144"/>
      <c r="F287" s="144"/>
      <c r="G287" s="145"/>
      <c r="H287" s="145"/>
      <c r="I287" s="145"/>
      <c r="J287" s="31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</row>
    <row r="288" spans="1:30" ht="12.75" customHeight="1" x14ac:dyDescent="0.25">
      <c r="A288" s="142"/>
      <c r="B288" s="13"/>
      <c r="C288" s="31"/>
      <c r="D288" s="144"/>
      <c r="E288" s="144"/>
      <c r="F288" s="144"/>
      <c r="G288" s="145"/>
      <c r="H288" s="145"/>
      <c r="I288" s="145"/>
      <c r="J288" s="31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  <c r="AA288" s="146"/>
      <c r="AB288" s="146"/>
      <c r="AC288" s="146"/>
      <c r="AD288" s="146"/>
    </row>
    <row r="289" spans="1:30" ht="12.75" customHeight="1" x14ac:dyDescent="0.25">
      <c r="A289" s="142"/>
      <c r="B289" s="13"/>
      <c r="C289" s="31"/>
      <c r="D289" s="144"/>
      <c r="E289" s="144"/>
      <c r="F289" s="144"/>
      <c r="G289" s="145"/>
      <c r="H289" s="145"/>
      <c r="I289" s="145"/>
      <c r="J289" s="31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  <c r="AA289" s="146"/>
      <c r="AB289" s="146"/>
      <c r="AC289" s="146"/>
      <c r="AD289" s="146"/>
    </row>
    <row r="290" spans="1:30" ht="12.75" customHeight="1" x14ac:dyDescent="0.25">
      <c r="A290" s="142"/>
      <c r="B290" s="13"/>
      <c r="C290" s="31"/>
      <c r="D290" s="144"/>
      <c r="E290" s="144"/>
      <c r="F290" s="144"/>
      <c r="G290" s="145"/>
      <c r="H290" s="145"/>
      <c r="I290" s="145"/>
      <c r="J290" s="31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  <c r="AA290" s="146"/>
      <c r="AB290" s="146"/>
      <c r="AC290" s="146"/>
      <c r="AD290" s="146"/>
    </row>
    <row r="291" spans="1:30" ht="12.75" customHeight="1" x14ac:dyDescent="0.25">
      <c r="A291" s="142"/>
      <c r="B291" s="13"/>
      <c r="C291" s="31"/>
      <c r="D291" s="144"/>
      <c r="E291" s="144"/>
      <c r="F291" s="144"/>
      <c r="G291" s="145"/>
      <c r="H291" s="145"/>
      <c r="I291" s="145"/>
      <c r="J291" s="31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  <c r="AA291" s="146"/>
      <c r="AB291" s="146"/>
      <c r="AC291" s="146"/>
      <c r="AD291" s="146"/>
    </row>
    <row r="292" spans="1:30" ht="12.75" customHeight="1" x14ac:dyDescent="0.25">
      <c r="A292" s="142"/>
      <c r="B292" s="13"/>
      <c r="C292" s="31"/>
      <c r="D292" s="144"/>
      <c r="E292" s="144"/>
      <c r="F292" s="144"/>
      <c r="G292" s="145"/>
      <c r="H292" s="145"/>
      <c r="I292" s="145"/>
      <c r="J292" s="31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  <c r="AA292" s="146"/>
      <c r="AB292" s="146"/>
      <c r="AC292" s="146"/>
      <c r="AD292" s="146"/>
    </row>
    <row r="293" spans="1:30" ht="12.75" customHeight="1" x14ac:dyDescent="0.25">
      <c r="A293" s="142"/>
      <c r="B293" s="13"/>
      <c r="C293" s="31"/>
      <c r="D293" s="144"/>
      <c r="E293" s="144"/>
      <c r="F293" s="144"/>
      <c r="G293" s="145"/>
      <c r="H293" s="145"/>
      <c r="I293" s="145"/>
      <c r="J293" s="31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  <c r="AA293" s="146"/>
      <c r="AB293" s="146"/>
      <c r="AC293" s="146"/>
      <c r="AD293" s="146"/>
    </row>
    <row r="294" spans="1:30" ht="12.75" customHeight="1" x14ac:dyDescent="0.25">
      <c r="A294" s="142"/>
      <c r="B294" s="13"/>
      <c r="C294" s="31"/>
      <c r="D294" s="144"/>
      <c r="E294" s="144"/>
      <c r="F294" s="144"/>
      <c r="G294" s="145"/>
      <c r="H294" s="145"/>
      <c r="I294" s="145"/>
      <c r="J294" s="31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  <c r="AA294" s="146"/>
      <c r="AB294" s="146"/>
      <c r="AC294" s="146"/>
      <c r="AD294" s="146"/>
    </row>
    <row r="295" spans="1:30" ht="12.75" customHeight="1" x14ac:dyDescent="0.25">
      <c r="A295" s="142"/>
      <c r="B295" s="13"/>
      <c r="C295" s="31"/>
      <c r="D295" s="144"/>
      <c r="E295" s="144"/>
      <c r="F295" s="144"/>
      <c r="G295" s="145"/>
      <c r="H295" s="145"/>
      <c r="I295" s="145"/>
      <c r="J295" s="31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</row>
    <row r="296" spans="1:30" ht="12.75" customHeight="1" x14ac:dyDescent="0.25">
      <c r="A296" s="142"/>
      <c r="B296" s="13"/>
      <c r="C296" s="31"/>
      <c r="D296" s="144"/>
      <c r="E296" s="144"/>
      <c r="F296" s="144"/>
      <c r="G296" s="145"/>
      <c r="H296" s="145"/>
      <c r="I296" s="145"/>
      <c r="J296" s="31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</row>
    <row r="297" spans="1:30" ht="12.75" customHeight="1" x14ac:dyDescent="0.25">
      <c r="A297" s="142"/>
      <c r="B297" s="13"/>
      <c r="C297" s="31"/>
      <c r="D297" s="144"/>
      <c r="E297" s="144"/>
      <c r="F297" s="144"/>
      <c r="G297" s="145"/>
      <c r="H297" s="145"/>
      <c r="I297" s="145"/>
      <c r="J297" s="31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</row>
    <row r="298" spans="1:30" ht="12.75" customHeight="1" x14ac:dyDescent="0.25">
      <c r="A298" s="142"/>
      <c r="B298" s="13"/>
      <c r="C298" s="31"/>
      <c r="D298" s="144"/>
      <c r="E298" s="144"/>
      <c r="F298" s="144"/>
      <c r="G298" s="145"/>
      <c r="H298" s="145"/>
      <c r="I298" s="145"/>
      <c r="J298" s="31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</row>
    <row r="299" spans="1:30" ht="12.75" customHeight="1" x14ac:dyDescent="0.25">
      <c r="A299" s="142"/>
      <c r="B299" s="13"/>
      <c r="C299" s="31"/>
      <c r="D299" s="144"/>
      <c r="E299" s="144"/>
      <c r="F299" s="144"/>
      <c r="G299" s="145"/>
      <c r="H299" s="145"/>
      <c r="I299" s="145"/>
      <c r="J299" s="31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</row>
    <row r="300" spans="1:30" ht="12.75" customHeight="1" x14ac:dyDescent="0.25">
      <c r="A300" s="142"/>
      <c r="B300" s="13"/>
      <c r="C300" s="31"/>
      <c r="D300" s="144"/>
      <c r="E300" s="144"/>
      <c r="F300" s="144"/>
      <c r="G300" s="145"/>
      <c r="H300" s="145"/>
      <c r="I300" s="145"/>
      <c r="J300" s="31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  <c r="AA300" s="146"/>
      <c r="AB300" s="146"/>
      <c r="AC300" s="146"/>
      <c r="AD300" s="146"/>
    </row>
    <row r="301" spans="1:30" ht="12.75" customHeight="1" x14ac:dyDescent="0.25">
      <c r="A301" s="142"/>
      <c r="B301" s="13"/>
      <c r="C301" s="31"/>
      <c r="D301" s="144"/>
      <c r="E301" s="144"/>
      <c r="F301" s="144"/>
      <c r="G301" s="145"/>
      <c r="H301" s="145"/>
      <c r="I301" s="145"/>
      <c r="J301" s="31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  <c r="AA301" s="146"/>
      <c r="AB301" s="146"/>
      <c r="AC301" s="146"/>
      <c r="AD301" s="146"/>
    </row>
    <row r="302" spans="1:30" ht="12.75" customHeight="1" x14ac:dyDescent="0.25">
      <c r="A302" s="142"/>
      <c r="B302" s="13"/>
      <c r="C302" s="31"/>
      <c r="D302" s="144"/>
      <c r="E302" s="144"/>
      <c r="F302" s="144"/>
      <c r="G302" s="145"/>
      <c r="H302" s="145"/>
      <c r="I302" s="145"/>
      <c r="J302" s="31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  <c r="AA302" s="146"/>
      <c r="AB302" s="146"/>
      <c r="AC302" s="146"/>
      <c r="AD302" s="146"/>
    </row>
    <row r="303" spans="1:30" ht="12.75" customHeight="1" x14ac:dyDescent="0.25">
      <c r="A303" s="142"/>
      <c r="B303" s="13"/>
      <c r="C303" s="31"/>
      <c r="D303" s="144"/>
      <c r="E303" s="144"/>
      <c r="F303" s="144"/>
      <c r="G303" s="145"/>
      <c r="H303" s="145"/>
      <c r="I303" s="145"/>
      <c r="J303" s="31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  <c r="AA303" s="146"/>
      <c r="AB303" s="146"/>
      <c r="AC303" s="146"/>
      <c r="AD303" s="146"/>
    </row>
    <row r="304" spans="1:30" ht="12.75" customHeight="1" x14ac:dyDescent="0.25">
      <c r="A304" s="142"/>
      <c r="B304" s="13"/>
      <c r="C304" s="31"/>
      <c r="D304" s="144"/>
      <c r="E304" s="144"/>
      <c r="F304" s="144"/>
      <c r="G304" s="145"/>
      <c r="H304" s="145"/>
      <c r="I304" s="145"/>
      <c r="J304" s="31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  <c r="AA304" s="146"/>
      <c r="AB304" s="146"/>
      <c r="AC304" s="146"/>
      <c r="AD304" s="146"/>
    </row>
    <row r="305" spans="1:30" ht="12.75" customHeight="1" x14ac:dyDescent="0.25">
      <c r="A305" s="142"/>
      <c r="B305" s="13"/>
      <c r="C305" s="31"/>
      <c r="D305" s="144"/>
      <c r="E305" s="144"/>
      <c r="F305" s="144"/>
      <c r="G305" s="145"/>
      <c r="H305" s="145"/>
      <c r="I305" s="145"/>
      <c r="J305" s="31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6"/>
      <c r="AC305" s="146"/>
      <c r="AD305" s="146"/>
    </row>
    <row r="306" spans="1:30" ht="12.75" customHeight="1" x14ac:dyDescent="0.25">
      <c r="A306" s="142"/>
      <c r="B306" s="13"/>
      <c r="C306" s="31"/>
      <c r="D306" s="144"/>
      <c r="E306" s="144"/>
      <c r="F306" s="144"/>
      <c r="G306" s="145"/>
      <c r="H306" s="145"/>
      <c r="I306" s="145"/>
      <c r="J306" s="31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  <c r="AA306" s="146"/>
      <c r="AB306" s="146"/>
      <c r="AC306" s="146"/>
      <c r="AD306" s="146"/>
    </row>
    <row r="307" spans="1:30" ht="12.75" customHeight="1" x14ac:dyDescent="0.25">
      <c r="A307" s="142"/>
      <c r="B307" s="13"/>
      <c r="C307" s="31"/>
      <c r="D307" s="144"/>
      <c r="E307" s="144"/>
      <c r="F307" s="144"/>
      <c r="G307" s="145"/>
      <c r="H307" s="145"/>
      <c r="I307" s="145"/>
      <c r="J307" s="31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</row>
    <row r="308" spans="1:30" ht="12.75" customHeight="1" x14ac:dyDescent="0.25">
      <c r="A308" s="142"/>
      <c r="B308" s="13"/>
      <c r="C308" s="31"/>
      <c r="D308" s="144"/>
      <c r="E308" s="144"/>
      <c r="F308" s="144"/>
      <c r="G308" s="145"/>
      <c r="H308" s="145"/>
      <c r="I308" s="145"/>
      <c r="J308" s="31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</row>
    <row r="309" spans="1:30" ht="12.75" customHeight="1" x14ac:dyDescent="0.25">
      <c r="A309" s="142"/>
      <c r="B309" s="13"/>
      <c r="C309" s="31"/>
      <c r="D309" s="144"/>
      <c r="E309" s="144"/>
      <c r="F309" s="144"/>
      <c r="G309" s="145"/>
      <c r="H309" s="145"/>
      <c r="I309" s="145"/>
      <c r="J309" s="31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</row>
    <row r="310" spans="1:30" ht="12.75" customHeight="1" x14ac:dyDescent="0.25">
      <c r="A310" s="142"/>
      <c r="B310" s="13"/>
      <c r="C310" s="31"/>
      <c r="D310" s="144"/>
      <c r="E310" s="144"/>
      <c r="F310" s="144"/>
      <c r="G310" s="145"/>
      <c r="H310" s="145"/>
      <c r="I310" s="145"/>
      <c r="J310" s="31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</row>
    <row r="311" spans="1:30" ht="12.75" customHeight="1" x14ac:dyDescent="0.25">
      <c r="A311" s="142"/>
      <c r="B311" s="13"/>
      <c r="C311" s="31"/>
      <c r="D311" s="144"/>
      <c r="E311" s="144"/>
      <c r="F311" s="144"/>
      <c r="G311" s="145"/>
      <c r="H311" s="145"/>
      <c r="I311" s="145"/>
      <c r="J311" s="31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</row>
    <row r="312" spans="1:30" ht="12.75" customHeight="1" x14ac:dyDescent="0.25">
      <c r="A312" s="142"/>
      <c r="B312" s="13"/>
      <c r="C312" s="31"/>
      <c r="D312" s="144"/>
      <c r="E312" s="144"/>
      <c r="F312" s="144"/>
      <c r="G312" s="145"/>
      <c r="H312" s="145"/>
      <c r="I312" s="145"/>
      <c r="J312" s="31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  <c r="AA312" s="146"/>
      <c r="AB312" s="146"/>
      <c r="AC312" s="146"/>
      <c r="AD312" s="146"/>
    </row>
    <row r="313" spans="1:30" ht="12.75" customHeight="1" x14ac:dyDescent="0.25">
      <c r="A313" s="142"/>
      <c r="B313" s="13"/>
      <c r="C313" s="31"/>
      <c r="D313" s="144"/>
      <c r="E313" s="144"/>
      <c r="F313" s="144"/>
      <c r="G313" s="145"/>
      <c r="H313" s="145"/>
      <c r="I313" s="145"/>
      <c r="J313" s="31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  <c r="AA313" s="146"/>
      <c r="AB313" s="146"/>
      <c r="AC313" s="146"/>
      <c r="AD313" s="146"/>
    </row>
    <row r="314" spans="1:30" ht="12.75" customHeight="1" x14ac:dyDescent="0.25">
      <c r="A314" s="142"/>
      <c r="B314" s="13"/>
      <c r="C314" s="31"/>
      <c r="D314" s="144"/>
      <c r="E314" s="144"/>
      <c r="F314" s="144"/>
      <c r="G314" s="145"/>
      <c r="H314" s="145"/>
      <c r="I314" s="145"/>
      <c r="J314" s="31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  <c r="AA314" s="146"/>
      <c r="AB314" s="146"/>
      <c r="AC314" s="146"/>
      <c r="AD314" s="146"/>
    </row>
    <row r="315" spans="1:30" ht="12.75" customHeight="1" x14ac:dyDescent="0.25">
      <c r="A315" s="142"/>
      <c r="B315" s="13"/>
      <c r="C315" s="31"/>
      <c r="D315" s="144"/>
      <c r="E315" s="144"/>
      <c r="F315" s="144"/>
      <c r="G315" s="145"/>
      <c r="H315" s="145"/>
      <c r="I315" s="145"/>
      <c r="J315" s="31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  <c r="AA315" s="146"/>
      <c r="AB315" s="146"/>
      <c r="AC315" s="146"/>
      <c r="AD315" s="146"/>
    </row>
    <row r="316" spans="1:30" ht="12.75" customHeight="1" x14ac:dyDescent="0.25">
      <c r="A316" s="142"/>
      <c r="B316" s="13"/>
      <c r="C316" s="31"/>
      <c r="D316" s="144"/>
      <c r="E316" s="144"/>
      <c r="F316" s="144"/>
      <c r="G316" s="145"/>
      <c r="H316" s="145"/>
      <c r="I316" s="145"/>
      <c r="J316" s="31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</row>
    <row r="317" spans="1:30" ht="12.75" customHeight="1" x14ac:dyDescent="0.25">
      <c r="A317" s="142"/>
      <c r="B317" s="13"/>
      <c r="C317" s="31"/>
      <c r="D317" s="144"/>
      <c r="E317" s="144"/>
      <c r="F317" s="144"/>
      <c r="G317" s="145"/>
      <c r="H317" s="145"/>
      <c r="I317" s="145"/>
      <c r="J317" s="31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</row>
    <row r="318" spans="1:30" ht="12.75" customHeight="1" x14ac:dyDescent="0.25">
      <c r="A318" s="142"/>
      <c r="B318" s="13"/>
      <c r="C318" s="31"/>
      <c r="D318" s="144"/>
      <c r="E318" s="144"/>
      <c r="F318" s="144"/>
      <c r="G318" s="145"/>
      <c r="H318" s="145"/>
      <c r="I318" s="145"/>
      <c r="J318" s="31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</row>
    <row r="319" spans="1:30" ht="12.75" customHeight="1" x14ac:dyDescent="0.25">
      <c r="A319" s="142"/>
      <c r="B319" s="13"/>
      <c r="C319" s="31"/>
      <c r="D319" s="144"/>
      <c r="E319" s="144"/>
      <c r="F319" s="144"/>
      <c r="G319" s="145"/>
      <c r="H319" s="145"/>
      <c r="I319" s="145"/>
      <c r="J319" s="31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</row>
    <row r="320" spans="1:30" ht="12.75" customHeight="1" x14ac:dyDescent="0.25">
      <c r="A320" s="142"/>
      <c r="B320" s="13"/>
      <c r="C320" s="31"/>
      <c r="D320" s="144"/>
      <c r="E320" s="144"/>
      <c r="F320" s="144"/>
      <c r="G320" s="145"/>
      <c r="H320" s="145"/>
      <c r="I320" s="145"/>
      <c r="J320" s="31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</row>
    <row r="321" spans="1:30" ht="12.75" customHeight="1" x14ac:dyDescent="0.25">
      <c r="A321" s="142"/>
      <c r="B321" s="13"/>
      <c r="C321" s="31"/>
      <c r="D321" s="144"/>
      <c r="E321" s="144"/>
      <c r="F321" s="144"/>
      <c r="G321" s="145"/>
      <c r="H321" s="145"/>
      <c r="I321" s="145"/>
      <c r="J321" s="31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</row>
    <row r="322" spans="1:30" ht="12.75" customHeight="1" x14ac:dyDescent="0.25">
      <c r="A322" s="142"/>
      <c r="B322" s="13"/>
      <c r="C322" s="31"/>
      <c r="D322" s="144"/>
      <c r="E322" s="144"/>
      <c r="F322" s="144"/>
      <c r="G322" s="145"/>
      <c r="H322" s="145"/>
      <c r="I322" s="145"/>
      <c r="J322" s="31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</row>
    <row r="323" spans="1:30" ht="12.75" customHeight="1" x14ac:dyDescent="0.25">
      <c r="A323" s="142"/>
      <c r="B323" s="13"/>
      <c r="C323" s="31"/>
      <c r="D323" s="144"/>
      <c r="E323" s="144"/>
      <c r="F323" s="144"/>
      <c r="G323" s="145"/>
      <c r="H323" s="145"/>
      <c r="I323" s="145"/>
      <c r="J323" s="31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</row>
    <row r="324" spans="1:30" ht="12.75" customHeight="1" x14ac:dyDescent="0.25">
      <c r="A324" s="142"/>
      <c r="B324" s="13"/>
      <c r="C324" s="31"/>
      <c r="D324" s="144"/>
      <c r="E324" s="144"/>
      <c r="F324" s="144"/>
      <c r="G324" s="145"/>
      <c r="H324" s="145"/>
      <c r="I324" s="145"/>
      <c r="J324" s="31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  <c r="AA324" s="146"/>
      <c r="AB324" s="146"/>
      <c r="AC324" s="146"/>
      <c r="AD324" s="146"/>
    </row>
    <row r="325" spans="1:30" ht="12.75" customHeight="1" x14ac:dyDescent="0.25">
      <c r="A325" s="142"/>
      <c r="B325" s="13"/>
      <c r="C325" s="31"/>
      <c r="D325" s="144"/>
      <c r="E325" s="144"/>
      <c r="F325" s="144"/>
      <c r="G325" s="145"/>
      <c r="H325" s="145"/>
      <c r="I325" s="145"/>
      <c r="J325" s="31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  <c r="AA325" s="146"/>
      <c r="AB325" s="146"/>
      <c r="AC325" s="146"/>
      <c r="AD325" s="146"/>
    </row>
    <row r="326" spans="1:30" ht="12.75" customHeight="1" x14ac:dyDescent="0.25">
      <c r="A326" s="142"/>
      <c r="B326" s="13"/>
      <c r="C326" s="31"/>
      <c r="D326" s="144"/>
      <c r="E326" s="144"/>
      <c r="F326" s="144"/>
      <c r="G326" s="145"/>
      <c r="H326" s="145"/>
      <c r="I326" s="145"/>
      <c r="J326" s="31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  <c r="AA326" s="146"/>
      <c r="AB326" s="146"/>
      <c r="AC326" s="146"/>
      <c r="AD326" s="146"/>
    </row>
    <row r="327" spans="1:30" ht="12.75" customHeight="1" x14ac:dyDescent="0.25">
      <c r="A327" s="142"/>
      <c r="B327" s="13"/>
      <c r="C327" s="31"/>
      <c r="D327" s="144"/>
      <c r="E327" s="144"/>
      <c r="F327" s="144"/>
      <c r="G327" s="145"/>
      <c r="H327" s="145"/>
      <c r="I327" s="145"/>
      <c r="J327" s="31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  <c r="AA327" s="146"/>
      <c r="AB327" s="146"/>
      <c r="AC327" s="146"/>
      <c r="AD327" s="146"/>
    </row>
    <row r="328" spans="1:30" ht="12.75" customHeight="1" x14ac:dyDescent="0.25">
      <c r="A328" s="142"/>
      <c r="B328" s="13"/>
      <c r="C328" s="31"/>
      <c r="D328" s="144"/>
      <c r="E328" s="144"/>
      <c r="F328" s="144"/>
      <c r="G328" s="145"/>
      <c r="H328" s="145"/>
      <c r="I328" s="145"/>
      <c r="J328" s="31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</row>
    <row r="329" spans="1:30" ht="12.75" customHeight="1" x14ac:dyDescent="0.25">
      <c r="A329" s="142"/>
      <c r="B329" s="13"/>
      <c r="C329" s="31"/>
      <c r="D329" s="144"/>
      <c r="E329" s="144"/>
      <c r="F329" s="144"/>
      <c r="G329" s="145"/>
      <c r="H329" s="145"/>
      <c r="I329" s="145"/>
      <c r="J329" s="31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</row>
    <row r="330" spans="1:30" ht="12.75" customHeight="1" x14ac:dyDescent="0.25">
      <c r="A330" s="142"/>
      <c r="B330" s="13"/>
      <c r="C330" s="31"/>
      <c r="D330" s="144"/>
      <c r="E330" s="144"/>
      <c r="F330" s="144"/>
      <c r="G330" s="145"/>
      <c r="H330" s="145"/>
      <c r="I330" s="145"/>
      <c r="J330" s="31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</row>
    <row r="331" spans="1:30" ht="12.75" customHeight="1" x14ac:dyDescent="0.25">
      <c r="A331" s="142"/>
      <c r="B331" s="13"/>
      <c r="C331" s="31"/>
      <c r="D331" s="144"/>
      <c r="E331" s="144"/>
      <c r="F331" s="144"/>
      <c r="G331" s="145"/>
      <c r="H331" s="145"/>
      <c r="I331" s="145"/>
      <c r="J331" s="31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</row>
    <row r="332" spans="1:30" ht="12.75" customHeight="1" x14ac:dyDescent="0.25">
      <c r="A332" s="142"/>
      <c r="B332" s="13"/>
      <c r="C332" s="31"/>
      <c r="D332" s="144"/>
      <c r="E332" s="144"/>
      <c r="F332" s="144"/>
      <c r="G332" s="145"/>
      <c r="H332" s="145"/>
      <c r="I332" s="145"/>
      <c r="J332" s="31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ht="12.75" customHeight="1" x14ac:dyDescent="0.25">
      <c r="A333" s="142"/>
      <c r="B333" s="13"/>
      <c r="C333" s="31"/>
      <c r="D333" s="144"/>
      <c r="E333" s="144"/>
      <c r="F333" s="144"/>
      <c r="G333" s="145"/>
      <c r="H333" s="145"/>
      <c r="I333" s="145"/>
      <c r="J333" s="31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</row>
    <row r="334" spans="1:30" ht="12.75" customHeight="1" x14ac:dyDescent="0.25">
      <c r="A334" s="142"/>
      <c r="B334" s="13"/>
      <c r="C334" s="31"/>
      <c r="D334" s="144"/>
      <c r="E334" s="144"/>
      <c r="F334" s="144"/>
      <c r="G334" s="145"/>
      <c r="H334" s="145"/>
      <c r="I334" s="145"/>
      <c r="J334" s="31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</row>
    <row r="335" spans="1:30" ht="12.75" customHeight="1" x14ac:dyDescent="0.25">
      <c r="A335" s="142"/>
      <c r="B335" s="13"/>
      <c r="C335" s="31"/>
      <c r="D335" s="144"/>
      <c r="E335" s="144"/>
      <c r="F335" s="144"/>
      <c r="G335" s="145"/>
      <c r="H335" s="145"/>
      <c r="I335" s="145"/>
      <c r="J335" s="31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</row>
    <row r="336" spans="1:30" ht="12.75" customHeight="1" x14ac:dyDescent="0.25">
      <c r="A336" s="142"/>
      <c r="B336" s="13"/>
      <c r="C336" s="31"/>
      <c r="D336" s="144"/>
      <c r="E336" s="144"/>
      <c r="F336" s="144"/>
      <c r="G336" s="145"/>
      <c r="H336" s="145"/>
      <c r="I336" s="145"/>
      <c r="J336" s="31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</row>
    <row r="337" spans="1:30" ht="12.75" customHeight="1" x14ac:dyDescent="0.25">
      <c r="A337" s="142"/>
      <c r="B337" s="13"/>
      <c r="C337" s="31"/>
      <c r="D337" s="144"/>
      <c r="E337" s="144"/>
      <c r="F337" s="144"/>
      <c r="G337" s="145"/>
      <c r="H337" s="145"/>
      <c r="I337" s="145"/>
      <c r="J337" s="31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ht="12.75" customHeight="1" x14ac:dyDescent="0.25">
      <c r="A338" s="142"/>
      <c r="B338" s="13"/>
      <c r="C338" s="31"/>
      <c r="D338" s="144"/>
      <c r="E338" s="144"/>
      <c r="F338" s="144"/>
      <c r="G338" s="145"/>
      <c r="H338" s="145"/>
      <c r="I338" s="145"/>
      <c r="J338" s="31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</row>
    <row r="339" spans="1:30" ht="12.75" customHeight="1" x14ac:dyDescent="0.25">
      <c r="A339" s="142"/>
      <c r="B339" s="13"/>
      <c r="C339" s="31"/>
      <c r="D339" s="144"/>
      <c r="E339" s="144"/>
      <c r="F339" s="144"/>
      <c r="G339" s="145"/>
      <c r="H339" s="145"/>
      <c r="I339" s="145"/>
      <c r="J339" s="31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  <c r="AA339" s="146"/>
      <c r="AB339" s="146"/>
      <c r="AC339" s="146"/>
      <c r="AD339" s="146"/>
    </row>
    <row r="340" spans="1:30" ht="12.75" customHeight="1" x14ac:dyDescent="0.25">
      <c r="A340" s="142"/>
      <c r="B340" s="13"/>
      <c r="C340" s="31"/>
      <c r="D340" s="144"/>
      <c r="E340" s="144"/>
      <c r="F340" s="144"/>
      <c r="G340" s="145"/>
      <c r="H340" s="145"/>
      <c r="I340" s="145"/>
      <c r="J340" s="31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</row>
    <row r="341" spans="1:30" ht="12.75" customHeight="1" x14ac:dyDescent="0.25">
      <c r="A341" s="142"/>
      <c r="B341" s="13"/>
      <c r="C341" s="31"/>
      <c r="D341" s="144"/>
      <c r="E341" s="144"/>
      <c r="F341" s="144"/>
      <c r="G341" s="145"/>
      <c r="H341" s="145"/>
      <c r="I341" s="145"/>
      <c r="J341" s="31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</row>
    <row r="342" spans="1:30" ht="12.75" customHeight="1" x14ac:dyDescent="0.25">
      <c r="A342" s="142"/>
      <c r="B342" s="13"/>
      <c r="C342" s="31"/>
      <c r="D342" s="144"/>
      <c r="E342" s="144"/>
      <c r="F342" s="144"/>
      <c r="G342" s="145"/>
      <c r="H342" s="145"/>
      <c r="I342" s="145"/>
      <c r="J342" s="31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</row>
    <row r="343" spans="1:30" ht="12.75" customHeight="1" x14ac:dyDescent="0.25">
      <c r="A343" s="142"/>
      <c r="B343" s="13"/>
      <c r="C343" s="31"/>
      <c r="D343" s="144"/>
      <c r="E343" s="144"/>
      <c r="F343" s="144"/>
      <c r="G343" s="145"/>
      <c r="H343" s="145"/>
      <c r="I343" s="145"/>
      <c r="J343" s="31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</row>
    <row r="344" spans="1:30" ht="12.75" customHeight="1" x14ac:dyDescent="0.25">
      <c r="A344" s="142"/>
      <c r="B344" s="13"/>
      <c r="C344" s="31"/>
      <c r="D344" s="144"/>
      <c r="E344" s="144"/>
      <c r="F344" s="144"/>
      <c r="G344" s="145"/>
      <c r="H344" s="145"/>
      <c r="I344" s="145"/>
      <c r="J344" s="31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</row>
    <row r="345" spans="1:30" ht="12.75" customHeight="1" x14ac:dyDescent="0.25">
      <c r="A345" s="142"/>
      <c r="B345" s="13"/>
      <c r="C345" s="31"/>
      <c r="D345" s="144"/>
      <c r="E345" s="144"/>
      <c r="F345" s="144"/>
      <c r="G345" s="145"/>
      <c r="H345" s="145"/>
      <c r="I345" s="145"/>
      <c r="J345" s="31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  <c r="AA345" s="146"/>
      <c r="AB345" s="146"/>
      <c r="AC345" s="146"/>
      <c r="AD345" s="146"/>
    </row>
    <row r="346" spans="1:30" ht="12.75" customHeight="1" x14ac:dyDescent="0.25">
      <c r="A346" s="142"/>
      <c r="B346" s="13"/>
      <c r="C346" s="31"/>
      <c r="D346" s="144"/>
      <c r="E346" s="144"/>
      <c r="F346" s="144"/>
      <c r="G346" s="145"/>
      <c r="H346" s="145"/>
      <c r="I346" s="145"/>
      <c r="J346" s="31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  <c r="AA346" s="146"/>
      <c r="AB346" s="146"/>
      <c r="AC346" s="146"/>
      <c r="AD346" s="146"/>
    </row>
    <row r="347" spans="1:30" ht="12.75" customHeight="1" x14ac:dyDescent="0.25">
      <c r="A347" s="142"/>
      <c r="B347" s="13"/>
      <c r="C347" s="31"/>
      <c r="D347" s="144"/>
      <c r="E347" s="144"/>
      <c r="F347" s="144"/>
      <c r="G347" s="145"/>
      <c r="H347" s="145"/>
      <c r="I347" s="145"/>
      <c r="J347" s="31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  <c r="AA347" s="146"/>
      <c r="AB347" s="146"/>
      <c r="AC347" s="146"/>
      <c r="AD347" s="146"/>
    </row>
    <row r="348" spans="1:30" ht="12.75" customHeight="1" x14ac:dyDescent="0.25">
      <c r="A348" s="142"/>
      <c r="B348" s="13"/>
      <c r="C348" s="31"/>
      <c r="D348" s="144"/>
      <c r="E348" s="144"/>
      <c r="F348" s="144"/>
      <c r="G348" s="145"/>
      <c r="H348" s="145"/>
      <c r="I348" s="145"/>
      <c r="J348" s="31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  <c r="AA348" s="146"/>
      <c r="AB348" s="146"/>
      <c r="AC348" s="146"/>
      <c r="AD348" s="146"/>
    </row>
    <row r="349" spans="1:30" ht="12.75" customHeight="1" x14ac:dyDescent="0.25">
      <c r="A349" s="142"/>
      <c r="B349" s="13"/>
      <c r="C349" s="31"/>
      <c r="D349" s="144"/>
      <c r="E349" s="144"/>
      <c r="F349" s="144"/>
      <c r="G349" s="145"/>
      <c r="H349" s="145"/>
      <c r="I349" s="145"/>
      <c r="J349" s="31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  <c r="AA349" s="146"/>
      <c r="AB349" s="146"/>
      <c r="AC349" s="146"/>
      <c r="AD349" s="146"/>
    </row>
    <row r="350" spans="1:30" ht="12.75" customHeight="1" x14ac:dyDescent="0.25">
      <c r="A350" s="142"/>
      <c r="B350" s="13"/>
      <c r="C350" s="31"/>
      <c r="D350" s="144"/>
      <c r="E350" s="144"/>
      <c r="F350" s="144"/>
      <c r="G350" s="145"/>
      <c r="H350" s="145"/>
      <c r="I350" s="145"/>
      <c r="J350" s="31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  <c r="AA350" s="146"/>
      <c r="AB350" s="146"/>
      <c r="AC350" s="146"/>
      <c r="AD350" s="146"/>
    </row>
    <row r="351" spans="1:30" ht="12.75" customHeight="1" x14ac:dyDescent="0.25">
      <c r="A351" s="142"/>
      <c r="B351" s="13"/>
      <c r="C351" s="31"/>
      <c r="D351" s="144"/>
      <c r="E351" s="144"/>
      <c r="F351" s="144"/>
      <c r="G351" s="145"/>
      <c r="H351" s="145"/>
      <c r="I351" s="145"/>
      <c r="J351" s="31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6"/>
      <c r="AC351" s="146"/>
      <c r="AD351" s="146"/>
    </row>
    <row r="352" spans="1:30" ht="12.75" customHeight="1" x14ac:dyDescent="0.25">
      <c r="A352" s="142"/>
      <c r="B352" s="13"/>
      <c r="C352" s="31"/>
      <c r="D352" s="144"/>
      <c r="E352" s="144"/>
      <c r="F352" s="144"/>
      <c r="G352" s="145"/>
      <c r="H352" s="145"/>
      <c r="I352" s="145"/>
      <c r="J352" s="31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</row>
    <row r="353" spans="1:30" ht="12.75" customHeight="1" x14ac:dyDescent="0.25">
      <c r="A353" s="142"/>
      <c r="B353" s="13"/>
      <c r="C353" s="31"/>
      <c r="D353" s="144"/>
      <c r="E353" s="144"/>
      <c r="F353" s="144"/>
      <c r="G353" s="145"/>
      <c r="H353" s="145"/>
      <c r="I353" s="145"/>
      <c r="J353" s="31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</row>
    <row r="354" spans="1:30" ht="12.75" customHeight="1" x14ac:dyDescent="0.25">
      <c r="A354" s="142"/>
      <c r="B354" s="13"/>
      <c r="C354" s="31"/>
      <c r="D354" s="144"/>
      <c r="E354" s="144"/>
      <c r="F354" s="144"/>
      <c r="G354" s="145"/>
      <c r="H354" s="145"/>
      <c r="I354" s="145"/>
      <c r="J354" s="31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</row>
    <row r="355" spans="1:30" ht="12.75" customHeight="1" x14ac:dyDescent="0.25">
      <c r="A355" s="142"/>
      <c r="B355" s="13"/>
      <c r="C355" s="31"/>
      <c r="D355" s="144"/>
      <c r="E355" s="144"/>
      <c r="F355" s="144"/>
      <c r="G355" s="145"/>
      <c r="H355" s="145"/>
      <c r="I355" s="145"/>
      <c r="J355" s="31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</row>
    <row r="356" spans="1:30" ht="12.75" customHeight="1" x14ac:dyDescent="0.25">
      <c r="A356" s="142"/>
      <c r="B356" s="13"/>
      <c r="C356" s="31"/>
      <c r="D356" s="144"/>
      <c r="E356" s="144"/>
      <c r="F356" s="144"/>
      <c r="G356" s="145"/>
      <c r="H356" s="145"/>
      <c r="I356" s="145"/>
      <c r="J356" s="31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</row>
    <row r="357" spans="1:30" ht="12.75" customHeight="1" x14ac:dyDescent="0.25">
      <c r="A357" s="142"/>
      <c r="B357" s="13"/>
      <c r="C357" s="31"/>
      <c r="D357" s="144"/>
      <c r="E357" s="144"/>
      <c r="F357" s="144"/>
      <c r="G357" s="145"/>
      <c r="H357" s="145"/>
      <c r="I357" s="145"/>
      <c r="J357" s="31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</row>
    <row r="358" spans="1:30" ht="12.75" customHeight="1" x14ac:dyDescent="0.25">
      <c r="A358" s="142"/>
      <c r="B358" s="13"/>
      <c r="C358" s="31"/>
      <c r="D358" s="144"/>
      <c r="E358" s="144"/>
      <c r="F358" s="144"/>
      <c r="G358" s="145"/>
      <c r="H358" s="145"/>
      <c r="I358" s="145"/>
      <c r="J358" s="31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</row>
    <row r="359" spans="1:30" ht="12.75" customHeight="1" x14ac:dyDescent="0.25">
      <c r="A359" s="142"/>
      <c r="B359" s="13"/>
      <c r="C359" s="31"/>
      <c r="D359" s="144"/>
      <c r="E359" s="144"/>
      <c r="F359" s="144"/>
      <c r="G359" s="145"/>
      <c r="H359" s="145"/>
      <c r="I359" s="145"/>
      <c r="J359" s="31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</row>
    <row r="360" spans="1:30" ht="12.75" customHeight="1" x14ac:dyDescent="0.25">
      <c r="A360" s="142"/>
      <c r="B360" s="13"/>
      <c r="C360" s="31"/>
      <c r="D360" s="144"/>
      <c r="E360" s="144"/>
      <c r="F360" s="144"/>
      <c r="G360" s="145"/>
      <c r="H360" s="145"/>
      <c r="I360" s="145"/>
      <c r="J360" s="31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</row>
    <row r="361" spans="1:30" ht="12.75" customHeight="1" x14ac:dyDescent="0.25">
      <c r="A361" s="142"/>
      <c r="B361" s="13"/>
      <c r="C361" s="31"/>
      <c r="D361" s="144"/>
      <c r="E361" s="144"/>
      <c r="F361" s="144"/>
      <c r="G361" s="145"/>
      <c r="H361" s="145"/>
      <c r="I361" s="145"/>
      <c r="J361" s="31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  <c r="AA361" s="146"/>
      <c r="AB361" s="146"/>
      <c r="AC361" s="146"/>
      <c r="AD361" s="146"/>
    </row>
    <row r="362" spans="1:30" ht="12.75" customHeight="1" x14ac:dyDescent="0.25">
      <c r="A362" s="142"/>
      <c r="B362" s="13"/>
      <c r="C362" s="31"/>
      <c r="D362" s="144"/>
      <c r="E362" s="144"/>
      <c r="F362" s="144"/>
      <c r="G362" s="145"/>
      <c r="H362" s="145"/>
      <c r="I362" s="145"/>
      <c r="J362" s="31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ht="12.75" customHeight="1" x14ac:dyDescent="0.25">
      <c r="A363" s="142"/>
      <c r="B363" s="13"/>
      <c r="C363" s="31"/>
      <c r="D363" s="144"/>
      <c r="E363" s="144"/>
      <c r="F363" s="144"/>
      <c r="G363" s="145"/>
      <c r="H363" s="145"/>
      <c r="I363" s="145"/>
      <c r="J363" s="31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  <c r="AA363" s="146"/>
      <c r="AB363" s="146"/>
      <c r="AC363" s="146"/>
      <c r="AD363" s="146"/>
    </row>
    <row r="364" spans="1:30" ht="12.75" customHeight="1" x14ac:dyDescent="0.25">
      <c r="A364" s="142"/>
      <c r="B364" s="13"/>
      <c r="C364" s="31"/>
      <c r="D364" s="144"/>
      <c r="E364" s="144"/>
      <c r="F364" s="144"/>
      <c r="G364" s="145"/>
      <c r="H364" s="145"/>
      <c r="I364" s="145"/>
      <c r="J364" s="31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  <c r="AA364" s="146"/>
      <c r="AB364" s="146"/>
      <c r="AC364" s="146"/>
      <c r="AD364" s="146"/>
    </row>
    <row r="365" spans="1:30" ht="12.75" customHeight="1" x14ac:dyDescent="0.25">
      <c r="A365" s="142"/>
      <c r="B365" s="13"/>
      <c r="C365" s="31"/>
      <c r="D365" s="144"/>
      <c r="E365" s="144"/>
      <c r="F365" s="144"/>
      <c r="G365" s="145"/>
      <c r="H365" s="145"/>
      <c r="I365" s="145"/>
      <c r="J365" s="31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  <c r="AA365" s="146"/>
      <c r="AB365" s="146"/>
      <c r="AC365" s="146"/>
      <c r="AD365" s="146"/>
    </row>
    <row r="366" spans="1:30" ht="12.75" customHeight="1" x14ac:dyDescent="0.25">
      <c r="A366" s="142"/>
      <c r="B366" s="13"/>
      <c r="C366" s="31"/>
      <c r="D366" s="144"/>
      <c r="E366" s="144"/>
      <c r="F366" s="144"/>
      <c r="G366" s="145"/>
      <c r="H366" s="145"/>
      <c r="I366" s="145"/>
      <c r="J366" s="31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  <c r="AA366" s="146"/>
      <c r="AB366" s="146"/>
      <c r="AC366" s="146"/>
      <c r="AD366" s="146"/>
    </row>
    <row r="367" spans="1:30" ht="12.75" customHeight="1" x14ac:dyDescent="0.25">
      <c r="A367" s="142"/>
      <c r="B367" s="13"/>
      <c r="C367" s="31"/>
      <c r="D367" s="144"/>
      <c r="E367" s="144"/>
      <c r="F367" s="144"/>
      <c r="G367" s="145"/>
      <c r="H367" s="145"/>
      <c r="I367" s="145"/>
      <c r="J367" s="31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  <c r="AA367" s="146"/>
      <c r="AB367" s="146"/>
      <c r="AC367" s="146"/>
      <c r="AD367" s="146"/>
    </row>
    <row r="368" spans="1:30" ht="12.75" customHeight="1" x14ac:dyDescent="0.25">
      <c r="A368" s="142"/>
      <c r="B368" s="13"/>
      <c r="C368" s="31"/>
      <c r="D368" s="144"/>
      <c r="E368" s="144"/>
      <c r="F368" s="144"/>
      <c r="G368" s="145"/>
      <c r="H368" s="145"/>
      <c r="I368" s="145"/>
      <c r="J368" s="31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  <c r="AA368" s="146"/>
      <c r="AB368" s="146"/>
      <c r="AC368" s="146"/>
      <c r="AD368" s="146"/>
    </row>
    <row r="369" spans="1:30" ht="12.75" customHeight="1" x14ac:dyDescent="0.25">
      <c r="A369" s="142"/>
      <c r="B369" s="13"/>
      <c r="C369" s="31"/>
      <c r="D369" s="144"/>
      <c r="E369" s="144"/>
      <c r="F369" s="144"/>
      <c r="G369" s="145"/>
      <c r="H369" s="145"/>
      <c r="I369" s="145"/>
      <c r="J369" s="31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  <c r="AA369" s="146"/>
      <c r="AB369" s="146"/>
      <c r="AC369" s="146"/>
      <c r="AD369" s="146"/>
    </row>
    <row r="370" spans="1:30" ht="12.75" customHeight="1" x14ac:dyDescent="0.25">
      <c r="A370" s="142"/>
      <c r="B370" s="13"/>
      <c r="C370" s="31"/>
      <c r="D370" s="144"/>
      <c r="E370" s="144"/>
      <c r="F370" s="144"/>
      <c r="G370" s="145"/>
      <c r="H370" s="145"/>
      <c r="I370" s="145"/>
      <c r="J370" s="31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  <c r="AA370" s="146"/>
      <c r="AB370" s="146"/>
      <c r="AC370" s="146"/>
      <c r="AD370" s="146"/>
    </row>
    <row r="371" spans="1:30" ht="12.75" customHeight="1" x14ac:dyDescent="0.25">
      <c r="A371" s="142"/>
      <c r="B371" s="13"/>
      <c r="C371" s="31"/>
      <c r="D371" s="144"/>
      <c r="E371" s="144"/>
      <c r="F371" s="144"/>
      <c r="G371" s="145"/>
      <c r="H371" s="145"/>
      <c r="I371" s="145"/>
      <c r="J371" s="31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  <c r="AA371" s="146"/>
      <c r="AB371" s="146"/>
      <c r="AC371" s="146"/>
      <c r="AD371" s="146"/>
    </row>
    <row r="372" spans="1:30" ht="12.75" customHeight="1" x14ac:dyDescent="0.25">
      <c r="A372" s="142"/>
      <c r="B372" s="13"/>
      <c r="C372" s="31"/>
      <c r="D372" s="144"/>
      <c r="E372" s="144"/>
      <c r="F372" s="144"/>
      <c r="G372" s="145"/>
      <c r="H372" s="145"/>
      <c r="I372" s="145"/>
      <c r="J372" s="31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ht="12.75" customHeight="1" x14ac:dyDescent="0.25">
      <c r="A373" s="142"/>
      <c r="B373" s="13"/>
      <c r="C373" s="31"/>
      <c r="D373" s="144"/>
      <c r="E373" s="144"/>
      <c r="F373" s="144"/>
      <c r="G373" s="145"/>
      <c r="H373" s="145"/>
      <c r="I373" s="145"/>
      <c r="J373" s="31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</row>
    <row r="374" spans="1:30" ht="12.75" customHeight="1" x14ac:dyDescent="0.25">
      <c r="A374" s="142"/>
      <c r="B374" s="13"/>
      <c r="C374" s="31"/>
      <c r="D374" s="144"/>
      <c r="E374" s="144"/>
      <c r="F374" s="144"/>
      <c r="G374" s="145"/>
      <c r="H374" s="145"/>
      <c r="I374" s="145"/>
      <c r="J374" s="31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</row>
    <row r="375" spans="1:30" ht="12.75" customHeight="1" x14ac:dyDescent="0.25">
      <c r="A375" s="142"/>
      <c r="B375" s="13"/>
      <c r="C375" s="31"/>
      <c r="D375" s="144"/>
      <c r="E375" s="144"/>
      <c r="F375" s="144"/>
      <c r="G375" s="145"/>
      <c r="H375" s="145"/>
      <c r="I375" s="145"/>
      <c r="J375" s="31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</row>
    <row r="376" spans="1:30" ht="12.75" customHeight="1" x14ac:dyDescent="0.25">
      <c r="A376" s="142"/>
      <c r="B376" s="13"/>
      <c r="C376" s="31"/>
      <c r="D376" s="144"/>
      <c r="E376" s="144"/>
      <c r="F376" s="144"/>
      <c r="G376" s="145"/>
      <c r="H376" s="145"/>
      <c r="I376" s="145"/>
      <c r="J376" s="31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</row>
    <row r="377" spans="1:30" ht="12.75" customHeight="1" x14ac:dyDescent="0.25">
      <c r="A377" s="142"/>
      <c r="B377" s="13"/>
      <c r="C377" s="31"/>
      <c r="D377" s="144"/>
      <c r="E377" s="144"/>
      <c r="F377" s="144"/>
      <c r="G377" s="145"/>
      <c r="H377" s="145"/>
      <c r="I377" s="145"/>
      <c r="J377" s="31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</row>
    <row r="378" spans="1:30" ht="12.75" customHeight="1" x14ac:dyDescent="0.25">
      <c r="A378" s="142"/>
      <c r="B378" s="13"/>
      <c r="C378" s="31"/>
      <c r="D378" s="144"/>
      <c r="E378" s="144"/>
      <c r="F378" s="144"/>
      <c r="G378" s="145"/>
      <c r="H378" s="145"/>
      <c r="I378" s="145"/>
      <c r="J378" s="31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  <c r="AA378" s="146"/>
      <c r="AB378" s="146"/>
      <c r="AC378" s="146"/>
      <c r="AD378" s="146"/>
    </row>
    <row r="379" spans="1:30" ht="12.75" customHeight="1" x14ac:dyDescent="0.25">
      <c r="A379" s="142"/>
      <c r="B379" s="13"/>
      <c r="C379" s="31"/>
      <c r="D379" s="144"/>
      <c r="E379" s="144"/>
      <c r="F379" s="144"/>
      <c r="G379" s="145"/>
      <c r="H379" s="145"/>
      <c r="I379" s="145"/>
      <c r="J379" s="31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  <c r="AA379" s="146"/>
      <c r="AB379" s="146"/>
      <c r="AC379" s="146"/>
      <c r="AD379" s="146"/>
    </row>
    <row r="380" spans="1:30" ht="12.75" customHeight="1" x14ac:dyDescent="0.25">
      <c r="A380" s="142"/>
      <c r="B380" s="13"/>
      <c r="C380" s="31"/>
      <c r="D380" s="144"/>
      <c r="E380" s="144"/>
      <c r="F380" s="144"/>
      <c r="G380" s="145"/>
      <c r="H380" s="145"/>
      <c r="I380" s="145"/>
      <c r="J380" s="31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</row>
    <row r="381" spans="1:30" ht="12.75" customHeight="1" x14ac:dyDescent="0.25">
      <c r="A381" s="142"/>
      <c r="B381" s="13"/>
      <c r="C381" s="31"/>
      <c r="D381" s="144"/>
      <c r="E381" s="144"/>
      <c r="F381" s="144"/>
      <c r="G381" s="145"/>
      <c r="H381" s="145"/>
      <c r="I381" s="145"/>
      <c r="J381" s="31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</row>
    <row r="382" spans="1:30" ht="12.75" customHeight="1" x14ac:dyDescent="0.25">
      <c r="A382" s="142"/>
      <c r="B382" s="13"/>
      <c r="C382" s="31"/>
      <c r="D382" s="144"/>
      <c r="E382" s="144"/>
      <c r="F382" s="144"/>
      <c r="G382" s="145"/>
      <c r="H382" s="145"/>
      <c r="I382" s="145"/>
      <c r="J382" s="31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  <c r="AA382" s="146"/>
      <c r="AB382" s="146"/>
      <c r="AC382" s="146"/>
      <c r="AD382" s="146"/>
    </row>
    <row r="383" spans="1:30" ht="12.75" customHeight="1" x14ac:dyDescent="0.25">
      <c r="A383" s="142"/>
      <c r="B383" s="13"/>
      <c r="C383" s="31"/>
      <c r="D383" s="144"/>
      <c r="E383" s="144"/>
      <c r="F383" s="144"/>
      <c r="G383" s="145"/>
      <c r="H383" s="145"/>
      <c r="I383" s="145"/>
      <c r="J383" s="31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  <c r="AA383" s="146"/>
      <c r="AB383" s="146"/>
      <c r="AC383" s="146"/>
      <c r="AD383" s="146"/>
    </row>
    <row r="384" spans="1:30" ht="12.75" customHeight="1" x14ac:dyDescent="0.25">
      <c r="A384" s="142"/>
      <c r="B384" s="13"/>
      <c r="C384" s="31"/>
      <c r="D384" s="144"/>
      <c r="E384" s="144"/>
      <c r="F384" s="144"/>
      <c r="G384" s="145"/>
      <c r="H384" s="145"/>
      <c r="I384" s="145"/>
      <c r="J384" s="31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  <c r="AA384" s="146"/>
      <c r="AB384" s="146"/>
      <c r="AC384" s="146"/>
      <c r="AD384" s="146"/>
    </row>
    <row r="385" spans="1:30" ht="12.75" customHeight="1" x14ac:dyDescent="0.25">
      <c r="A385" s="142"/>
      <c r="B385" s="13"/>
      <c r="C385" s="31"/>
      <c r="D385" s="144"/>
      <c r="E385" s="144"/>
      <c r="F385" s="144"/>
      <c r="G385" s="145"/>
      <c r="H385" s="145"/>
      <c r="I385" s="145"/>
      <c r="J385" s="31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</row>
    <row r="386" spans="1:30" ht="12.75" customHeight="1" x14ac:dyDescent="0.25">
      <c r="A386" s="142"/>
      <c r="B386" s="13"/>
      <c r="C386" s="31"/>
      <c r="D386" s="144"/>
      <c r="E386" s="144"/>
      <c r="F386" s="144"/>
      <c r="G386" s="145"/>
      <c r="H386" s="145"/>
      <c r="I386" s="145"/>
      <c r="J386" s="31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</row>
    <row r="387" spans="1:30" ht="12.75" customHeight="1" x14ac:dyDescent="0.25">
      <c r="A387" s="142"/>
      <c r="B387" s="13"/>
      <c r="C387" s="31"/>
      <c r="D387" s="144"/>
      <c r="E387" s="144"/>
      <c r="F387" s="144"/>
      <c r="G387" s="145"/>
      <c r="H387" s="145"/>
      <c r="I387" s="145"/>
      <c r="J387" s="31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</row>
    <row r="388" spans="1:30" ht="12.75" customHeight="1" x14ac:dyDescent="0.25">
      <c r="A388" s="142"/>
      <c r="B388" s="13"/>
      <c r="C388" s="31"/>
      <c r="D388" s="144"/>
      <c r="E388" s="144"/>
      <c r="F388" s="144"/>
      <c r="G388" s="145"/>
      <c r="H388" s="145"/>
      <c r="I388" s="145"/>
      <c r="J388" s="31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</row>
    <row r="389" spans="1:30" ht="12.75" customHeight="1" x14ac:dyDescent="0.25">
      <c r="A389" s="142"/>
      <c r="B389" s="13"/>
      <c r="C389" s="31"/>
      <c r="D389" s="144"/>
      <c r="E389" s="144"/>
      <c r="F389" s="144"/>
      <c r="G389" s="145"/>
      <c r="H389" s="145"/>
      <c r="I389" s="145"/>
      <c r="J389" s="31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</row>
    <row r="390" spans="1:30" ht="12.75" customHeight="1" x14ac:dyDescent="0.25">
      <c r="A390" s="142"/>
      <c r="B390" s="13"/>
      <c r="C390" s="31"/>
      <c r="D390" s="144"/>
      <c r="E390" s="144"/>
      <c r="F390" s="144"/>
      <c r="G390" s="145"/>
      <c r="H390" s="145"/>
      <c r="I390" s="145"/>
      <c r="J390" s="31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</row>
    <row r="391" spans="1:30" ht="12.75" customHeight="1" x14ac:dyDescent="0.25">
      <c r="A391" s="142"/>
      <c r="B391" s="13"/>
      <c r="C391" s="31"/>
      <c r="D391" s="144"/>
      <c r="E391" s="144"/>
      <c r="F391" s="144"/>
      <c r="G391" s="145"/>
      <c r="H391" s="145"/>
      <c r="I391" s="145"/>
      <c r="J391" s="31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  <c r="AA391" s="146"/>
      <c r="AB391" s="146"/>
      <c r="AC391" s="146"/>
      <c r="AD391" s="146"/>
    </row>
    <row r="392" spans="1:30" ht="12.75" customHeight="1" x14ac:dyDescent="0.25">
      <c r="A392" s="142"/>
      <c r="B392" s="13"/>
      <c r="C392" s="31"/>
      <c r="D392" s="144"/>
      <c r="E392" s="144"/>
      <c r="F392" s="144"/>
      <c r="G392" s="145"/>
      <c r="H392" s="145"/>
      <c r="I392" s="145"/>
      <c r="J392" s="31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</row>
    <row r="393" spans="1:30" ht="12.75" customHeight="1" x14ac:dyDescent="0.25">
      <c r="A393" s="142"/>
      <c r="B393" s="13"/>
      <c r="C393" s="31"/>
      <c r="D393" s="144"/>
      <c r="E393" s="144"/>
      <c r="F393" s="144"/>
      <c r="G393" s="145"/>
      <c r="H393" s="145"/>
      <c r="I393" s="145"/>
      <c r="J393" s="31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</row>
    <row r="394" spans="1:30" ht="12.75" customHeight="1" x14ac:dyDescent="0.25">
      <c r="A394" s="142"/>
      <c r="B394" s="13"/>
      <c r="C394" s="31"/>
      <c r="D394" s="144"/>
      <c r="E394" s="144"/>
      <c r="F394" s="144"/>
      <c r="G394" s="145"/>
      <c r="H394" s="145"/>
      <c r="I394" s="145"/>
      <c r="J394" s="31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  <c r="AA394" s="146"/>
      <c r="AB394" s="146"/>
      <c r="AC394" s="146"/>
      <c r="AD394" s="146"/>
    </row>
    <row r="395" spans="1:30" ht="12.75" customHeight="1" x14ac:dyDescent="0.25">
      <c r="A395" s="142"/>
      <c r="B395" s="13"/>
      <c r="C395" s="31"/>
      <c r="D395" s="144"/>
      <c r="E395" s="144"/>
      <c r="F395" s="144"/>
      <c r="G395" s="145"/>
      <c r="H395" s="145"/>
      <c r="I395" s="145"/>
      <c r="J395" s="31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  <c r="AA395" s="146"/>
      <c r="AB395" s="146"/>
      <c r="AC395" s="146"/>
      <c r="AD395" s="146"/>
    </row>
    <row r="396" spans="1:30" ht="12.75" customHeight="1" x14ac:dyDescent="0.25">
      <c r="A396" s="142"/>
      <c r="B396" s="13"/>
      <c r="C396" s="31"/>
      <c r="D396" s="144"/>
      <c r="E396" s="144"/>
      <c r="F396" s="144"/>
      <c r="G396" s="145"/>
      <c r="H396" s="145"/>
      <c r="I396" s="145"/>
      <c r="J396" s="31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  <c r="AA396" s="146"/>
      <c r="AB396" s="146"/>
      <c r="AC396" s="146"/>
      <c r="AD396" s="146"/>
    </row>
    <row r="397" spans="1:30" ht="12.75" customHeight="1" x14ac:dyDescent="0.25">
      <c r="A397" s="142"/>
      <c r="B397" s="13"/>
      <c r="C397" s="31"/>
      <c r="D397" s="144"/>
      <c r="E397" s="144"/>
      <c r="F397" s="144"/>
      <c r="G397" s="145"/>
      <c r="H397" s="145"/>
      <c r="I397" s="145"/>
      <c r="J397" s="31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</row>
    <row r="398" spans="1:30" ht="12.75" customHeight="1" x14ac:dyDescent="0.25">
      <c r="A398" s="142"/>
      <c r="B398" s="13"/>
      <c r="C398" s="31"/>
      <c r="D398" s="144"/>
      <c r="E398" s="144"/>
      <c r="F398" s="144"/>
      <c r="G398" s="145"/>
      <c r="H398" s="145"/>
      <c r="I398" s="145"/>
      <c r="J398" s="31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</row>
    <row r="399" spans="1:30" ht="12.75" customHeight="1" x14ac:dyDescent="0.25">
      <c r="A399" s="142"/>
      <c r="B399" s="13"/>
      <c r="C399" s="31"/>
      <c r="D399" s="144"/>
      <c r="E399" s="144"/>
      <c r="F399" s="144"/>
      <c r="G399" s="145"/>
      <c r="H399" s="145"/>
      <c r="I399" s="145"/>
      <c r="J399" s="31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</row>
    <row r="400" spans="1:30" ht="12.75" customHeight="1" x14ac:dyDescent="0.25">
      <c r="A400" s="142"/>
      <c r="B400" s="13"/>
      <c r="C400" s="31"/>
      <c r="D400" s="144"/>
      <c r="E400" s="144"/>
      <c r="F400" s="144"/>
      <c r="G400" s="145"/>
      <c r="H400" s="145"/>
      <c r="I400" s="145"/>
      <c r="J400" s="31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</row>
    <row r="401" spans="1:30" ht="12.75" customHeight="1" x14ac:dyDescent="0.25">
      <c r="A401" s="142"/>
      <c r="B401" s="13"/>
      <c r="C401" s="31"/>
      <c r="D401" s="144"/>
      <c r="E401" s="144"/>
      <c r="F401" s="144"/>
      <c r="G401" s="145"/>
      <c r="H401" s="145"/>
      <c r="I401" s="145"/>
      <c r="J401" s="31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</row>
    <row r="402" spans="1:30" ht="12.75" customHeight="1" x14ac:dyDescent="0.25">
      <c r="A402" s="142"/>
      <c r="B402" s="13"/>
      <c r="C402" s="31"/>
      <c r="D402" s="144"/>
      <c r="E402" s="144"/>
      <c r="F402" s="144"/>
      <c r="G402" s="145"/>
      <c r="H402" s="145"/>
      <c r="I402" s="145"/>
      <c r="J402" s="31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  <c r="AA402" s="146"/>
      <c r="AB402" s="146"/>
      <c r="AC402" s="146"/>
      <c r="AD402" s="146"/>
    </row>
    <row r="403" spans="1:30" ht="12.75" customHeight="1" x14ac:dyDescent="0.25">
      <c r="A403" s="142"/>
      <c r="B403" s="13"/>
      <c r="C403" s="31"/>
      <c r="D403" s="144"/>
      <c r="E403" s="144"/>
      <c r="F403" s="144"/>
      <c r="G403" s="145"/>
      <c r="H403" s="145"/>
      <c r="I403" s="145"/>
      <c r="J403" s="31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  <c r="AA403" s="146"/>
      <c r="AB403" s="146"/>
      <c r="AC403" s="146"/>
      <c r="AD403" s="146"/>
    </row>
    <row r="404" spans="1:30" ht="12.75" customHeight="1" x14ac:dyDescent="0.25">
      <c r="A404" s="142"/>
      <c r="B404" s="13"/>
      <c r="C404" s="31"/>
      <c r="D404" s="144"/>
      <c r="E404" s="144"/>
      <c r="F404" s="144"/>
      <c r="G404" s="145"/>
      <c r="H404" s="145"/>
      <c r="I404" s="145"/>
      <c r="J404" s="31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6"/>
      <c r="AC404" s="146"/>
      <c r="AD404" s="146"/>
    </row>
    <row r="405" spans="1:30" ht="12.75" customHeight="1" x14ac:dyDescent="0.25">
      <c r="A405" s="142"/>
      <c r="B405" s="13"/>
      <c r="C405" s="31"/>
      <c r="D405" s="144"/>
      <c r="E405" s="144"/>
      <c r="F405" s="144"/>
      <c r="G405" s="145"/>
      <c r="H405" s="145"/>
      <c r="I405" s="145"/>
      <c r="J405" s="31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  <c r="AA405" s="146"/>
      <c r="AB405" s="146"/>
      <c r="AC405" s="146"/>
      <c r="AD405" s="146"/>
    </row>
    <row r="406" spans="1:30" ht="12.75" customHeight="1" x14ac:dyDescent="0.25">
      <c r="A406" s="142"/>
      <c r="B406" s="13"/>
      <c r="C406" s="31"/>
      <c r="D406" s="144"/>
      <c r="E406" s="144"/>
      <c r="F406" s="144"/>
      <c r="G406" s="145"/>
      <c r="H406" s="145"/>
      <c r="I406" s="145"/>
      <c r="J406" s="31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  <c r="AA406" s="146"/>
      <c r="AB406" s="146"/>
      <c r="AC406" s="146"/>
      <c r="AD406" s="146"/>
    </row>
    <row r="407" spans="1:30" ht="12.75" customHeight="1" x14ac:dyDescent="0.25">
      <c r="A407" s="142"/>
      <c r="B407" s="13"/>
      <c r="C407" s="31"/>
      <c r="D407" s="144"/>
      <c r="E407" s="144"/>
      <c r="F407" s="144"/>
      <c r="G407" s="145"/>
      <c r="H407" s="145"/>
      <c r="I407" s="145"/>
      <c r="J407" s="31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  <c r="AA407" s="146"/>
      <c r="AB407" s="146"/>
      <c r="AC407" s="146"/>
      <c r="AD407" s="146"/>
    </row>
    <row r="408" spans="1:30" ht="12.75" customHeight="1" x14ac:dyDescent="0.25">
      <c r="A408" s="142"/>
      <c r="B408" s="13"/>
      <c r="C408" s="31"/>
      <c r="D408" s="144"/>
      <c r="E408" s="144"/>
      <c r="F408" s="144"/>
      <c r="G408" s="145"/>
      <c r="H408" s="145"/>
      <c r="I408" s="145"/>
      <c r="J408" s="31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  <c r="AA408" s="146"/>
      <c r="AB408" s="146"/>
      <c r="AC408" s="146"/>
      <c r="AD408" s="146"/>
    </row>
    <row r="409" spans="1:30" ht="12.75" customHeight="1" x14ac:dyDescent="0.25">
      <c r="A409" s="142"/>
      <c r="B409" s="13"/>
      <c r="C409" s="31"/>
      <c r="D409" s="144"/>
      <c r="E409" s="144"/>
      <c r="F409" s="144"/>
      <c r="G409" s="145"/>
      <c r="H409" s="145"/>
      <c r="I409" s="145"/>
      <c r="J409" s="31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6"/>
      <c r="AB409" s="146"/>
      <c r="AC409" s="146"/>
      <c r="AD409" s="146"/>
    </row>
    <row r="410" spans="1:30" ht="12.75" customHeight="1" x14ac:dyDescent="0.25">
      <c r="A410" s="142"/>
      <c r="B410" s="13"/>
      <c r="C410" s="31"/>
      <c r="D410" s="144"/>
      <c r="E410" s="144"/>
      <c r="F410" s="144"/>
      <c r="G410" s="145"/>
      <c r="H410" s="145"/>
      <c r="I410" s="145"/>
      <c r="J410" s="31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6"/>
      <c r="AB410" s="146"/>
      <c r="AC410" s="146"/>
      <c r="AD410" s="146"/>
    </row>
    <row r="411" spans="1:30" ht="12.75" customHeight="1" x14ac:dyDescent="0.25">
      <c r="A411" s="142"/>
      <c r="B411" s="13"/>
      <c r="C411" s="31"/>
      <c r="D411" s="144"/>
      <c r="E411" s="144"/>
      <c r="F411" s="144"/>
      <c r="G411" s="145"/>
      <c r="H411" s="145"/>
      <c r="I411" s="145"/>
      <c r="J411" s="31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6"/>
      <c r="AB411" s="146"/>
      <c r="AC411" s="146"/>
      <c r="AD411" s="146"/>
    </row>
    <row r="412" spans="1:30" ht="12.75" customHeight="1" x14ac:dyDescent="0.25">
      <c r="A412" s="142"/>
      <c r="B412" s="13"/>
      <c r="C412" s="31"/>
      <c r="D412" s="144"/>
      <c r="E412" s="144"/>
      <c r="F412" s="144"/>
      <c r="G412" s="145"/>
      <c r="H412" s="145"/>
      <c r="I412" s="145"/>
      <c r="J412" s="31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6"/>
      <c r="AB412" s="146"/>
      <c r="AC412" s="146"/>
      <c r="AD412" s="146"/>
    </row>
    <row r="413" spans="1:30" ht="12.75" customHeight="1" x14ac:dyDescent="0.25">
      <c r="A413" s="142"/>
      <c r="B413" s="13"/>
      <c r="C413" s="31"/>
      <c r="D413" s="144"/>
      <c r="E413" s="144"/>
      <c r="F413" s="144"/>
      <c r="G413" s="145"/>
      <c r="H413" s="145"/>
      <c r="I413" s="145"/>
      <c r="J413" s="31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6"/>
      <c r="AB413" s="146"/>
      <c r="AC413" s="146"/>
      <c r="AD413" s="146"/>
    </row>
    <row r="414" spans="1:30" ht="12.75" customHeight="1" x14ac:dyDescent="0.25">
      <c r="A414" s="142"/>
      <c r="B414" s="13"/>
      <c r="C414" s="31"/>
      <c r="D414" s="144"/>
      <c r="E414" s="144"/>
      <c r="F414" s="144"/>
      <c r="G414" s="145"/>
      <c r="H414" s="145"/>
      <c r="I414" s="145"/>
      <c r="J414" s="31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6"/>
      <c r="AB414" s="146"/>
      <c r="AC414" s="146"/>
      <c r="AD414" s="146"/>
    </row>
    <row r="415" spans="1:30" ht="12.75" customHeight="1" x14ac:dyDescent="0.25">
      <c r="A415" s="142"/>
      <c r="B415" s="13"/>
      <c r="C415" s="31"/>
      <c r="D415" s="144"/>
      <c r="E415" s="144"/>
      <c r="F415" s="144"/>
      <c r="G415" s="145"/>
      <c r="H415" s="145"/>
      <c r="I415" s="145"/>
      <c r="J415" s="31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6"/>
      <c r="AB415" s="146"/>
      <c r="AC415" s="146"/>
      <c r="AD415" s="146"/>
    </row>
    <row r="416" spans="1:30" ht="12.75" customHeight="1" x14ac:dyDescent="0.25">
      <c r="A416" s="142"/>
      <c r="B416" s="13"/>
      <c r="C416" s="31"/>
      <c r="D416" s="144"/>
      <c r="E416" s="144"/>
      <c r="F416" s="144"/>
      <c r="G416" s="145"/>
      <c r="H416" s="145"/>
      <c r="I416" s="145"/>
      <c r="J416" s="31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6"/>
      <c r="AB416" s="146"/>
      <c r="AC416" s="146"/>
      <c r="AD416" s="146"/>
    </row>
    <row r="417" spans="1:30" ht="12.75" customHeight="1" x14ac:dyDescent="0.25">
      <c r="A417" s="142"/>
      <c r="B417" s="13"/>
      <c r="C417" s="31"/>
      <c r="D417" s="144"/>
      <c r="E417" s="144"/>
      <c r="F417" s="144"/>
      <c r="G417" s="145"/>
      <c r="H417" s="145"/>
      <c r="I417" s="145"/>
      <c r="J417" s="31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6"/>
      <c r="AB417" s="146"/>
      <c r="AC417" s="146"/>
      <c r="AD417" s="146"/>
    </row>
    <row r="418" spans="1:30" ht="12.75" customHeight="1" x14ac:dyDescent="0.25">
      <c r="A418" s="142"/>
      <c r="B418" s="13"/>
      <c r="C418" s="31"/>
      <c r="D418" s="144"/>
      <c r="E418" s="144"/>
      <c r="F418" s="144"/>
      <c r="G418" s="145"/>
      <c r="H418" s="145"/>
      <c r="I418" s="145"/>
      <c r="J418" s="31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</row>
    <row r="419" spans="1:30" ht="12.75" customHeight="1" x14ac:dyDescent="0.25">
      <c r="A419" s="142"/>
      <c r="B419" s="13"/>
      <c r="C419" s="31"/>
      <c r="D419" s="144"/>
      <c r="E419" s="144"/>
      <c r="F419" s="144"/>
      <c r="G419" s="145"/>
      <c r="H419" s="145"/>
      <c r="I419" s="145"/>
      <c r="J419" s="31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</row>
    <row r="420" spans="1:30" ht="12.75" customHeight="1" x14ac:dyDescent="0.25">
      <c r="A420" s="142"/>
      <c r="B420" s="13"/>
      <c r="C420" s="31"/>
      <c r="D420" s="144"/>
      <c r="E420" s="144"/>
      <c r="F420" s="144"/>
      <c r="G420" s="145"/>
      <c r="H420" s="145"/>
      <c r="I420" s="145"/>
      <c r="J420" s="31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</row>
    <row r="421" spans="1:30" ht="12.75" customHeight="1" x14ac:dyDescent="0.25">
      <c r="A421" s="142"/>
      <c r="B421" s="13"/>
      <c r="C421" s="31"/>
      <c r="D421" s="144"/>
      <c r="E421" s="144"/>
      <c r="F421" s="144"/>
      <c r="G421" s="145"/>
      <c r="H421" s="145"/>
      <c r="I421" s="145"/>
      <c r="J421" s="31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</row>
    <row r="422" spans="1:30" ht="12.75" customHeight="1" x14ac:dyDescent="0.25">
      <c r="A422" s="142"/>
      <c r="B422" s="13"/>
      <c r="C422" s="31"/>
      <c r="D422" s="144"/>
      <c r="E422" s="144"/>
      <c r="F422" s="144"/>
      <c r="G422" s="145"/>
      <c r="H422" s="145"/>
      <c r="I422" s="145"/>
      <c r="J422" s="31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</row>
    <row r="423" spans="1:30" ht="12.75" customHeight="1" x14ac:dyDescent="0.25">
      <c r="A423" s="142"/>
      <c r="B423" s="13"/>
      <c r="C423" s="31"/>
      <c r="D423" s="144"/>
      <c r="E423" s="144"/>
      <c r="F423" s="144"/>
      <c r="G423" s="145"/>
      <c r="H423" s="145"/>
      <c r="I423" s="145"/>
      <c r="J423" s="31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6"/>
      <c r="AB423" s="146"/>
      <c r="AC423" s="146"/>
      <c r="AD423" s="146"/>
    </row>
    <row r="424" spans="1:30" ht="12.75" customHeight="1" x14ac:dyDescent="0.25">
      <c r="A424" s="142"/>
      <c r="B424" s="13"/>
      <c r="C424" s="31"/>
      <c r="D424" s="144"/>
      <c r="E424" s="144"/>
      <c r="F424" s="144"/>
      <c r="G424" s="145"/>
      <c r="H424" s="145"/>
      <c r="I424" s="145"/>
      <c r="J424" s="31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6"/>
      <c r="AB424" s="146"/>
      <c r="AC424" s="146"/>
      <c r="AD424" s="146"/>
    </row>
    <row r="425" spans="1:30" ht="12.75" customHeight="1" x14ac:dyDescent="0.25">
      <c r="A425" s="142"/>
      <c r="B425" s="13"/>
      <c r="C425" s="31"/>
      <c r="D425" s="144"/>
      <c r="E425" s="144"/>
      <c r="F425" s="144"/>
      <c r="G425" s="145"/>
      <c r="H425" s="145"/>
      <c r="I425" s="145"/>
      <c r="J425" s="31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6"/>
      <c r="AB425" s="146"/>
      <c r="AC425" s="146"/>
      <c r="AD425" s="146"/>
    </row>
    <row r="426" spans="1:30" ht="12.75" customHeight="1" x14ac:dyDescent="0.25">
      <c r="A426" s="142"/>
      <c r="B426" s="13"/>
      <c r="C426" s="31"/>
      <c r="D426" s="144"/>
      <c r="E426" s="144"/>
      <c r="F426" s="144"/>
      <c r="G426" s="145"/>
      <c r="H426" s="145"/>
      <c r="I426" s="145"/>
      <c r="J426" s="31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6"/>
      <c r="AB426" s="146"/>
      <c r="AC426" s="146"/>
      <c r="AD426" s="146"/>
    </row>
    <row r="427" spans="1:30" ht="12.75" customHeight="1" x14ac:dyDescent="0.25">
      <c r="A427" s="142"/>
      <c r="B427" s="13"/>
      <c r="C427" s="31"/>
      <c r="D427" s="144"/>
      <c r="E427" s="144"/>
      <c r="F427" s="144"/>
      <c r="G427" s="145"/>
      <c r="H427" s="145"/>
      <c r="I427" s="145"/>
      <c r="J427" s="31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6"/>
      <c r="AC427" s="146"/>
      <c r="AD427" s="146"/>
    </row>
    <row r="428" spans="1:30" ht="12.75" customHeight="1" x14ac:dyDescent="0.25">
      <c r="A428" s="142"/>
      <c r="B428" s="13"/>
      <c r="C428" s="31"/>
      <c r="D428" s="144"/>
      <c r="E428" s="144"/>
      <c r="F428" s="144"/>
      <c r="G428" s="145"/>
      <c r="H428" s="145"/>
      <c r="I428" s="145"/>
      <c r="J428" s="31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</row>
    <row r="429" spans="1:30" ht="12.75" customHeight="1" x14ac:dyDescent="0.25">
      <c r="A429" s="142"/>
      <c r="B429" s="13"/>
      <c r="C429" s="31"/>
      <c r="D429" s="144"/>
      <c r="E429" s="144"/>
      <c r="F429" s="144"/>
      <c r="G429" s="145"/>
      <c r="H429" s="145"/>
      <c r="I429" s="145"/>
      <c r="J429" s="31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  <c r="AA429" s="146"/>
      <c r="AB429" s="146"/>
      <c r="AC429" s="146"/>
      <c r="AD429" s="146"/>
    </row>
    <row r="430" spans="1:30" ht="12.75" customHeight="1" x14ac:dyDescent="0.25">
      <c r="A430" s="142"/>
      <c r="B430" s="13"/>
      <c r="C430" s="31"/>
      <c r="D430" s="144"/>
      <c r="E430" s="144"/>
      <c r="F430" s="144"/>
      <c r="G430" s="145"/>
      <c r="H430" s="145"/>
      <c r="I430" s="145"/>
      <c r="J430" s="31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</row>
    <row r="431" spans="1:30" ht="12.75" customHeight="1" x14ac:dyDescent="0.25">
      <c r="A431" s="142"/>
      <c r="B431" s="13"/>
      <c r="C431" s="31"/>
      <c r="D431" s="144"/>
      <c r="E431" s="144"/>
      <c r="F431" s="144"/>
      <c r="G431" s="145"/>
      <c r="H431" s="145"/>
      <c r="I431" s="145"/>
      <c r="J431" s="31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</row>
    <row r="432" spans="1:30" ht="12.75" customHeight="1" x14ac:dyDescent="0.25">
      <c r="A432" s="142"/>
      <c r="B432" s="13"/>
      <c r="C432" s="31"/>
      <c r="D432" s="144"/>
      <c r="E432" s="144"/>
      <c r="F432" s="144"/>
      <c r="G432" s="145"/>
      <c r="H432" s="145"/>
      <c r="I432" s="145"/>
      <c r="J432" s="31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</row>
    <row r="433" spans="1:30" ht="12.75" customHeight="1" x14ac:dyDescent="0.25">
      <c r="A433" s="142"/>
      <c r="B433" s="13"/>
      <c r="C433" s="31"/>
      <c r="D433" s="144"/>
      <c r="E433" s="144"/>
      <c r="F433" s="144"/>
      <c r="G433" s="145"/>
      <c r="H433" s="145"/>
      <c r="I433" s="145"/>
      <c r="J433" s="31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</row>
    <row r="434" spans="1:30" ht="12.75" customHeight="1" x14ac:dyDescent="0.25">
      <c r="A434" s="142"/>
      <c r="B434" s="13"/>
      <c r="C434" s="31"/>
      <c r="D434" s="144"/>
      <c r="E434" s="144"/>
      <c r="F434" s="144"/>
      <c r="G434" s="145"/>
      <c r="H434" s="145"/>
      <c r="I434" s="145"/>
      <c r="J434" s="31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</row>
    <row r="435" spans="1:30" ht="12.75" customHeight="1" x14ac:dyDescent="0.25">
      <c r="A435" s="142"/>
      <c r="B435" s="13"/>
      <c r="C435" s="31"/>
      <c r="D435" s="144"/>
      <c r="E435" s="144"/>
      <c r="F435" s="144"/>
      <c r="G435" s="145"/>
      <c r="H435" s="145"/>
      <c r="I435" s="145"/>
      <c r="J435" s="31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  <c r="AA435" s="146"/>
      <c r="AB435" s="146"/>
      <c r="AC435" s="146"/>
      <c r="AD435" s="146"/>
    </row>
    <row r="436" spans="1:30" ht="12.75" customHeight="1" x14ac:dyDescent="0.25">
      <c r="A436" s="142"/>
      <c r="B436" s="13"/>
      <c r="C436" s="31"/>
      <c r="D436" s="144"/>
      <c r="E436" s="144"/>
      <c r="F436" s="144"/>
      <c r="G436" s="145"/>
      <c r="H436" s="145"/>
      <c r="I436" s="145"/>
      <c r="J436" s="31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  <c r="AA436" s="146"/>
      <c r="AB436" s="146"/>
      <c r="AC436" s="146"/>
      <c r="AD436" s="146"/>
    </row>
    <row r="437" spans="1:30" ht="12.75" customHeight="1" x14ac:dyDescent="0.25">
      <c r="A437" s="142"/>
      <c r="B437" s="13"/>
      <c r="C437" s="31"/>
      <c r="D437" s="144"/>
      <c r="E437" s="144"/>
      <c r="F437" s="144"/>
      <c r="G437" s="145"/>
      <c r="H437" s="145"/>
      <c r="I437" s="145"/>
      <c r="J437" s="31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  <c r="AA437" s="146"/>
      <c r="AB437" s="146"/>
      <c r="AC437" s="146"/>
      <c r="AD437" s="146"/>
    </row>
    <row r="438" spans="1:30" ht="12.75" customHeight="1" x14ac:dyDescent="0.25">
      <c r="A438" s="142"/>
      <c r="B438" s="13"/>
      <c r="C438" s="31"/>
      <c r="D438" s="144"/>
      <c r="E438" s="144"/>
      <c r="F438" s="144"/>
      <c r="G438" s="145"/>
      <c r="H438" s="145"/>
      <c r="I438" s="145"/>
      <c r="J438" s="31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  <c r="AA438" s="146"/>
      <c r="AB438" s="146"/>
      <c r="AC438" s="146"/>
      <c r="AD438" s="146"/>
    </row>
    <row r="439" spans="1:30" ht="12.75" customHeight="1" x14ac:dyDescent="0.25">
      <c r="A439" s="142"/>
      <c r="B439" s="13"/>
      <c r="C439" s="31"/>
      <c r="D439" s="144"/>
      <c r="E439" s="144"/>
      <c r="F439" s="144"/>
      <c r="G439" s="145"/>
      <c r="H439" s="145"/>
      <c r="I439" s="145"/>
      <c r="J439" s="31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  <c r="AA439" s="146"/>
      <c r="AB439" s="146"/>
      <c r="AC439" s="146"/>
      <c r="AD439" s="146"/>
    </row>
    <row r="440" spans="1:30" ht="12.75" customHeight="1" x14ac:dyDescent="0.25">
      <c r="A440" s="142"/>
      <c r="B440" s="13"/>
      <c r="C440" s="31"/>
      <c r="D440" s="144"/>
      <c r="E440" s="144"/>
      <c r="F440" s="144"/>
      <c r="G440" s="145"/>
      <c r="H440" s="145"/>
      <c r="I440" s="145"/>
      <c r="J440" s="31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  <c r="AA440" s="146"/>
      <c r="AB440" s="146"/>
      <c r="AC440" s="146"/>
      <c r="AD440" s="146"/>
    </row>
    <row r="441" spans="1:30" ht="12.75" customHeight="1" x14ac:dyDescent="0.25">
      <c r="A441" s="142"/>
      <c r="B441" s="13"/>
      <c r="C441" s="31"/>
      <c r="D441" s="144"/>
      <c r="E441" s="144"/>
      <c r="F441" s="144"/>
      <c r="G441" s="145"/>
      <c r="H441" s="145"/>
      <c r="I441" s="145"/>
      <c r="J441" s="31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  <c r="AA441" s="146"/>
      <c r="AB441" s="146"/>
      <c r="AC441" s="146"/>
      <c r="AD441" s="146"/>
    </row>
    <row r="442" spans="1:30" ht="12.75" customHeight="1" x14ac:dyDescent="0.25">
      <c r="A442" s="142"/>
      <c r="B442" s="13"/>
      <c r="C442" s="31"/>
      <c r="D442" s="144"/>
      <c r="E442" s="144"/>
      <c r="F442" s="144"/>
      <c r="G442" s="145"/>
      <c r="H442" s="145"/>
      <c r="I442" s="145"/>
      <c r="J442" s="31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</row>
    <row r="443" spans="1:30" ht="12.75" customHeight="1" x14ac:dyDescent="0.25">
      <c r="A443" s="142"/>
      <c r="B443" s="13"/>
      <c r="C443" s="31"/>
      <c r="D443" s="144"/>
      <c r="E443" s="144"/>
      <c r="F443" s="144"/>
      <c r="G443" s="145"/>
      <c r="H443" s="145"/>
      <c r="I443" s="145"/>
      <c r="J443" s="31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</row>
    <row r="444" spans="1:30" ht="12.75" customHeight="1" x14ac:dyDescent="0.25">
      <c r="A444" s="142"/>
      <c r="B444" s="13"/>
      <c r="C444" s="31"/>
      <c r="D444" s="144"/>
      <c r="E444" s="144"/>
      <c r="F444" s="144"/>
      <c r="G444" s="145"/>
      <c r="H444" s="145"/>
      <c r="I444" s="145"/>
      <c r="J444" s="31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</row>
    <row r="445" spans="1:30" ht="12.75" customHeight="1" x14ac:dyDescent="0.25">
      <c r="A445" s="142"/>
      <c r="B445" s="13"/>
      <c r="C445" s="31"/>
      <c r="D445" s="144"/>
      <c r="E445" s="144"/>
      <c r="F445" s="144"/>
      <c r="G445" s="145"/>
      <c r="H445" s="145"/>
      <c r="I445" s="145"/>
      <c r="J445" s="31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</row>
    <row r="446" spans="1:30" ht="12.75" customHeight="1" x14ac:dyDescent="0.25">
      <c r="A446" s="142"/>
      <c r="B446" s="13"/>
      <c r="C446" s="31"/>
      <c r="D446" s="144"/>
      <c r="E446" s="144"/>
      <c r="F446" s="144"/>
      <c r="G446" s="145"/>
      <c r="H446" s="145"/>
      <c r="I446" s="145"/>
      <c r="J446" s="31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</row>
    <row r="447" spans="1:30" ht="12.75" customHeight="1" x14ac:dyDescent="0.25">
      <c r="A447" s="142"/>
      <c r="B447" s="13"/>
      <c r="C447" s="31"/>
      <c r="D447" s="144"/>
      <c r="E447" s="144"/>
      <c r="F447" s="144"/>
      <c r="G447" s="145"/>
      <c r="H447" s="145"/>
      <c r="I447" s="145"/>
      <c r="J447" s="31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</row>
    <row r="448" spans="1:30" ht="12.75" customHeight="1" x14ac:dyDescent="0.25">
      <c r="A448" s="142"/>
      <c r="B448" s="13"/>
      <c r="C448" s="31"/>
      <c r="D448" s="144"/>
      <c r="E448" s="144"/>
      <c r="F448" s="144"/>
      <c r="G448" s="145"/>
      <c r="H448" s="145"/>
      <c r="I448" s="145"/>
      <c r="J448" s="31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</row>
    <row r="449" spans="1:30" ht="12.75" customHeight="1" x14ac:dyDescent="0.25">
      <c r="A449" s="142"/>
      <c r="B449" s="13"/>
      <c r="C449" s="31"/>
      <c r="D449" s="144"/>
      <c r="E449" s="144"/>
      <c r="F449" s="144"/>
      <c r="G449" s="145"/>
      <c r="H449" s="145"/>
      <c r="I449" s="145"/>
      <c r="J449" s="31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</row>
    <row r="450" spans="1:30" ht="12.75" customHeight="1" x14ac:dyDescent="0.25">
      <c r="A450" s="142"/>
      <c r="B450" s="13"/>
      <c r="C450" s="31"/>
      <c r="D450" s="144"/>
      <c r="E450" s="144"/>
      <c r="F450" s="144"/>
      <c r="G450" s="145"/>
      <c r="H450" s="145"/>
      <c r="I450" s="145"/>
      <c r="J450" s="31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  <c r="AA450" s="146"/>
      <c r="AB450" s="146"/>
      <c r="AC450" s="146"/>
      <c r="AD450" s="146"/>
    </row>
    <row r="451" spans="1:30" ht="12.75" customHeight="1" x14ac:dyDescent="0.25">
      <c r="A451" s="142"/>
      <c r="B451" s="13"/>
      <c r="C451" s="31"/>
      <c r="D451" s="144"/>
      <c r="E451" s="144"/>
      <c r="F451" s="144"/>
      <c r="G451" s="145"/>
      <c r="H451" s="145"/>
      <c r="I451" s="145"/>
      <c r="J451" s="31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  <c r="AA451" s="146"/>
      <c r="AB451" s="146"/>
      <c r="AC451" s="146"/>
      <c r="AD451" s="146"/>
    </row>
    <row r="452" spans="1:30" ht="12.75" customHeight="1" x14ac:dyDescent="0.25">
      <c r="A452" s="142"/>
      <c r="B452" s="13"/>
      <c r="C452" s="31"/>
      <c r="D452" s="144"/>
      <c r="E452" s="144"/>
      <c r="F452" s="144"/>
      <c r="G452" s="145"/>
      <c r="H452" s="145"/>
      <c r="I452" s="145"/>
      <c r="J452" s="31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  <c r="AA452" s="146"/>
      <c r="AB452" s="146"/>
      <c r="AC452" s="146"/>
      <c r="AD452" s="146"/>
    </row>
    <row r="453" spans="1:30" ht="12.75" customHeight="1" x14ac:dyDescent="0.25">
      <c r="A453" s="142"/>
      <c r="B453" s="13"/>
      <c r="C453" s="31"/>
      <c r="D453" s="144"/>
      <c r="E453" s="144"/>
      <c r="F453" s="144"/>
      <c r="G453" s="145"/>
      <c r="H453" s="145"/>
      <c r="I453" s="145"/>
      <c r="J453" s="31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  <c r="AA453" s="146"/>
      <c r="AB453" s="146"/>
      <c r="AC453" s="146"/>
      <c r="AD453" s="146"/>
    </row>
    <row r="454" spans="1:30" ht="12.75" customHeight="1" x14ac:dyDescent="0.25">
      <c r="A454" s="142"/>
      <c r="B454" s="13"/>
      <c r="C454" s="31"/>
      <c r="D454" s="144"/>
      <c r="E454" s="144"/>
      <c r="F454" s="144"/>
      <c r="G454" s="145"/>
      <c r="H454" s="145"/>
      <c r="I454" s="145"/>
      <c r="J454" s="31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  <c r="AA454" s="146"/>
      <c r="AB454" s="146"/>
      <c r="AC454" s="146"/>
      <c r="AD454" s="146"/>
    </row>
    <row r="455" spans="1:30" ht="12.75" customHeight="1" x14ac:dyDescent="0.25">
      <c r="A455" s="142"/>
      <c r="B455" s="13"/>
      <c r="C455" s="31"/>
      <c r="D455" s="144"/>
      <c r="E455" s="144"/>
      <c r="F455" s="144"/>
      <c r="G455" s="145"/>
      <c r="H455" s="145"/>
      <c r="I455" s="145"/>
      <c r="J455" s="31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  <c r="AA455" s="146"/>
      <c r="AB455" s="146"/>
      <c r="AC455" s="146"/>
      <c r="AD455" s="146"/>
    </row>
    <row r="456" spans="1:30" ht="12.75" customHeight="1" x14ac:dyDescent="0.25">
      <c r="A456" s="142"/>
      <c r="B456" s="13"/>
      <c r="C456" s="31"/>
      <c r="D456" s="144"/>
      <c r="E456" s="144"/>
      <c r="F456" s="144"/>
      <c r="G456" s="145"/>
      <c r="H456" s="145"/>
      <c r="I456" s="145"/>
      <c r="J456" s="31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  <c r="AA456" s="146"/>
      <c r="AB456" s="146"/>
      <c r="AC456" s="146"/>
      <c r="AD456" s="146"/>
    </row>
    <row r="457" spans="1:30" ht="12.75" customHeight="1" x14ac:dyDescent="0.25">
      <c r="A457" s="142"/>
      <c r="B457" s="13"/>
      <c r="C457" s="31"/>
      <c r="D457" s="144"/>
      <c r="E457" s="144"/>
      <c r="F457" s="144"/>
      <c r="G457" s="145"/>
      <c r="H457" s="145"/>
      <c r="I457" s="145"/>
      <c r="J457" s="31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6"/>
      <c r="AC457" s="146"/>
      <c r="AD457" s="146"/>
    </row>
    <row r="458" spans="1:30" ht="12.75" customHeight="1" x14ac:dyDescent="0.25">
      <c r="A458" s="142"/>
      <c r="B458" s="13"/>
      <c r="C458" s="31"/>
      <c r="D458" s="144"/>
      <c r="E458" s="144"/>
      <c r="F458" s="144"/>
      <c r="G458" s="145"/>
      <c r="H458" s="145"/>
      <c r="I458" s="145"/>
      <c r="J458" s="31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  <c r="AA458" s="146"/>
      <c r="AB458" s="146"/>
      <c r="AC458" s="146"/>
      <c r="AD458" s="146"/>
    </row>
    <row r="459" spans="1:30" ht="12.75" customHeight="1" x14ac:dyDescent="0.25">
      <c r="A459" s="142"/>
      <c r="B459" s="13"/>
      <c r="C459" s="31"/>
      <c r="D459" s="144"/>
      <c r="E459" s="144"/>
      <c r="F459" s="144"/>
      <c r="G459" s="145"/>
      <c r="H459" s="145"/>
      <c r="I459" s="145"/>
      <c r="J459" s="31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</row>
    <row r="460" spans="1:30" ht="12.75" customHeight="1" x14ac:dyDescent="0.25">
      <c r="A460" s="142"/>
      <c r="B460" s="13"/>
      <c r="C460" s="31"/>
      <c r="D460" s="144"/>
      <c r="E460" s="144"/>
      <c r="F460" s="144"/>
      <c r="G460" s="145"/>
      <c r="H460" s="145"/>
      <c r="I460" s="145"/>
      <c r="J460" s="31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</row>
    <row r="461" spans="1:30" ht="12.75" customHeight="1" x14ac:dyDescent="0.25">
      <c r="A461" s="142"/>
      <c r="B461" s="13"/>
      <c r="C461" s="31"/>
      <c r="D461" s="144"/>
      <c r="E461" s="144"/>
      <c r="F461" s="144"/>
      <c r="G461" s="145"/>
      <c r="H461" s="145"/>
      <c r="I461" s="145"/>
      <c r="J461" s="31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</row>
    <row r="462" spans="1:30" ht="12.75" customHeight="1" x14ac:dyDescent="0.25">
      <c r="A462" s="142"/>
      <c r="B462" s="13"/>
      <c r="C462" s="31"/>
      <c r="D462" s="144"/>
      <c r="E462" s="144"/>
      <c r="F462" s="144"/>
      <c r="G462" s="145"/>
      <c r="H462" s="145"/>
      <c r="I462" s="145"/>
      <c r="J462" s="31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</row>
    <row r="463" spans="1:30" ht="12.75" customHeight="1" x14ac:dyDescent="0.25">
      <c r="A463" s="142"/>
      <c r="B463" s="13"/>
      <c r="C463" s="31"/>
      <c r="D463" s="144"/>
      <c r="E463" s="144"/>
      <c r="F463" s="144"/>
      <c r="G463" s="145"/>
      <c r="H463" s="145"/>
      <c r="I463" s="145"/>
      <c r="J463" s="31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</row>
    <row r="464" spans="1:30" ht="12.75" customHeight="1" x14ac:dyDescent="0.25">
      <c r="A464" s="142"/>
      <c r="B464" s="13"/>
      <c r="C464" s="31"/>
      <c r="D464" s="144"/>
      <c r="E464" s="144"/>
      <c r="F464" s="144"/>
      <c r="G464" s="145"/>
      <c r="H464" s="145"/>
      <c r="I464" s="145"/>
      <c r="J464" s="31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ht="12.75" customHeight="1" x14ac:dyDescent="0.25">
      <c r="A465" s="142"/>
      <c r="B465" s="13"/>
      <c r="C465" s="31"/>
      <c r="D465" s="144"/>
      <c r="E465" s="144"/>
      <c r="F465" s="144"/>
      <c r="G465" s="145"/>
      <c r="H465" s="145"/>
      <c r="I465" s="145"/>
      <c r="J465" s="31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</row>
    <row r="466" spans="1:30" ht="12.75" customHeight="1" x14ac:dyDescent="0.25">
      <c r="A466" s="142"/>
      <c r="B466" s="13"/>
      <c r="C466" s="31"/>
      <c r="D466" s="144"/>
      <c r="E466" s="144"/>
      <c r="F466" s="144"/>
      <c r="G466" s="145"/>
      <c r="H466" s="145"/>
      <c r="I466" s="145"/>
      <c r="J466" s="31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2.75" customHeight="1" x14ac:dyDescent="0.25">
      <c r="A467" s="142"/>
      <c r="B467" s="13"/>
      <c r="C467" s="31"/>
      <c r="D467" s="144"/>
      <c r="E467" s="144"/>
      <c r="F467" s="144"/>
      <c r="G467" s="145"/>
      <c r="H467" s="145"/>
      <c r="I467" s="145"/>
      <c r="J467" s="31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</row>
    <row r="468" spans="1:30" ht="12.75" customHeight="1" x14ac:dyDescent="0.25">
      <c r="A468" s="142"/>
      <c r="B468" s="13"/>
      <c r="C468" s="31"/>
      <c r="D468" s="144"/>
      <c r="E468" s="144"/>
      <c r="F468" s="144"/>
      <c r="G468" s="145"/>
      <c r="H468" s="145"/>
      <c r="I468" s="145"/>
      <c r="J468" s="31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  <c r="AA468" s="146"/>
      <c r="AB468" s="146"/>
      <c r="AC468" s="146"/>
      <c r="AD468" s="146"/>
    </row>
    <row r="469" spans="1:30" ht="12.75" customHeight="1" x14ac:dyDescent="0.25">
      <c r="A469" s="142"/>
      <c r="B469" s="13"/>
      <c r="C469" s="31"/>
      <c r="D469" s="144"/>
      <c r="E469" s="144"/>
      <c r="F469" s="144"/>
      <c r="G469" s="145"/>
      <c r="H469" s="145"/>
      <c r="I469" s="145"/>
      <c r="J469" s="31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  <c r="AA469" s="146"/>
      <c r="AB469" s="146"/>
      <c r="AC469" s="146"/>
      <c r="AD469" s="146"/>
    </row>
    <row r="470" spans="1:30" ht="12.75" customHeight="1" x14ac:dyDescent="0.25">
      <c r="A470" s="142"/>
      <c r="B470" s="13"/>
      <c r="C470" s="31"/>
      <c r="D470" s="144"/>
      <c r="E470" s="144"/>
      <c r="F470" s="144"/>
      <c r="G470" s="145"/>
      <c r="H470" s="145"/>
      <c r="I470" s="145"/>
      <c r="J470" s="31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2.75" customHeight="1" x14ac:dyDescent="0.25">
      <c r="A471" s="142"/>
      <c r="B471" s="13"/>
      <c r="C471" s="31"/>
      <c r="D471" s="144"/>
      <c r="E471" s="144"/>
      <c r="F471" s="144"/>
      <c r="G471" s="145"/>
      <c r="H471" s="145"/>
      <c r="I471" s="145"/>
      <c r="J471" s="31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  <c r="AA471" s="146"/>
      <c r="AB471" s="146"/>
      <c r="AC471" s="146"/>
      <c r="AD471" s="146"/>
    </row>
    <row r="472" spans="1:30" ht="12.75" customHeight="1" x14ac:dyDescent="0.25">
      <c r="A472" s="142"/>
      <c r="B472" s="13"/>
      <c r="C472" s="31"/>
      <c r="D472" s="144"/>
      <c r="E472" s="144"/>
      <c r="F472" s="144"/>
      <c r="G472" s="145"/>
      <c r="H472" s="145"/>
      <c r="I472" s="145"/>
      <c r="J472" s="31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</row>
    <row r="473" spans="1:30" ht="12.75" customHeight="1" x14ac:dyDescent="0.25">
      <c r="A473" s="142"/>
      <c r="B473" s="13"/>
      <c r="C473" s="31"/>
      <c r="D473" s="144"/>
      <c r="E473" s="144"/>
      <c r="F473" s="144"/>
      <c r="G473" s="145"/>
      <c r="H473" s="145"/>
      <c r="I473" s="145"/>
      <c r="J473" s="31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  <c r="AA473" s="146"/>
      <c r="AB473" s="146"/>
      <c r="AC473" s="146"/>
      <c r="AD473" s="146"/>
    </row>
    <row r="474" spans="1:30" ht="12.75" customHeight="1" x14ac:dyDescent="0.25">
      <c r="A474" s="142"/>
      <c r="B474" s="13"/>
      <c r="C474" s="31"/>
      <c r="D474" s="144"/>
      <c r="E474" s="144"/>
      <c r="F474" s="144"/>
      <c r="G474" s="145"/>
      <c r="H474" s="145"/>
      <c r="I474" s="145"/>
      <c r="J474" s="31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ht="12.75" customHeight="1" x14ac:dyDescent="0.25">
      <c r="A475" s="142"/>
      <c r="B475" s="13"/>
      <c r="C475" s="31"/>
      <c r="D475" s="144"/>
      <c r="E475" s="144"/>
      <c r="F475" s="144"/>
      <c r="G475" s="145"/>
      <c r="H475" s="145"/>
      <c r="I475" s="145"/>
      <c r="J475" s="31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12.75" customHeight="1" x14ac:dyDescent="0.25">
      <c r="A476" s="142"/>
      <c r="B476" s="13"/>
      <c r="C476" s="31"/>
      <c r="D476" s="144"/>
      <c r="E476" s="144"/>
      <c r="F476" s="144"/>
      <c r="G476" s="145"/>
      <c r="H476" s="145"/>
      <c r="I476" s="145"/>
      <c r="J476" s="31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</row>
    <row r="477" spans="1:30" ht="12.75" customHeight="1" x14ac:dyDescent="0.25">
      <c r="A477" s="142"/>
      <c r="B477" s="13"/>
      <c r="C477" s="31"/>
      <c r="D477" s="144"/>
      <c r="E477" s="144"/>
      <c r="F477" s="144"/>
      <c r="G477" s="145"/>
      <c r="H477" s="145"/>
      <c r="I477" s="145"/>
      <c r="J477" s="31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</row>
    <row r="478" spans="1:30" ht="12.75" customHeight="1" x14ac:dyDescent="0.25">
      <c r="A478" s="142"/>
      <c r="B478" s="13"/>
      <c r="C478" s="31"/>
      <c r="D478" s="144"/>
      <c r="E478" s="144"/>
      <c r="F478" s="144"/>
      <c r="G478" s="145"/>
      <c r="H478" s="145"/>
      <c r="I478" s="145"/>
      <c r="J478" s="31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</row>
    <row r="479" spans="1:30" ht="12.75" customHeight="1" x14ac:dyDescent="0.25">
      <c r="A479" s="142"/>
      <c r="B479" s="13"/>
      <c r="C479" s="31"/>
      <c r="D479" s="144"/>
      <c r="E479" s="144"/>
      <c r="F479" s="144"/>
      <c r="G479" s="145"/>
      <c r="H479" s="145"/>
      <c r="I479" s="145"/>
      <c r="J479" s="31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</row>
    <row r="480" spans="1:30" ht="12.75" customHeight="1" x14ac:dyDescent="0.25">
      <c r="A480" s="142"/>
      <c r="B480" s="13"/>
      <c r="C480" s="31"/>
      <c r="D480" s="144"/>
      <c r="E480" s="144"/>
      <c r="F480" s="144"/>
      <c r="G480" s="145"/>
      <c r="H480" s="145"/>
      <c r="I480" s="145"/>
      <c r="J480" s="31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</row>
    <row r="481" spans="1:30" ht="12.75" customHeight="1" x14ac:dyDescent="0.25">
      <c r="A481" s="142"/>
      <c r="B481" s="13"/>
      <c r="C481" s="31"/>
      <c r="D481" s="144"/>
      <c r="E481" s="144"/>
      <c r="F481" s="144"/>
      <c r="G481" s="145"/>
      <c r="H481" s="145"/>
      <c r="I481" s="145"/>
      <c r="J481" s="31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</row>
    <row r="482" spans="1:30" ht="12.75" customHeight="1" x14ac:dyDescent="0.25">
      <c r="A482" s="142"/>
      <c r="B482" s="13"/>
      <c r="C482" s="31"/>
      <c r="D482" s="144"/>
      <c r="E482" s="144"/>
      <c r="F482" s="144"/>
      <c r="G482" s="145"/>
      <c r="H482" s="145"/>
      <c r="I482" s="145"/>
      <c r="J482" s="31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</row>
    <row r="483" spans="1:30" ht="12.75" customHeight="1" x14ac:dyDescent="0.25">
      <c r="A483" s="142"/>
      <c r="B483" s="13"/>
      <c r="C483" s="31"/>
      <c r="D483" s="144"/>
      <c r="E483" s="144"/>
      <c r="F483" s="144"/>
      <c r="G483" s="145"/>
      <c r="H483" s="145"/>
      <c r="I483" s="145"/>
      <c r="J483" s="31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</row>
    <row r="484" spans="1:30" ht="12.75" customHeight="1" x14ac:dyDescent="0.25">
      <c r="A484" s="142"/>
      <c r="B484" s="13"/>
      <c r="C484" s="31"/>
      <c r="D484" s="144"/>
      <c r="E484" s="144"/>
      <c r="F484" s="144"/>
      <c r="G484" s="145"/>
      <c r="H484" s="145"/>
      <c r="I484" s="145"/>
      <c r="J484" s="31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</row>
    <row r="485" spans="1:30" ht="12.75" customHeight="1" x14ac:dyDescent="0.25">
      <c r="A485" s="142"/>
      <c r="B485" s="13"/>
      <c r="C485" s="31"/>
      <c r="D485" s="144"/>
      <c r="E485" s="144"/>
      <c r="F485" s="144"/>
      <c r="G485" s="145"/>
      <c r="H485" s="145"/>
      <c r="I485" s="145"/>
      <c r="J485" s="31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</row>
    <row r="486" spans="1:30" ht="12.75" customHeight="1" x14ac:dyDescent="0.25">
      <c r="A486" s="142"/>
      <c r="B486" s="13"/>
      <c r="C486" s="31"/>
      <c r="D486" s="144"/>
      <c r="E486" s="144"/>
      <c r="F486" s="144"/>
      <c r="G486" s="145"/>
      <c r="H486" s="145"/>
      <c r="I486" s="145"/>
      <c r="J486" s="31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  <c r="AA486" s="146"/>
      <c r="AB486" s="146"/>
      <c r="AC486" s="146"/>
      <c r="AD486" s="146"/>
    </row>
    <row r="487" spans="1:30" ht="12.75" customHeight="1" x14ac:dyDescent="0.25">
      <c r="A487" s="142"/>
      <c r="B487" s="13"/>
      <c r="C487" s="31"/>
      <c r="D487" s="144"/>
      <c r="E487" s="144"/>
      <c r="F487" s="144"/>
      <c r="G487" s="145"/>
      <c r="H487" s="145"/>
      <c r="I487" s="145"/>
      <c r="J487" s="31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</row>
    <row r="488" spans="1:30" ht="12.75" customHeight="1" x14ac:dyDescent="0.25">
      <c r="A488" s="142"/>
      <c r="B488" s="13"/>
      <c r="C488" s="31"/>
      <c r="D488" s="144"/>
      <c r="E488" s="144"/>
      <c r="F488" s="144"/>
      <c r="G488" s="145"/>
      <c r="H488" s="145"/>
      <c r="I488" s="145"/>
      <c r="J488" s="31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</row>
    <row r="489" spans="1:30" ht="12.75" customHeight="1" x14ac:dyDescent="0.25">
      <c r="A489" s="142"/>
      <c r="B489" s="13"/>
      <c r="C489" s="31"/>
      <c r="D489" s="144"/>
      <c r="E489" s="144"/>
      <c r="F489" s="144"/>
      <c r="G489" s="145"/>
      <c r="H489" s="145"/>
      <c r="I489" s="145"/>
      <c r="J489" s="31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</row>
    <row r="490" spans="1:30" ht="12.75" customHeight="1" x14ac:dyDescent="0.25">
      <c r="A490" s="142"/>
      <c r="B490" s="13"/>
      <c r="C490" s="31"/>
      <c r="D490" s="144"/>
      <c r="E490" s="144"/>
      <c r="F490" s="144"/>
      <c r="G490" s="145"/>
      <c r="H490" s="145"/>
      <c r="I490" s="145"/>
      <c r="J490" s="31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</row>
    <row r="491" spans="1:30" ht="12.75" customHeight="1" x14ac:dyDescent="0.25">
      <c r="A491" s="142"/>
      <c r="B491" s="13"/>
      <c r="C491" s="31"/>
      <c r="D491" s="144"/>
      <c r="E491" s="144"/>
      <c r="F491" s="144"/>
      <c r="G491" s="145"/>
      <c r="H491" s="145"/>
      <c r="I491" s="145"/>
      <c r="J491" s="31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</row>
    <row r="492" spans="1:30" ht="12.75" customHeight="1" x14ac:dyDescent="0.25">
      <c r="A492" s="142"/>
      <c r="B492" s="13"/>
      <c r="C492" s="31"/>
      <c r="D492" s="144"/>
      <c r="E492" s="144"/>
      <c r="F492" s="144"/>
      <c r="G492" s="145"/>
      <c r="H492" s="145"/>
      <c r="I492" s="145"/>
      <c r="J492" s="31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  <c r="AA492" s="146"/>
      <c r="AB492" s="146"/>
      <c r="AC492" s="146"/>
      <c r="AD492" s="146"/>
    </row>
    <row r="493" spans="1:30" ht="12.75" customHeight="1" x14ac:dyDescent="0.25">
      <c r="A493" s="142"/>
      <c r="B493" s="13"/>
      <c r="C493" s="31"/>
      <c r="D493" s="144"/>
      <c r="E493" s="144"/>
      <c r="F493" s="144"/>
      <c r="G493" s="145"/>
      <c r="H493" s="145"/>
      <c r="I493" s="145"/>
      <c r="J493" s="31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  <c r="AA493" s="146"/>
      <c r="AB493" s="146"/>
      <c r="AC493" s="146"/>
      <c r="AD493" s="146"/>
    </row>
    <row r="494" spans="1:30" ht="12.75" customHeight="1" x14ac:dyDescent="0.25">
      <c r="A494" s="142"/>
      <c r="B494" s="13"/>
      <c r="C494" s="31"/>
      <c r="D494" s="144"/>
      <c r="E494" s="144"/>
      <c r="F494" s="144"/>
      <c r="G494" s="145"/>
      <c r="H494" s="145"/>
      <c r="I494" s="145"/>
      <c r="J494" s="31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  <c r="AA494" s="146"/>
      <c r="AB494" s="146"/>
      <c r="AC494" s="146"/>
      <c r="AD494" s="146"/>
    </row>
    <row r="495" spans="1:30" ht="12.75" customHeight="1" x14ac:dyDescent="0.25">
      <c r="A495" s="142"/>
      <c r="B495" s="13"/>
      <c r="C495" s="31"/>
      <c r="D495" s="144"/>
      <c r="E495" s="144"/>
      <c r="F495" s="144"/>
      <c r="G495" s="145"/>
      <c r="H495" s="145"/>
      <c r="I495" s="145"/>
      <c r="J495" s="31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  <c r="AA495" s="146"/>
      <c r="AB495" s="146"/>
      <c r="AC495" s="146"/>
      <c r="AD495" s="146"/>
    </row>
    <row r="496" spans="1:30" ht="12.75" customHeight="1" x14ac:dyDescent="0.25">
      <c r="A496" s="142"/>
      <c r="B496" s="13"/>
      <c r="C496" s="31"/>
      <c r="D496" s="144"/>
      <c r="E496" s="144"/>
      <c r="F496" s="144"/>
      <c r="G496" s="145"/>
      <c r="H496" s="145"/>
      <c r="I496" s="145"/>
      <c r="J496" s="31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  <c r="AA496" s="146"/>
      <c r="AB496" s="146"/>
      <c r="AC496" s="146"/>
      <c r="AD496" s="146"/>
    </row>
    <row r="497" spans="1:30" ht="12.75" customHeight="1" x14ac:dyDescent="0.25">
      <c r="A497" s="142"/>
      <c r="B497" s="13"/>
      <c r="C497" s="31"/>
      <c r="D497" s="144"/>
      <c r="E497" s="144"/>
      <c r="F497" s="144"/>
      <c r="G497" s="145"/>
      <c r="H497" s="145"/>
      <c r="I497" s="145"/>
      <c r="J497" s="31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  <c r="AA497" s="146"/>
      <c r="AB497" s="146"/>
      <c r="AC497" s="146"/>
      <c r="AD497" s="146"/>
    </row>
    <row r="498" spans="1:30" ht="12.75" customHeight="1" x14ac:dyDescent="0.25">
      <c r="A498" s="142"/>
      <c r="B498" s="13"/>
      <c r="C498" s="31"/>
      <c r="D498" s="144"/>
      <c r="E498" s="144"/>
      <c r="F498" s="144"/>
      <c r="G498" s="145"/>
      <c r="H498" s="145"/>
      <c r="I498" s="145"/>
      <c r="J498" s="31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</row>
    <row r="499" spans="1:30" ht="12.75" customHeight="1" x14ac:dyDescent="0.25">
      <c r="A499" s="142"/>
      <c r="B499" s="13"/>
      <c r="C499" s="31"/>
      <c r="D499" s="144"/>
      <c r="E499" s="144"/>
      <c r="F499" s="144"/>
      <c r="G499" s="145"/>
      <c r="H499" s="145"/>
      <c r="I499" s="145"/>
      <c r="J499" s="31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</row>
    <row r="500" spans="1:30" ht="12.75" customHeight="1" x14ac:dyDescent="0.25">
      <c r="A500" s="142"/>
      <c r="B500" s="13"/>
      <c r="C500" s="31"/>
      <c r="D500" s="144"/>
      <c r="E500" s="144"/>
      <c r="F500" s="144"/>
      <c r="G500" s="145"/>
      <c r="H500" s="145"/>
      <c r="I500" s="145"/>
      <c r="J500" s="31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</row>
    <row r="501" spans="1:30" ht="12.75" customHeight="1" x14ac:dyDescent="0.25">
      <c r="A501" s="142"/>
      <c r="B501" s="13"/>
      <c r="C501" s="31"/>
      <c r="D501" s="144"/>
      <c r="E501" s="144"/>
      <c r="F501" s="144"/>
      <c r="G501" s="145"/>
      <c r="H501" s="145"/>
      <c r="I501" s="145"/>
      <c r="J501" s="31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</row>
    <row r="502" spans="1:30" ht="12.75" customHeight="1" x14ac:dyDescent="0.25">
      <c r="A502" s="142"/>
      <c r="B502" s="13"/>
      <c r="C502" s="31"/>
      <c r="D502" s="144"/>
      <c r="E502" s="144"/>
      <c r="F502" s="144"/>
      <c r="G502" s="145"/>
      <c r="H502" s="145"/>
      <c r="I502" s="145"/>
      <c r="J502" s="31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</row>
    <row r="503" spans="1:30" ht="12.75" customHeight="1" x14ac:dyDescent="0.25">
      <c r="A503" s="142"/>
      <c r="B503" s="13"/>
      <c r="C503" s="31"/>
      <c r="D503" s="144"/>
      <c r="E503" s="144"/>
      <c r="F503" s="144"/>
      <c r="G503" s="145"/>
      <c r="H503" s="145"/>
      <c r="I503" s="145"/>
      <c r="J503" s="31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</row>
    <row r="504" spans="1:30" ht="12.75" customHeight="1" x14ac:dyDescent="0.25">
      <c r="A504" s="142"/>
      <c r="B504" s="13"/>
      <c r="C504" s="31"/>
      <c r="D504" s="144"/>
      <c r="E504" s="144"/>
      <c r="F504" s="144"/>
      <c r="G504" s="145"/>
      <c r="H504" s="145"/>
      <c r="I504" s="145"/>
      <c r="J504" s="31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</row>
    <row r="505" spans="1:30" ht="12.75" customHeight="1" x14ac:dyDescent="0.25">
      <c r="A505" s="142"/>
      <c r="B505" s="13"/>
      <c r="C505" s="31"/>
      <c r="D505" s="144"/>
      <c r="E505" s="144"/>
      <c r="F505" s="144"/>
      <c r="G505" s="145"/>
      <c r="H505" s="145"/>
      <c r="I505" s="145"/>
      <c r="J505" s="31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</row>
    <row r="506" spans="1:30" ht="12.75" customHeight="1" x14ac:dyDescent="0.25">
      <c r="A506" s="142"/>
      <c r="B506" s="13"/>
      <c r="C506" s="31"/>
      <c r="D506" s="144"/>
      <c r="E506" s="144"/>
      <c r="F506" s="144"/>
      <c r="G506" s="145"/>
      <c r="H506" s="145"/>
      <c r="I506" s="145"/>
      <c r="J506" s="31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  <c r="AA506" s="146"/>
      <c r="AB506" s="146"/>
      <c r="AC506" s="146"/>
      <c r="AD506" s="146"/>
    </row>
    <row r="507" spans="1:30" ht="12.75" customHeight="1" x14ac:dyDescent="0.25">
      <c r="A507" s="142"/>
      <c r="B507" s="13"/>
      <c r="C507" s="31"/>
      <c r="D507" s="144"/>
      <c r="E507" s="144"/>
      <c r="F507" s="144"/>
      <c r="G507" s="145"/>
      <c r="H507" s="145"/>
      <c r="I507" s="145"/>
      <c r="J507" s="31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  <c r="AA507" s="146"/>
      <c r="AB507" s="146"/>
      <c r="AC507" s="146"/>
      <c r="AD507" s="146"/>
    </row>
    <row r="508" spans="1:30" ht="12.75" customHeight="1" x14ac:dyDescent="0.25">
      <c r="A508" s="142"/>
      <c r="B508" s="13"/>
      <c r="C508" s="31"/>
      <c r="D508" s="144"/>
      <c r="E508" s="144"/>
      <c r="F508" s="144"/>
      <c r="G508" s="145"/>
      <c r="H508" s="145"/>
      <c r="I508" s="145"/>
      <c r="J508" s="31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</row>
    <row r="509" spans="1:30" ht="12.75" customHeight="1" x14ac:dyDescent="0.25">
      <c r="A509" s="142"/>
      <c r="B509" s="13"/>
      <c r="C509" s="31"/>
      <c r="D509" s="144"/>
      <c r="E509" s="144"/>
      <c r="F509" s="144"/>
      <c r="G509" s="145"/>
      <c r="H509" s="145"/>
      <c r="I509" s="145"/>
      <c r="J509" s="31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</row>
    <row r="510" spans="1:30" ht="12.75" customHeight="1" x14ac:dyDescent="0.25">
      <c r="A510" s="142"/>
      <c r="B510" s="13"/>
      <c r="C510" s="31"/>
      <c r="D510" s="144"/>
      <c r="E510" s="144"/>
      <c r="F510" s="144"/>
      <c r="G510" s="145"/>
      <c r="H510" s="145"/>
      <c r="I510" s="145"/>
      <c r="J510" s="31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</row>
    <row r="511" spans="1:30" ht="12.75" customHeight="1" x14ac:dyDescent="0.25">
      <c r="A511" s="142"/>
      <c r="B511" s="13"/>
      <c r="C511" s="31"/>
      <c r="D511" s="144"/>
      <c r="E511" s="144"/>
      <c r="F511" s="144"/>
      <c r="G511" s="145"/>
      <c r="H511" s="145"/>
      <c r="I511" s="145"/>
      <c r="J511" s="31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</row>
    <row r="512" spans="1:30" ht="12.75" customHeight="1" x14ac:dyDescent="0.25">
      <c r="A512" s="142"/>
      <c r="B512" s="13"/>
      <c r="C512" s="31"/>
      <c r="D512" s="144"/>
      <c r="E512" s="144"/>
      <c r="F512" s="144"/>
      <c r="G512" s="145"/>
      <c r="H512" s="145"/>
      <c r="I512" s="145"/>
      <c r="J512" s="31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</row>
    <row r="513" spans="1:30" ht="12.75" customHeight="1" x14ac:dyDescent="0.25">
      <c r="A513" s="142"/>
      <c r="B513" s="13"/>
      <c r="C513" s="31"/>
      <c r="D513" s="144"/>
      <c r="E513" s="144"/>
      <c r="F513" s="144"/>
      <c r="G513" s="145"/>
      <c r="H513" s="145"/>
      <c r="I513" s="145"/>
      <c r="J513" s="31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  <c r="AA513" s="146"/>
      <c r="AB513" s="146"/>
      <c r="AC513" s="146"/>
      <c r="AD513" s="146"/>
    </row>
    <row r="514" spans="1:30" ht="12.75" customHeight="1" x14ac:dyDescent="0.25">
      <c r="A514" s="142"/>
      <c r="B514" s="13"/>
      <c r="C514" s="31"/>
      <c r="D514" s="144"/>
      <c r="E514" s="144"/>
      <c r="F514" s="144"/>
      <c r="G514" s="145"/>
      <c r="H514" s="145"/>
      <c r="I514" s="145"/>
      <c r="J514" s="31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  <c r="AA514" s="146"/>
      <c r="AB514" s="146"/>
      <c r="AC514" s="146"/>
      <c r="AD514" s="146"/>
    </row>
    <row r="515" spans="1:30" ht="12.75" customHeight="1" x14ac:dyDescent="0.25">
      <c r="A515" s="142"/>
      <c r="B515" s="13"/>
      <c r="C515" s="31"/>
      <c r="D515" s="144"/>
      <c r="E515" s="144"/>
      <c r="F515" s="144"/>
      <c r="G515" s="145"/>
      <c r="H515" s="145"/>
      <c r="I515" s="145"/>
      <c r="J515" s="31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  <c r="AA515" s="146"/>
      <c r="AB515" s="146"/>
      <c r="AC515" s="146"/>
      <c r="AD515" s="146"/>
    </row>
    <row r="516" spans="1:30" ht="12.75" customHeight="1" x14ac:dyDescent="0.25">
      <c r="A516" s="142"/>
      <c r="B516" s="13"/>
      <c r="C516" s="31"/>
      <c r="D516" s="144"/>
      <c r="E516" s="144"/>
      <c r="F516" s="144"/>
      <c r="G516" s="145"/>
      <c r="H516" s="145"/>
      <c r="I516" s="145"/>
      <c r="J516" s="31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</row>
    <row r="517" spans="1:30" ht="12.75" customHeight="1" x14ac:dyDescent="0.25">
      <c r="A517" s="142"/>
      <c r="B517" s="13"/>
      <c r="C517" s="31"/>
      <c r="D517" s="144"/>
      <c r="E517" s="144"/>
      <c r="F517" s="144"/>
      <c r="G517" s="145"/>
      <c r="H517" s="145"/>
      <c r="I517" s="145"/>
      <c r="J517" s="31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</row>
    <row r="518" spans="1:30" ht="12.75" customHeight="1" x14ac:dyDescent="0.25">
      <c r="A518" s="142"/>
      <c r="B518" s="13"/>
      <c r="C518" s="31"/>
      <c r="D518" s="144"/>
      <c r="E518" s="144"/>
      <c r="F518" s="144"/>
      <c r="G518" s="145"/>
      <c r="H518" s="145"/>
      <c r="I518" s="145"/>
      <c r="J518" s="31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</row>
    <row r="519" spans="1:30" ht="12.75" customHeight="1" x14ac:dyDescent="0.25">
      <c r="A519" s="142"/>
      <c r="B519" s="13"/>
      <c r="C519" s="31"/>
      <c r="D519" s="144"/>
      <c r="E519" s="144"/>
      <c r="F519" s="144"/>
      <c r="G519" s="145"/>
      <c r="H519" s="145"/>
      <c r="I519" s="145"/>
      <c r="J519" s="31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</row>
    <row r="520" spans="1:30" ht="12.75" customHeight="1" x14ac:dyDescent="0.25">
      <c r="A520" s="142"/>
      <c r="B520" s="13"/>
      <c r="C520" s="31"/>
      <c r="D520" s="144"/>
      <c r="E520" s="144"/>
      <c r="F520" s="144"/>
      <c r="G520" s="145"/>
      <c r="H520" s="145"/>
      <c r="I520" s="145"/>
      <c r="J520" s="31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</row>
    <row r="521" spans="1:30" ht="12.75" customHeight="1" x14ac:dyDescent="0.25">
      <c r="A521" s="142"/>
      <c r="B521" s="13"/>
      <c r="C521" s="31"/>
      <c r="D521" s="144"/>
      <c r="E521" s="144"/>
      <c r="F521" s="144"/>
      <c r="G521" s="145"/>
      <c r="H521" s="145"/>
      <c r="I521" s="145"/>
      <c r="J521" s="31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</row>
    <row r="522" spans="1:30" ht="12.75" customHeight="1" x14ac:dyDescent="0.25">
      <c r="A522" s="142"/>
      <c r="B522" s="13"/>
      <c r="C522" s="31"/>
      <c r="D522" s="144"/>
      <c r="E522" s="144"/>
      <c r="F522" s="144"/>
      <c r="G522" s="145"/>
      <c r="H522" s="145"/>
      <c r="I522" s="145"/>
      <c r="J522" s="31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</row>
    <row r="523" spans="1:30" ht="12.75" customHeight="1" x14ac:dyDescent="0.25">
      <c r="A523" s="142"/>
      <c r="B523" s="13"/>
      <c r="C523" s="31"/>
      <c r="D523" s="144"/>
      <c r="E523" s="144"/>
      <c r="F523" s="144"/>
      <c r="G523" s="145"/>
      <c r="H523" s="145"/>
      <c r="I523" s="145"/>
      <c r="J523" s="31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</row>
    <row r="524" spans="1:30" ht="12.75" customHeight="1" x14ac:dyDescent="0.25">
      <c r="A524" s="142"/>
      <c r="B524" s="13"/>
      <c r="C524" s="31"/>
      <c r="D524" s="144"/>
      <c r="E524" s="144"/>
      <c r="F524" s="144"/>
      <c r="G524" s="145"/>
      <c r="H524" s="145"/>
      <c r="I524" s="145"/>
      <c r="J524" s="31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</row>
    <row r="525" spans="1:30" ht="12.75" customHeight="1" x14ac:dyDescent="0.25">
      <c r="A525" s="142"/>
      <c r="B525" s="13"/>
      <c r="C525" s="31"/>
      <c r="D525" s="144"/>
      <c r="E525" s="144"/>
      <c r="F525" s="144"/>
      <c r="G525" s="145"/>
      <c r="H525" s="145"/>
      <c r="I525" s="145"/>
      <c r="J525" s="31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  <c r="AA525" s="146"/>
      <c r="AB525" s="146"/>
      <c r="AC525" s="146"/>
      <c r="AD525" s="146"/>
    </row>
    <row r="526" spans="1:30" ht="12.75" customHeight="1" x14ac:dyDescent="0.25">
      <c r="A526" s="142"/>
      <c r="B526" s="13"/>
      <c r="C526" s="31"/>
      <c r="D526" s="144"/>
      <c r="E526" s="144"/>
      <c r="F526" s="144"/>
      <c r="G526" s="145"/>
      <c r="H526" s="145"/>
      <c r="I526" s="145"/>
      <c r="J526" s="31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  <c r="AA526" s="146"/>
      <c r="AB526" s="146"/>
      <c r="AC526" s="146"/>
      <c r="AD526" s="146"/>
    </row>
    <row r="527" spans="1:30" ht="12.75" customHeight="1" x14ac:dyDescent="0.25">
      <c r="A527" s="142"/>
      <c r="B527" s="13"/>
      <c r="C527" s="31"/>
      <c r="D527" s="144"/>
      <c r="E527" s="144"/>
      <c r="F527" s="144"/>
      <c r="G527" s="145"/>
      <c r="H527" s="145"/>
      <c r="I527" s="145"/>
      <c r="J527" s="31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  <c r="AA527" s="146"/>
      <c r="AB527" s="146"/>
      <c r="AC527" s="146"/>
      <c r="AD527" s="146"/>
    </row>
    <row r="528" spans="1:30" ht="12.75" customHeight="1" x14ac:dyDescent="0.25">
      <c r="A528" s="142"/>
      <c r="B528" s="13"/>
      <c r="C528" s="31"/>
      <c r="D528" s="144"/>
      <c r="E528" s="144"/>
      <c r="F528" s="144"/>
      <c r="G528" s="145"/>
      <c r="H528" s="145"/>
      <c r="I528" s="145"/>
      <c r="J528" s="31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  <c r="AA528" s="146"/>
      <c r="AB528" s="146"/>
      <c r="AC528" s="146"/>
      <c r="AD528" s="146"/>
    </row>
    <row r="529" spans="1:30" ht="12.75" customHeight="1" x14ac:dyDescent="0.25">
      <c r="A529" s="142"/>
      <c r="B529" s="13"/>
      <c r="C529" s="31"/>
      <c r="D529" s="144"/>
      <c r="E529" s="144"/>
      <c r="F529" s="144"/>
      <c r="G529" s="145"/>
      <c r="H529" s="145"/>
      <c r="I529" s="145"/>
      <c r="J529" s="31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  <c r="AA529" s="146"/>
      <c r="AB529" s="146"/>
      <c r="AC529" s="146"/>
      <c r="AD529" s="146"/>
    </row>
    <row r="530" spans="1:30" ht="12.75" customHeight="1" x14ac:dyDescent="0.25">
      <c r="A530" s="142"/>
      <c r="B530" s="13"/>
      <c r="C530" s="31"/>
      <c r="D530" s="144"/>
      <c r="E530" s="144"/>
      <c r="F530" s="144"/>
      <c r="G530" s="145"/>
      <c r="H530" s="145"/>
      <c r="I530" s="145"/>
      <c r="J530" s="31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  <c r="AA530" s="146"/>
      <c r="AB530" s="146"/>
      <c r="AC530" s="146"/>
      <c r="AD530" s="146"/>
    </row>
    <row r="531" spans="1:30" ht="12.75" customHeight="1" x14ac:dyDescent="0.25">
      <c r="A531" s="142"/>
      <c r="B531" s="13"/>
      <c r="C531" s="31"/>
      <c r="D531" s="144"/>
      <c r="E531" s="144"/>
      <c r="F531" s="144"/>
      <c r="G531" s="145"/>
      <c r="H531" s="145"/>
      <c r="I531" s="145"/>
      <c r="J531" s="31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  <c r="AA531" s="146"/>
      <c r="AB531" s="146"/>
      <c r="AC531" s="146"/>
      <c r="AD531" s="146"/>
    </row>
    <row r="532" spans="1:30" ht="12.75" customHeight="1" x14ac:dyDescent="0.25">
      <c r="A532" s="142"/>
      <c r="B532" s="13"/>
      <c r="C532" s="31"/>
      <c r="D532" s="144"/>
      <c r="E532" s="144"/>
      <c r="F532" s="144"/>
      <c r="G532" s="145"/>
      <c r="H532" s="145"/>
      <c r="I532" s="145"/>
      <c r="J532" s="31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</row>
    <row r="533" spans="1:30" ht="12.75" customHeight="1" x14ac:dyDescent="0.25">
      <c r="A533" s="142"/>
      <c r="B533" s="13"/>
      <c r="C533" s="31"/>
      <c r="D533" s="144"/>
      <c r="E533" s="144"/>
      <c r="F533" s="144"/>
      <c r="G533" s="145"/>
      <c r="H533" s="145"/>
      <c r="I533" s="145"/>
      <c r="J533" s="31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</row>
    <row r="534" spans="1:30" ht="12.75" customHeight="1" x14ac:dyDescent="0.25">
      <c r="A534" s="142"/>
      <c r="B534" s="13"/>
      <c r="C534" s="31"/>
      <c r="D534" s="144"/>
      <c r="E534" s="144"/>
      <c r="F534" s="144"/>
      <c r="G534" s="145"/>
      <c r="H534" s="145"/>
      <c r="I534" s="145"/>
      <c r="J534" s="31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</row>
    <row r="535" spans="1:30" ht="12.75" customHeight="1" x14ac:dyDescent="0.25">
      <c r="A535" s="142"/>
      <c r="B535" s="13"/>
      <c r="C535" s="31"/>
      <c r="D535" s="144"/>
      <c r="E535" s="144"/>
      <c r="F535" s="144"/>
      <c r="G535" s="145"/>
      <c r="H535" s="145"/>
      <c r="I535" s="145"/>
      <c r="J535" s="31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</row>
    <row r="536" spans="1:30" ht="12.75" customHeight="1" x14ac:dyDescent="0.25">
      <c r="A536" s="142"/>
      <c r="B536" s="13"/>
      <c r="C536" s="31"/>
      <c r="D536" s="144"/>
      <c r="E536" s="144"/>
      <c r="F536" s="144"/>
      <c r="G536" s="145"/>
      <c r="H536" s="145"/>
      <c r="I536" s="145"/>
      <c r="J536" s="31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</row>
    <row r="537" spans="1:30" ht="12.75" customHeight="1" x14ac:dyDescent="0.25">
      <c r="A537" s="142"/>
      <c r="B537" s="13"/>
      <c r="C537" s="31"/>
      <c r="D537" s="144"/>
      <c r="E537" s="144"/>
      <c r="F537" s="144"/>
      <c r="G537" s="145"/>
      <c r="H537" s="145"/>
      <c r="I537" s="145"/>
      <c r="J537" s="31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  <c r="AA537" s="146"/>
      <c r="AB537" s="146"/>
      <c r="AC537" s="146"/>
      <c r="AD537" s="146"/>
    </row>
    <row r="538" spans="1:30" ht="12.75" customHeight="1" x14ac:dyDescent="0.25">
      <c r="A538" s="142"/>
      <c r="B538" s="13"/>
      <c r="C538" s="31"/>
      <c r="D538" s="144"/>
      <c r="E538" s="144"/>
      <c r="F538" s="144"/>
      <c r="G538" s="145"/>
      <c r="H538" s="145"/>
      <c r="I538" s="145"/>
      <c r="J538" s="31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  <c r="AA538" s="146"/>
      <c r="AB538" s="146"/>
      <c r="AC538" s="146"/>
      <c r="AD538" s="146"/>
    </row>
    <row r="539" spans="1:30" ht="12.75" customHeight="1" x14ac:dyDescent="0.25">
      <c r="A539" s="142"/>
      <c r="B539" s="13"/>
      <c r="C539" s="31"/>
      <c r="D539" s="144"/>
      <c r="E539" s="144"/>
      <c r="F539" s="144"/>
      <c r="G539" s="145"/>
      <c r="H539" s="145"/>
      <c r="I539" s="145"/>
      <c r="J539" s="31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  <c r="AA539" s="146"/>
      <c r="AB539" s="146"/>
      <c r="AC539" s="146"/>
      <c r="AD539" s="146"/>
    </row>
    <row r="540" spans="1:30" ht="12.75" customHeight="1" x14ac:dyDescent="0.25">
      <c r="A540" s="142"/>
      <c r="B540" s="13"/>
      <c r="C540" s="31"/>
      <c r="D540" s="144"/>
      <c r="E540" s="144"/>
      <c r="F540" s="144"/>
      <c r="G540" s="145"/>
      <c r="H540" s="145"/>
      <c r="I540" s="145"/>
      <c r="J540" s="31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</row>
    <row r="541" spans="1:30" ht="12.75" customHeight="1" x14ac:dyDescent="0.25">
      <c r="A541" s="142"/>
      <c r="B541" s="13"/>
      <c r="C541" s="31"/>
      <c r="D541" s="144"/>
      <c r="E541" s="144"/>
      <c r="F541" s="144"/>
      <c r="G541" s="145"/>
      <c r="H541" s="145"/>
      <c r="I541" s="145"/>
      <c r="J541" s="31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</row>
    <row r="542" spans="1:30" ht="12.75" customHeight="1" x14ac:dyDescent="0.25">
      <c r="A542" s="142"/>
      <c r="B542" s="13"/>
      <c r="C542" s="31"/>
      <c r="D542" s="144"/>
      <c r="E542" s="144"/>
      <c r="F542" s="144"/>
      <c r="G542" s="145"/>
      <c r="H542" s="145"/>
      <c r="I542" s="145"/>
      <c r="J542" s="31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</row>
    <row r="543" spans="1:30" ht="12.75" customHeight="1" x14ac:dyDescent="0.25">
      <c r="A543" s="142"/>
      <c r="B543" s="13"/>
      <c r="C543" s="31"/>
      <c r="D543" s="144"/>
      <c r="E543" s="144"/>
      <c r="F543" s="144"/>
      <c r="G543" s="145"/>
      <c r="H543" s="145"/>
      <c r="I543" s="145"/>
      <c r="J543" s="31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</row>
    <row r="544" spans="1:30" ht="12.75" customHeight="1" x14ac:dyDescent="0.25">
      <c r="A544" s="142"/>
      <c r="B544" s="13"/>
      <c r="C544" s="31"/>
      <c r="D544" s="144"/>
      <c r="E544" s="144"/>
      <c r="F544" s="144"/>
      <c r="G544" s="145"/>
      <c r="H544" s="145"/>
      <c r="I544" s="145"/>
      <c r="J544" s="31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</row>
    <row r="545" spans="1:30" ht="12.75" customHeight="1" x14ac:dyDescent="0.25">
      <c r="A545" s="142"/>
      <c r="B545" s="13"/>
      <c r="C545" s="31"/>
      <c r="D545" s="144"/>
      <c r="E545" s="144"/>
      <c r="F545" s="144"/>
      <c r="G545" s="145"/>
      <c r="H545" s="145"/>
      <c r="I545" s="145"/>
      <c r="J545" s="31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</row>
    <row r="546" spans="1:30" ht="12.75" customHeight="1" x14ac:dyDescent="0.25">
      <c r="A546" s="142"/>
      <c r="B546" s="13"/>
      <c r="C546" s="31"/>
      <c r="D546" s="144"/>
      <c r="E546" s="144"/>
      <c r="F546" s="144"/>
      <c r="G546" s="145"/>
      <c r="H546" s="145"/>
      <c r="I546" s="145"/>
      <c r="J546" s="31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</row>
    <row r="547" spans="1:30" ht="12.75" customHeight="1" x14ac:dyDescent="0.25">
      <c r="A547" s="142"/>
      <c r="B547" s="13"/>
      <c r="C547" s="31"/>
      <c r="D547" s="144"/>
      <c r="E547" s="144"/>
      <c r="F547" s="144"/>
      <c r="G547" s="145"/>
      <c r="H547" s="145"/>
      <c r="I547" s="145"/>
      <c r="J547" s="31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</row>
    <row r="548" spans="1:30" ht="12.75" customHeight="1" x14ac:dyDescent="0.25">
      <c r="A548" s="142"/>
      <c r="B548" s="13"/>
      <c r="C548" s="31"/>
      <c r="D548" s="144"/>
      <c r="E548" s="144"/>
      <c r="F548" s="144"/>
      <c r="G548" s="145"/>
      <c r="H548" s="145"/>
      <c r="I548" s="145"/>
      <c r="J548" s="31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</row>
    <row r="549" spans="1:30" ht="12.75" customHeight="1" x14ac:dyDescent="0.25">
      <c r="A549" s="142"/>
      <c r="B549" s="13"/>
      <c r="C549" s="31"/>
      <c r="D549" s="144"/>
      <c r="E549" s="144"/>
      <c r="F549" s="144"/>
      <c r="G549" s="145"/>
      <c r="H549" s="145"/>
      <c r="I549" s="145"/>
      <c r="J549" s="31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</row>
    <row r="550" spans="1:30" ht="12.75" customHeight="1" x14ac:dyDescent="0.25">
      <c r="A550" s="142"/>
      <c r="B550" s="13"/>
      <c r="C550" s="31"/>
      <c r="D550" s="144"/>
      <c r="E550" s="144"/>
      <c r="F550" s="144"/>
      <c r="G550" s="145"/>
      <c r="H550" s="145"/>
      <c r="I550" s="145"/>
      <c r="J550" s="31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</row>
    <row r="551" spans="1:30" ht="12.75" customHeight="1" x14ac:dyDescent="0.25">
      <c r="A551" s="142"/>
      <c r="B551" s="13"/>
      <c r="C551" s="31"/>
      <c r="D551" s="144"/>
      <c r="E551" s="144"/>
      <c r="F551" s="144"/>
      <c r="G551" s="145"/>
      <c r="H551" s="145"/>
      <c r="I551" s="145"/>
      <c r="J551" s="31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</row>
    <row r="552" spans="1:30" ht="12.75" customHeight="1" x14ac:dyDescent="0.25">
      <c r="A552" s="142"/>
      <c r="B552" s="13"/>
      <c r="C552" s="31"/>
      <c r="D552" s="144"/>
      <c r="E552" s="144"/>
      <c r="F552" s="144"/>
      <c r="G552" s="145"/>
      <c r="H552" s="145"/>
      <c r="I552" s="145"/>
      <c r="J552" s="31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</row>
    <row r="553" spans="1:30" ht="12.75" customHeight="1" x14ac:dyDescent="0.25">
      <c r="A553" s="142"/>
      <c r="B553" s="13"/>
      <c r="C553" s="31"/>
      <c r="D553" s="144"/>
      <c r="E553" s="144"/>
      <c r="F553" s="144"/>
      <c r="G553" s="145"/>
      <c r="H553" s="145"/>
      <c r="I553" s="145"/>
      <c r="J553" s="31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</row>
    <row r="554" spans="1:30" ht="12.75" customHeight="1" x14ac:dyDescent="0.25">
      <c r="A554" s="142"/>
      <c r="B554" s="13"/>
      <c r="C554" s="31"/>
      <c r="D554" s="144"/>
      <c r="E554" s="144"/>
      <c r="F554" s="144"/>
      <c r="G554" s="145"/>
      <c r="H554" s="145"/>
      <c r="I554" s="145"/>
      <c r="J554" s="31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</row>
    <row r="555" spans="1:30" ht="12.75" customHeight="1" x14ac:dyDescent="0.25">
      <c r="A555" s="142"/>
      <c r="B555" s="13"/>
      <c r="C555" s="31"/>
      <c r="D555" s="144"/>
      <c r="E555" s="144"/>
      <c r="F555" s="144"/>
      <c r="G555" s="145"/>
      <c r="H555" s="145"/>
      <c r="I555" s="145"/>
      <c r="J555" s="31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</row>
    <row r="556" spans="1:30" ht="12.75" customHeight="1" x14ac:dyDescent="0.25">
      <c r="A556" s="142"/>
      <c r="B556" s="13"/>
      <c r="C556" s="31"/>
      <c r="D556" s="144"/>
      <c r="E556" s="144"/>
      <c r="F556" s="144"/>
      <c r="G556" s="145"/>
      <c r="H556" s="145"/>
      <c r="I556" s="145"/>
      <c r="J556" s="31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</row>
    <row r="557" spans="1:30" ht="12.75" customHeight="1" x14ac:dyDescent="0.25">
      <c r="A557" s="142"/>
      <c r="B557" s="13"/>
      <c r="C557" s="31"/>
      <c r="D557" s="144"/>
      <c r="E557" s="144"/>
      <c r="F557" s="144"/>
      <c r="G557" s="145"/>
      <c r="H557" s="145"/>
      <c r="I557" s="145"/>
      <c r="J557" s="31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</row>
    <row r="558" spans="1:30" ht="12.75" customHeight="1" x14ac:dyDescent="0.25">
      <c r="A558" s="142"/>
      <c r="B558" s="13"/>
      <c r="C558" s="31"/>
      <c r="D558" s="144"/>
      <c r="E558" s="144"/>
      <c r="F558" s="144"/>
      <c r="G558" s="145"/>
      <c r="H558" s="145"/>
      <c r="I558" s="145"/>
      <c r="J558" s="31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</row>
    <row r="559" spans="1:30" ht="12.75" customHeight="1" x14ac:dyDescent="0.25">
      <c r="A559" s="142"/>
      <c r="B559" s="13"/>
      <c r="C559" s="31"/>
      <c r="D559" s="144"/>
      <c r="E559" s="144"/>
      <c r="F559" s="144"/>
      <c r="G559" s="145"/>
      <c r="H559" s="145"/>
      <c r="I559" s="145"/>
      <c r="J559" s="31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</row>
    <row r="560" spans="1:30" ht="12.75" customHeight="1" x14ac:dyDescent="0.25">
      <c r="A560" s="142"/>
      <c r="B560" s="13"/>
      <c r="C560" s="31"/>
      <c r="D560" s="144"/>
      <c r="E560" s="144"/>
      <c r="F560" s="144"/>
      <c r="G560" s="145"/>
      <c r="H560" s="145"/>
      <c r="I560" s="145"/>
      <c r="J560" s="31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</row>
    <row r="561" spans="1:30" ht="12.75" customHeight="1" x14ac:dyDescent="0.25">
      <c r="A561" s="142"/>
      <c r="B561" s="13"/>
      <c r="C561" s="31"/>
      <c r="D561" s="144"/>
      <c r="E561" s="144"/>
      <c r="F561" s="144"/>
      <c r="G561" s="145"/>
      <c r="H561" s="145"/>
      <c r="I561" s="145"/>
      <c r="J561" s="31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</row>
    <row r="562" spans="1:30" ht="12.75" customHeight="1" x14ac:dyDescent="0.25">
      <c r="A562" s="142"/>
      <c r="B562" s="13"/>
      <c r="C562" s="31"/>
      <c r="D562" s="144"/>
      <c r="E562" s="144"/>
      <c r="F562" s="144"/>
      <c r="G562" s="145"/>
      <c r="H562" s="145"/>
      <c r="I562" s="145"/>
      <c r="J562" s="31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</row>
    <row r="563" spans="1:30" ht="12.75" customHeight="1" x14ac:dyDescent="0.25">
      <c r="A563" s="142"/>
      <c r="B563" s="13"/>
      <c r="C563" s="31"/>
      <c r="D563" s="144"/>
      <c r="E563" s="144"/>
      <c r="F563" s="144"/>
      <c r="G563" s="145"/>
      <c r="H563" s="145"/>
      <c r="I563" s="145"/>
      <c r="J563" s="31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</row>
    <row r="564" spans="1:30" ht="12.75" customHeight="1" x14ac:dyDescent="0.25">
      <c r="A564" s="142"/>
      <c r="B564" s="13"/>
      <c r="C564" s="31"/>
      <c r="D564" s="144"/>
      <c r="E564" s="144"/>
      <c r="F564" s="144"/>
      <c r="G564" s="145"/>
      <c r="H564" s="145"/>
      <c r="I564" s="145"/>
      <c r="J564" s="31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</row>
    <row r="565" spans="1:30" ht="12.75" customHeight="1" x14ac:dyDescent="0.25">
      <c r="A565" s="142"/>
      <c r="B565" s="13"/>
      <c r="C565" s="31"/>
      <c r="D565" s="144"/>
      <c r="E565" s="144"/>
      <c r="F565" s="144"/>
      <c r="G565" s="145"/>
      <c r="H565" s="145"/>
      <c r="I565" s="145"/>
      <c r="J565" s="31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</row>
    <row r="566" spans="1:30" ht="12.75" customHeight="1" x14ac:dyDescent="0.25">
      <c r="A566" s="142"/>
      <c r="B566" s="13"/>
      <c r="C566" s="31"/>
      <c r="D566" s="144"/>
      <c r="E566" s="144"/>
      <c r="F566" s="144"/>
      <c r="G566" s="145"/>
      <c r="H566" s="145"/>
      <c r="I566" s="145"/>
      <c r="J566" s="31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</row>
    <row r="567" spans="1:30" ht="12.75" customHeight="1" x14ac:dyDescent="0.25">
      <c r="A567" s="142"/>
      <c r="B567" s="13"/>
      <c r="C567" s="31"/>
      <c r="D567" s="144"/>
      <c r="E567" s="144"/>
      <c r="F567" s="144"/>
      <c r="G567" s="145"/>
      <c r="H567" s="145"/>
      <c r="I567" s="145"/>
      <c r="J567" s="31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</row>
    <row r="568" spans="1:30" ht="12.75" customHeight="1" x14ac:dyDescent="0.25">
      <c r="A568" s="142"/>
      <c r="B568" s="13"/>
      <c r="C568" s="31"/>
      <c r="D568" s="144"/>
      <c r="E568" s="144"/>
      <c r="F568" s="144"/>
      <c r="G568" s="145"/>
      <c r="H568" s="145"/>
      <c r="I568" s="145"/>
      <c r="J568" s="31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</row>
    <row r="569" spans="1:30" ht="12.75" customHeight="1" x14ac:dyDescent="0.25">
      <c r="A569" s="142"/>
      <c r="B569" s="13"/>
      <c r="C569" s="31"/>
      <c r="D569" s="144"/>
      <c r="E569" s="144"/>
      <c r="F569" s="144"/>
      <c r="G569" s="145"/>
      <c r="H569" s="145"/>
      <c r="I569" s="145"/>
      <c r="J569" s="31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</row>
    <row r="570" spans="1:30" ht="12.75" customHeight="1" x14ac:dyDescent="0.25">
      <c r="A570" s="142"/>
      <c r="B570" s="13"/>
      <c r="C570" s="31"/>
      <c r="D570" s="144"/>
      <c r="E570" s="144"/>
      <c r="F570" s="144"/>
      <c r="G570" s="145"/>
      <c r="H570" s="145"/>
      <c r="I570" s="145"/>
      <c r="J570" s="31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</row>
    <row r="571" spans="1:30" ht="12.75" customHeight="1" x14ac:dyDescent="0.25">
      <c r="A571" s="142"/>
      <c r="B571" s="13"/>
      <c r="C571" s="31"/>
      <c r="D571" s="144"/>
      <c r="E571" s="144"/>
      <c r="F571" s="144"/>
      <c r="G571" s="145"/>
      <c r="H571" s="145"/>
      <c r="I571" s="145"/>
      <c r="J571" s="31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</row>
    <row r="572" spans="1:30" ht="12.75" customHeight="1" x14ac:dyDescent="0.25">
      <c r="A572" s="142"/>
      <c r="B572" s="13"/>
      <c r="C572" s="31"/>
      <c r="D572" s="144"/>
      <c r="E572" s="144"/>
      <c r="F572" s="144"/>
      <c r="G572" s="145"/>
      <c r="H572" s="145"/>
      <c r="I572" s="145"/>
      <c r="J572" s="31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</row>
    <row r="573" spans="1:30" ht="12.75" customHeight="1" x14ac:dyDescent="0.25">
      <c r="A573" s="142"/>
      <c r="B573" s="13"/>
      <c r="C573" s="31"/>
      <c r="D573" s="144"/>
      <c r="E573" s="144"/>
      <c r="F573" s="144"/>
      <c r="G573" s="145"/>
      <c r="H573" s="145"/>
      <c r="I573" s="145"/>
      <c r="J573" s="31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</row>
    <row r="574" spans="1:30" ht="12.75" customHeight="1" x14ac:dyDescent="0.25">
      <c r="A574" s="142"/>
      <c r="B574" s="13"/>
      <c r="C574" s="31"/>
      <c r="D574" s="144"/>
      <c r="E574" s="144"/>
      <c r="F574" s="144"/>
      <c r="G574" s="145"/>
      <c r="H574" s="145"/>
      <c r="I574" s="145"/>
      <c r="J574" s="31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</row>
    <row r="575" spans="1:30" ht="12.75" customHeight="1" x14ac:dyDescent="0.25">
      <c r="A575" s="142"/>
      <c r="B575" s="13"/>
      <c r="C575" s="31"/>
      <c r="D575" s="144"/>
      <c r="E575" s="144"/>
      <c r="F575" s="144"/>
      <c r="G575" s="145"/>
      <c r="H575" s="145"/>
      <c r="I575" s="145"/>
      <c r="J575" s="31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</row>
    <row r="576" spans="1:30" ht="12.75" customHeight="1" x14ac:dyDescent="0.25">
      <c r="A576" s="142"/>
      <c r="B576" s="13"/>
      <c r="C576" s="31"/>
      <c r="D576" s="144"/>
      <c r="E576" s="144"/>
      <c r="F576" s="144"/>
      <c r="G576" s="145"/>
      <c r="H576" s="145"/>
      <c r="I576" s="145"/>
      <c r="J576" s="31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</row>
    <row r="577" spans="1:30" ht="12.75" customHeight="1" x14ac:dyDescent="0.25">
      <c r="A577" s="142"/>
      <c r="B577" s="13"/>
      <c r="C577" s="31"/>
      <c r="D577" s="144"/>
      <c r="E577" s="144"/>
      <c r="F577" s="144"/>
      <c r="G577" s="145"/>
      <c r="H577" s="145"/>
      <c r="I577" s="145"/>
      <c r="J577" s="31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</row>
    <row r="578" spans="1:30" ht="12.75" customHeight="1" x14ac:dyDescent="0.25">
      <c r="A578" s="142"/>
      <c r="B578" s="13"/>
      <c r="C578" s="31"/>
      <c r="D578" s="144"/>
      <c r="E578" s="144"/>
      <c r="F578" s="144"/>
      <c r="G578" s="145"/>
      <c r="H578" s="145"/>
      <c r="I578" s="145"/>
      <c r="J578" s="31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</row>
    <row r="579" spans="1:30" ht="12.75" customHeight="1" x14ac:dyDescent="0.25">
      <c r="A579" s="142"/>
      <c r="B579" s="13"/>
      <c r="C579" s="31"/>
      <c r="D579" s="144"/>
      <c r="E579" s="144"/>
      <c r="F579" s="144"/>
      <c r="G579" s="145"/>
      <c r="H579" s="145"/>
      <c r="I579" s="145"/>
      <c r="J579" s="31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</row>
    <row r="580" spans="1:30" ht="12.75" customHeight="1" x14ac:dyDescent="0.25">
      <c r="A580" s="142"/>
      <c r="B580" s="13"/>
      <c r="C580" s="31"/>
      <c r="D580" s="144"/>
      <c r="E580" s="144"/>
      <c r="F580" s="144"/>
      <c r="G580" s="145"/>
      <c r="H580" s="145"/>
      <c r="I580" s="145"/>
      <c r="J580" s="31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</row>
    <row r="581" spans="1:30" ht="12.75" customHeight="1" x14ac:dyDescent="0.25">
      <c r="A581" s="142"/>
      <c r="B581" s="13"/>
      <c r="C581" s="31"/>
      <c r="D581" s="144"/>
      <c r="E581" s="144"/>
      <c r="F581" s="144"/>
      <c r="G581" s="145"/>
      <c r="H581" s="145"/>
      <c r="I581" s="145"/>
      <c r="J581" s="31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</row>
    <row r="582" spans="1:30" ht="12.75" customHeight="1" x14ac:dyDescent="0.25">
      <c r="A582" s="142"/>
      <c r="B582" s="13"/>
      <c r="C582" s="31"/>
      <c r="D582" s="144"/>
      <c r="E582" s="144"/>
      <c r="F582" s="144"/>
      <c r="G582" s="145"/>
      <c r="H582" s="145"/>
      <c r="I582" s="145"/>
      <c r="J582" s="31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</row>
    <row r="583" spans="1:30" ht="12.75" customHeight="1" x14ac:dyDescent="0.25">
      <c r="A583" s="142"/>
      <c r="B583" s="13"/>
      <c r="C583" s="31"/>
      <c r="D583" s="144"/>
      <c r="E583" s="144"/>
      <c r="F583" s="144"/>
      <c r="G583" s="145"/>
      <c r="H583" s="145"/>
      <c r="I583" s="145"/>
      <c r="J583" s="31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</row>
    <row r="584" spans="1:30" ht="12.75" customHeight="1" x14ac:dyDescent="0.25">
      <c r="A584" s="142"/>
      <c r="B584" s="13"/>
      <c r="C584" s="31"/>
      <c r="D584" s="144"/>
      <c r="E584" s="144"/>
      <c r="F584" s="144"/>
      <c r="G584" s="145"/>
      <c r="H584" s="145"/>
      <c r="I584" s="145"/>
      <c r="J584" s="31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</row>
    <row r="585" spans="1:30" ht="12.75" customHeight="1" x14ac:dyDescent="0.25">
      <c r="A585" s="142"/>
      <c r="B585" s="13"/>
      <c r="C585" s="31"/>
      <c r="D585" s="144"/>
      <c r="E585" s="144"/>
      <c r="F585" s="144"/>
      <c r="G585" s="145"/>
      <c r="H585" s="145"/>
      <c r="I585" s="145"/>
      <c r="J585" s="31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</row>
    <row r="586" spans="1:30" ht="12.75" customHeight="1" x14ac:dyDescent="0.25">
      <c r="A586" s="142"/>
      <c r="B586" s="13"/>
      <c r="C586" s="31"/>
      <c r="D586" s="144"/>
      <c r="E586" s="144"/>
      <c r="F586" s="144"/>
      <c r="G586" s="145"/>
      <c r="H586" s="145"/>
      <c r="I586" s="145"/>
      <c r="J586" s="31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</row>
    <row r="587" spans="1:30" ht="12.75" customHeight="1" x14ac:dyDescent="0.25">
      <c r="A587" s="142"/>
      <c r="B587" s="13"/>
      <c r="C587" s="31"/>
      <c r="D587" s="144"/>
      <c r="E587" s="144"/>
      <c r="F587" s="144"/>
      <c r="G587" s="145"/>
      <c r="H587" s="145"/>
      <c r="I587" s="145"/>
      <c r="J587" s="31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</row>
    <row r="588" spans="1:30" ht="12.75" customHeight="1" x14ac:dyDescent="0.25">
      <c r="A588" s="142"/>
      <c r="B588" s="13"/>
      <c r="C588" s="31"/>
      <c r="D588" s="144"/>
      <c r="E588" s="144"/>
      <c r="F588" s="144"/>
      <c r="G588" s="145"/>
      <c r="H588" s="145"/>
      <c r="I588" s="145"/>
      <c r="J588" s="31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</row>
    <row r="589" spans="1:30" ht="12.75" customHeight="1" x14ac:dyDescent="0.25">
      <c r="A589" s="142"/>
      <c r="B589" s="13"/>
      <c r="C589" s="31"/>
      <c r="D589" s="144"/>
      <c r="E589" s="144"/>
      <c r="F589" s="144"/>
      <c r="G589" s="145"/>
      <c r="H589" s="145"/>
      <c r="I589" s="145"/>
      <c r="J589" s="31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</row>
    <row r="590" spans="1:30" ht="12.75" customHeight="1" x14ac:dyDescent="0.25">
      <c r="A590" s="142"/>
      <c r="B590" s="13"/>
      <c r="C590" s="31"/>
      <c r="D590" s="144"/>
      <c r="E590" s="144"/>
      <c r="F590" s="144"/>
      <c r="G590" s="145"/>
      <c r="H590" s="145"/>
      <c r="I590" s="145"/>
      <c r="J590" s="31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</row>
    <row r="591" spans="1:30" ht="12.75" customHeight="1" x14ac:dyDescent="0.25">
      <c r="A591" s="142"/>
      <c r="B591" s="13"/>
      <c r="C591" s="31"/>
      <c r="D591" s="144"/>
      <c r="E591" s="144"/>
      <c r="F591" s="144"/>
      <c r="G591" s="145"/>
      <c r="H591" s="145"/>
      <c r="I591" s="145"/>
      <c r="J591" s="31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</row>
    <row r="592" spans="1:30" ht="12.75" customHeight="1" x14ac:dyDescent="0.25">
      <c r="A592" s="142"/>
      <c r="B592" s="13"/>
      <c r="C592" s="31"/>
      <c r="D592" s="144"/>
      <c r="E592" s="144"/>
      <c r="F592" s="144"/>
      <c r="G592" s="145"/>
      <c r="H592" s="145"/>
      <c r="I592" s="145"/>
      <c r="J592" s="31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</row>
    <row r="593" spans="1:30" ht="12.75" customHeight="1" x14ac:dyDescent="0.25">
      <c r="A593" s="142"/>
      <c r="B593" s="13"/>
      <c r="C593" s="31"/>
      <c r="D593" s="144"/>
      <c r="E593" s="144"/>
      <c r="F593" s="144"/>
      <c r="G593" s="145"/>
      <c r="H593" s="145"/>
      <c r="I593" s="145"/>
      <c r="J593" s="31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</row>
    <row r="594" spans="1:30" ht="12.75" customHeight="1" x14ac:dyDescent="0.25">
      <c r="A594" s="142"/>
      <c r="B594" s="13"/>
      <c r="C594" s="31"/>
      <c r="D594" s="144"/>
      <c r="E594" s="144"/>
      <c r="F594" s="144"/>
      <c r="G594" s="145"/>
      <c r="H594" s="145"/>
      <c r="I594" s="145"/>
      <c r="J594" s="31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</row>
    <row r="595" spans="1:30" ht="12.75" customHeight="1" x14ac:dyDescent="0.25">
      <c r="A595" s="142"/>
      <c r="B595" s="13"/>
      <c r="C595" s="31"/>
      <c r="D595" s="144"/>
      <c r="E595" s="144"/>
      <c r="F595" s="144"/>
      <c r="G595" s="145"/>
      <c r="H595" s="145"/>
      <c r="I595" s="145"/>
      <c r="J595" s="31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</row>
    <row r="596" spans="1:30" ht="12.75" customHeight="1" x14ac:dyDescent="0.25">
      <c r="A596" s="142"/>
      <c r="B596" s="13"/>
      <c r="C596" s="31"/>
      <c r="D596" s="144"/>
      <c r="E596" s="144"/>
      <c r="F596" s="144"/>
      <c r="G596" s="145"/>
      <c r="H596" s="145"/>
      <c r="I596" s="145"/>
      <c r="J596" s="31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</row>
    <row r="597" spans="1:30" ht="12.75" customHeight="1" x14ac:dyDescent="0.25">
      <c r="A597" s="142"/>
      <c r="B597" s="13"/>
      <c r="C597" s="31"/>
      <c r="D597" s="144"/>
      <c r="E597" s="144"/>
      <c r="F597" s="144"/>
      <c r="G597" s="145"/>
      <c r="H597" s="145"/>
      <c r="I597" s="145"/>
      <c r="J597" s="31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</row>
    <row r="598" spans="1:30" ht="12.75" customHeight="1" x14ac:dyDescent="0.25">
      <c r="A598" s="142"/>
      <c r="B598" s="13"/>
      <c r="C598" s="31"/>
      <c r="D598" s="144"/>
      <c r="E598" s="144"/>
      <c r="F598" s="144"/>
      <c r="G598" s="145"/>
      <c r="H598" s="145"/>
      <c r="I598" s="145"/>
      <c r="J598" s="31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</row>
    <row r="599" spans="1:30" ht="12.75" customHeight="1" x14ac:dyDescent="0.25">
      <c r="A599" s="142"/>
      <c r="B599" s="13"/>
      <c r="C599" s="31"/>
      <c r="D599" s="144"/>
      <c r="E599" s="144"/>
      <c r="F599" s="144"/>
      <c r="G599" s="145"/>
      <c r="H599" s="145"/>
      <c r="I599" s="145"/>
      <c r="J599" s="31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</row>
    <row r="600" spans="1:30" ht="12.75" customHeight="1" x14ac:dyDescent="0.25">
      <c r="A600" s="142"/>
      <c r="B600" s="13"/>
      <c r="C600" s="31"/>
      <c r="D600" s="144"/>
      <c r="E600" s="144"/>
      <c r="F600" s="144"/>
      <c r="G600" s="145"/>
      <c r="H600" s="145"/>
      <c r="I600" s="145"/>
      <c r="J600" s="31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</row>
    <row r="601" spans="1:30" ht="12.75" customHeight="1" x14ac:dyDescent="0.25">
      <c r="A601" s="142"/>
      <c r="B601" s="13"/>
      <c r="C601" s="31"/>
      <c r="D601" s="144"/>
      <c r="E601" s="144"/>
      <c r="F601" s="144"/>
      <c r="G601" s="145"/>
      <c r="H601" s="145"/>
      <c r="I601" s="145"/>
      <c r="J601" s="31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</row>
    <row r="602" spans="1:30" ht="12.75" customHeight="1" x14ac:dyDescent="0.25">
      <c r="A602" s="142"/>
      <c r="B602" s="13"/>
      <c r="C602" s="31"/>
      <c r="D602" s="144"/>
      <c r="E602" s="144"/>
      <c r="F602" s="144"/>
      <c r="G602" s="145"/>
      <c r="H602" s="145"/>
      <c r="I602" s="145"/>
      <c r="J602" s="31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</row>
    <row r="603" spans="1:30" ht="12.75" customHeight="1" x14ac:dyDescent="0.25">
      <c r="A603" s="142"/>
      <c r="B603" s="13"/>
      <c r="C603" s="31"/>
      <c r="D603" s="144"/>
      <c r="E603" s="144"/>
      <c r="F603" s="144"/>
      <c r="G603" s="145"/>
      <c r="H603" s="145"/>
      <c r="I603" s="145"/>
      <c r="J603" s="31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</row>
    <row r="604" spans="1:30" ht="12.75" customHeight="1" x14ac:dyDescent="0.25">
      <c r="A604" s="142"/>
      <c r="B604" s="13"/>
      <c r="C604" s="31"/>
      <c r="D604" s="144"/>
      <c r="E604" s="144"/>
      <c r="F604" s="144"/>
      <c r="G604" s="145"/>
      <c r="H604" s="145"/>
      <c r="I604" s="145"/>
      <c r="J604" s="31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</row>
    <row r="605" spans="1:30" ht="12.75" customHeight="1" x14ac:dyDescent="0.25">
      <c r="A605" s="142"/>
      <c r="B605" s="13"/>
      <c r="C605" s="31"/>
      <c r="D605" s="144"/>
      <c r="E605" s="144"/>
      <c r="F605" s="144"/>
      <c r="G605" s="145"/>
      <c r="H605" s="145"/>
      <c r="I605" s="145"/>
      <c r="J605" s="31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</row>
    <row r="606" spans="1:30" ht="12.75" customHeight="1" x14ac:dyDescent="0.25">
      <c r="A606" s="142"/>
      <c r="B606" s="13"/>
      <c r="C606" s="31"/>
      <c r="D606" s="144"/>
      <c r="E606" s="144"/>
      <c r="F606" s="144"/>
      <c r="G606" s="145"/>
      <c r="H606" s="145"/>
      <c r="I606" s="145"/>
      <c r="J606" s="31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</row>
    <row r="607" spans="1:30" ht="12.75" customHeight="1" x14ac:dyDescent="0.25">
      <c r="A607" s="142"/>
      <c r="B607" s="13"/>
      <c r="C607" s="31"/>
      <c r="D607" s="144"/>
      <c r="E607" s="144"/>
      <c r="F607" s="144"/>
      <c r="G607" s="145"/>
      <c r="H607" s="145"/>
      <c r="I607" s="145"/>
      <c r="J607" s="31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</row>
    <row r="608" spans="1:30" ht="12.75" customHeight="1" x14ac:dyDescent="0.25">
      <c r="A608" s="142"/>
      <c r="B608" s="13"/>
      <c r="C608" s="31"/>
      <c r="D608" s="144"/>
      <c r="E608" s="144"/>
      <c r="F608" s="144"/>
      <c r="G608" s="145"/>
      <c r="H608" s="145"/>
      <c r="I608" s="145"/>
      <c r="J608" s="31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</row>
    <row r="609" spans="1:30" ht="12.75" customHeight="1" x14ac:dyDescent="0.25">
      <c r="A609" s="142"/>
      <c r="B609" s="13"/>
      <c r="C609" s="31"/>
      <c r="D609" s="144"/>
      <c r="E609" s="144"/>
      <c r="F609" s="144"/>
      <c r="G609" s="145"/>
      <c r="H609" s="145"/>
      <c r="I609" s="145"/>
      <c r="J609" s="31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</row>
    <row r="610" spans="1:30" ht="12.75" customHeight="1" x14ac:dyDescent="0.25">
      <c r="A610" s="142"/>
      <c r="B610" s="13"/>
      <c r="C610" s="31"/>
      <c r="D610" s="144"/>
      <c r="E610" s="144"/>
      <c r="F610" s="144"/>
      <c r="G610" s="145"/>
      <c r="H610" s="145"/>
      <c r="I610" s="145"/>
      <c r="J610" s="31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</row>
    <row r="611" spans="1:30" ht="12.75" customHeight="1" x14ac:dyDescent="0.25">
      <c r="A611" s="142"/>
      <c r="B611" s="13"/>
      <c r="C611" s="31"/>
      <c r="D611" s="144"/>
      <c r="E611" s="144"/>
      <c r="F611" s="144"/>
      <c r="G611" s="145"/>
      <c r="H611" s="145"/>
      <c r="I611" s="145"/>
      <c r="J611" s="31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</row>
    <row r="612" spans="1:30" ht="12.75" customHeight="1" x14ac:dyDescent="0.25">
      <c r="A612" s="142"/>
      <c r="B612" s="13"/>
      <c r="C612" s="31"/>
      <c r="D612" s="144"/>
      <c r="E612" s="144"/>
      <c r="F612" s="144"/>
      <c r="G612" s="145"/>
      <c r="H612" s="145"/>
      <c r="I612" s="145"/>
      <c r="J612" s="31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</row>
    <row r="613" spans="1:30" ht="12.75" customHeight="1" x14ac:dyDescent="0.25">
      <c r="A613" s="142"/>
      <c r="B613" s="13"/>
      <c r="C613" s="31"/>
      <c r="D613" s="144"/>
      <c r="E613" s="144"/>
      <c r="F613" s="144"/>
      <c r="G613" s="145"/>
      <c r="H613" s="145"/>
      <c r="I613" s="145"/>
      <c r="J613" s="31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</row>
    <row r="614" spans="1:30" ht="12.75" customHeight="1" x14ac:dyDescent="0.25">
      <c r="A614" s="142"/>
      <c r="B614" s="13"/>
      <c r="C614" s="31"/>
      <c r="D614" s="144"/>
      <c r="E614" s="144"/>
      <c r="F614" s="144"/>
      <c r="G614" s="145"/>
      <c r="H614" s="145"/>
      <c r="I614" s="145"/>
      <c r="J614" s="31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</row>
    <row r="615" spans="1:30" ht="12.75" customHeight="1" x14ac:dyDescent="0.25">
      <c r="A615" s="142"/>
      <c r="B615" s="13"/>
      <c r="C615" s="31"/>
      <c r="D615" s="144"/>
      <c r="E615" s="144"/>
      <c r="F615" s="144"/>
      <c r="G615" s="145"/>
      <c r="H615" s="145"/>
      <c r="I615" s="145"/>
      <c r="J615" s="31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</row>
    <row r="616" spans="1:30" ht="12.75" customHeight="1" x14ac:dyDescent="0.25">
      <c r="A616" s="142"/>
      <c r="B616" s="13"/>
      <c r="C616" s="31"/>
      <c r="D616" s="144"/>
      <c r="E616" s="144"/>
      <c r="F616" s="144"/>
      <c r="G616" s="145"/>
      <c r="H616" s="145"/>
      <c r="I616" s="145"/>
      <c r="J616" s="31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</row>
    <row r="617" spans="1:30" ht="12.75" customHeight="1" x14ac:dyDescent="0.25">
      <c r="A617" s="142"/>
      <c r="B617" s="13"/>
      <c r="C617" s="31"/>
      <c r="D617" s="144"/>
      <c r="E617" s="144"/>
      <c r="F617" s="144"/>
      <c r="G617" s="145"/>
      <c r="H617" s="145"/>
      <c r="I617" s="145"/>
      <c r="J617" s="31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</row>
    <row r="618" spans="1:30" ht="12.75" customHeight="1" x14ac:dyDescent="0.25">
      <c r="A618" s="142"/>
      <c r="B618" s="13"/>
      <c r="C618" s="31"/>
      <c r="D618" s="144"/>
      <c r="E618" s="144"/>
      <c r="F618" s="144"/>
      <c r="G618" s="145"/>
      <c r="H618" s="145"/>
      <c r="I618" s="145"/>
      <c r="J618" s="31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</row>
    <row r="619" spans="1:30" ht="12.75" customHeight="1" x14ac:dyDescent="0.25">
      <c r="A619" s="142"/>
      <c r="B619" s="13"/>
      <c r="C619" s="31"/>
      <c r="D619" s="144"/>
      <c r="E619" s="144"/>
      <c r="F619" s="144"/>
      <c r="G619" s="145"/>
      <c r="H619" s="145"/>
      <c r="I619" s="145"/>
      <c r="J619" s="31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</row>
    <row r="620" spans="1:30" ht="12.75" customHeight="1" x14ac:dyDescent="0.25">
      <c r="A620" s="142"/>
      <c r="B620" s="13"/>
      <c r="C620" s="31"/>
      <c r="D620" s="144"/>
      <c r="E620" s="144"/>
      <c r="F620" s="144"/>
      <c r="G620" s="145"/>
      <c r="H620" s="145"/>
      <c r="I620" s="145"/>
      <c r="J620" s="31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</row>
    <row r="621" spans="1:30" ht="12.75" customHeight="1" x14ac:dyDescent="0.25">
      <c r="A621" s="142"/>
      <c r="B621" s="13"/>
      <c r="C621" s="31"/>
      <c r="D621" s="144"/>
      <c r="E621" s="144"/>
      <c r="F621" s="144"/>
      <c r="G621" s="145"/>
      <c r="H621" s="145"/>
      <c r="I621" s="145"/>
      <c r="J621" s="31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</row>
    <row r="622" spans="1:30" ht="12.75" customHeight="1" x14ac:dyDescent="0.25">
      <c r="A622" s="142"/>
      <c r="B622" s="13"/>
      <c r="C622" s="31"/>
      <c r="D622" s="144"/>
      <c r="E622" s="144"/>
      <c r="F622" s="144"/>
      <c r="G622" s="145"/>
      <c r="H622" s="145"/>
      <c r="I622" s="145"/>
      <c r="J622" s="31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</row>
    <row r="623" spans="1:30" ht="12.75" customHeight="1" x14ac:dyDescent="0.25">
      <c r="A623" s="142"/>
      <c r="B623" s="13"/>
      <c r="C623" s="31"/>
      <c r="D623" s="144"/>
      <c r="E623" s="144"/>
      <c r="F623" s="144"/>
      <c r="G623" s="145"/>
      <c r="H623" s="145"/>
      <c r="I623" s="145"/>
      <c r="J623" s="31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</row>
    <row r="624" spans="1:30" ht="12.75" customHeight="1" x14ac:dyDescent="0.25">
      <c r="A624" s="142"/>
      <c r="B624" s="13"/>
      <c r="C624" s="31"/>
      <c r="D624" s="144"/>
      <c r="E624" s="144"/>
      <c r="F624" s="144"/>
      <c r="G624" s="145"/>
      <c r="H624" s="145"/>
      <c r="I624" s="145"/>
      <c r="J624" s="31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</row>
    <row r="625" spans="1:30" ht="12.75" customHeight="1" x14ac:dyDescent="0.25">
      <c r="A625" s="142"/>
      <c r="B625" s="13"/>
      <c r="C625" s="31"/>
      <c r="D625" s="144"/>
      <c r="E625" s="144"/>
      <c r="F625" s="144"/>
      <c r="G625" s="145"/>
      <c r="H625" s="145"/>
      <c r="I625" s="145"/>
      <c r="J625" s="31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</row>
    <row r="626" spans="1:30" ht="12.75" customHeight="1" x14ac:dyDescent="0.25">
      <c r="A626" s="142"/>
      <c r="B626" s="13"/>
      <c r="C626" s="31"/>
      <c r="D626" s="144"/>
      <c r="E626" s="144"/>
      <c r="F626" s="144"/>
      <c r="G626" s="145"/>
      <c r="H626" s="145"/>
      <c r="I626" s="145"/>
      <c r="J626" s="31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</row>
    <row r="627" spans="1:30" ht="12.75" customHeight="1" x14ac:dyDescent="0.25">
      <c r="A627" s="142"/>
      <c r="B627" s="13"/>
      <c r="C627" s="31"/>
      <c r="D627" s="144"/>
      <c r="E627" s="144"/>
      <c r="F627" s="144"/>
      <c r="G627" s="145"/>
      <c r="H627" s="145"/>
      <c r="I627" s="145"/>
      <c r="J627" s="31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</row>
    <row r="628" spans="1:30" ht="12.75" customHeight="1" x14ac:dyDescent="0.25">
      <c r="A628" s="142"/>
      <c r="B628" s="13"/>
      <c r="C628" s="31"/>
      <c r="D628" s="144"/>
      <c r="E628" s="144"/>
      <c r="F628" s="144"/>
      <c r="G628" s="145"/>
      <c r="H628" s="145"/>
      <c r="I628" s="145"/>
      <c r="J628" s="31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</row>
    <row r="629" spans="1:30" ht="12.75" customHeight="1" x14ac:dyDescent="0.25">
      <c r="A629" s="142"/>
      <c r="B629" s="13"/>
      <c r="C629" s="31"/>
      <c r="D629" s="144"/>
      <c r="E629" s="144"/>
      <c r="F629" s="144"/>
      <c r="G629" s="145"/>
      <c r="H629" s="145"/>
      <c r="I629" s="145"/>
      <c r="J629" s="31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</row>
    <row r="630" spans="1:30" ht="12.75" customHeight="1" x14ac:dyDescent="0.25">
      <c r="A630" s="142"/>
      <c r="B630" s="13"/>
      <c r="C630" s="31"/>
      <c r="D630" s="144"/>
      <c r="E630" s="144"/>
      <c r="F630" s="144"/>
      <c r="G630" s="145"/>
      <c r="H630" s="145"/>
      <c r="I630" s="145"/>
      <c r="J630" s="31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</row>
    <row r="631" spans="1:30" ht="12.75" customHeight="1" x14ac:dyDescent="0.25">
      <c r="A631" s="142"/>
      <c r="B631" s="13"/>
      <c r="C631" s="31"/>
      <c r="D631" s="144"/>
      <c r="E631" s="144"/>
      <c r="F631" s="144"/>
      <c r="G631" s="145"/>
      <c r="H631" s="145"/>
      <c r="I631" s="145"/>
      <c r="J631" s="31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</row>
    <row r="632" spans="1:30" ht="12.75" customHeight="1" x14ac:dyDescent="0.25">
      <c r="A632" s="142"/>
      <c r="B632" s="13"/>
      <c r="C632" s="31"/>
      <c r="D632" s="144"/>
      <c r="E632" s="144"/>
      <c r="F632" s="144"/>
      <c r="G632" s="145"/>
      <c r="H632" s="145"/>
      <c r="I632" s="145"/>
      <c r="J632" s="31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</row>
    <row r="633" spans="1:30" ht="12.75" customHeight="1" x14ac:dyDescent="0.25">
      <c r="A633" s="142"/>
      <c r="B633" s="13"/>
      <c r="C633" s="31"/>
      <c r="D633" s="144"/>
      <c r="E633" s="144"/>
      <c r="F633" s="144"/>
      <c r="G633" s="145"/>
      <c r="H633" s="145"/>
      <c r="I633" s="145"/>
      <c r="J633" s="31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</row>
    <row r="634" spans="1:30" ht="12.75" customHeight="1" x14ac:dyDescent="0.25">
      <c r="A634" s="142"/>
      <c r="B634" s="13"/>
      <c r="C634" s="31"/>
      <c r="D634" s="144"/>
      <c r="E634" s="144"/>
      <c r="F634" s="144"/>
      <c r="G634" s="145"/>
      <c r="H634" s="145"/>
      <c r="I634" s="145"/>
      <c r="J634" s="31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</row>
    <row r="635" spans="1:30" ht="12.75" customHeight="1" x14ac:dyDescent="0.25">
      <c r="A635" s="142"/>
      <c r="B635" s="13"/>
      <c r="C635" s="31"/>
      <c r="D635" s="144"/>
      <c r="E635" s="144"/>
      <c r="F635" s="144"/>
      <c r="G635" s="145"/>
      <c r="H635" s="145"/>
      <c r="I635" s="145"/>
      <c r="J635" s="31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</row>
    <row r="636" spans="1:30" ht="12.75" customHeight="1" x14ac:dyDescent="0.25">
      <c r="A636" s="142"/>
      <c r="B636" s="13"/>
      <c r="C636" s="31"/>
      <c r="D636" s="144"/>
      <c r="E636" s="144"/>
      <c r="F636" s="144"/>
      <c r="G636" s="145"/>
      <c r="H636" s="145"/>
      <c r="I636" s="145"/>
      <c r="J636" s="31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</row>
    <row r="637" spans="1:30" ht="12.75" customHeight="1" x14ac:dyDescent="0.25">
      <c r="A637" s="142"/>
      <c r="B637" s="13"/>
      <c r="C637" s="31"/>
      <c r="D637" s="144"/>
      <c r="E637" s="144"/>
      <c r="F637" s="144"/>
      <c r="G637" s="145"/>
      <c r="H637" s="145"/>
      <c r="I637" s="145"/>
      <c r="J637" s="31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</row>
    <row r="638" spans="1:30" ht="12.75" customHeight="1" x14ac:dyDescent="0.25">
      <c r="A638" s="142"/>
      <c r="B638" s="13"/>
      <c r="C638" s="31"/>
      <c r="D638" s="144"/>
      <c r="E638" s="144"/>
      <c r="F638" s="144"/>
      <c r="G638" s="145"/>
      <c r="H638" s="145"/>
      <c r="I638" s="145"/>
      <c r="J638" s="31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</row>
    <row r="639" spans="1:30" ht="12.75" customHeight="1" x14ac:dyDescent="0.25">
      <c r="A639" s="142"/>
      <c r="B639" s="13"/>
      <c r="C639" s="31"/>
      <c r="D639" s="144"/>
      <c r="E639" s="144"/>
      <c r="F639" s="144"/>
      <c r="G639" s="145"/>
      <c r="H639" s="145"/>
      <c r="I639" s="145"/>
      <c r="J639" s="31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</row>
    <row r="640" spans="1:30" ht="12.75" customHeight="1" x14ac:dyDescent="0.25">
      <c r="A640" s="142"/>
      <c r="B640" s="13"/>
      <c r="C640" s="31"/>
      <c r="D640" s="144"/>
      <c r="E640" s="144"/>
      <c r="F640" s="144"/>
      <c r="G640" s="145"/>
      <c r="H640" s="145"/>
      <c r="I640" s="145"/>
      <c r="J640" s="31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</row>
    <row r="641" spans="1:30" ht="12.75" customHeight="1" x14ac:dyDescent="0.25">
      <c r="A641" s="142"/>
      <c r="B641" s="13"/>
      <c r="C641" s="31"/>
      <c r="D641" s="144"/>
      <c r="E641" s="144"/>
      <c r="F641" s="144"/>
      <c r="G641" s="145"/>
      <c r="H641" s="145"/>
      <c r="I641" s="145"/>
      <c r="J641" s="31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</row>
    <row r="642" spans="1:30" ht="12.75" customHeight="1" x14ac:dyDescent="0.25">
      <c r="A642" s="142"/>
      <c r="B642" s="13"/>
      <c r="C642" s="31"/>
      <c r="D642" s="144"/>
      <c r="E642" s="144"/>
      <c r="F642" s="144"/>
      <c r="G642" s="145"/>
      <c r="H642" s="145"/>
      <c r="I642" s="145"/>
      <c r="J642" s="31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</row>
    <row r="643" spans="1:30" ht="12.75" customHeight="1" x14ac:dyDescent="0.25">
      <c r="A643" s="142"/>
      <c r="B643" s="13"/>
      <c r="C643" s="31"/>
      <c r="D643" s="144"/>
      <c r="E643" s="144"/>
      <c r="F643" s="144"/>
      <c r="G643" s="145"/>
      <c r="H643" s="145"/>
      <c r="I643" s="145"/>
      <c r="J643" s="31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</row>
    <row r="644" spans="1:30" ht="12.75" customHeight="1" x14ac:dyDescent="0.25">
      <c r="A644" s="142"/>
      <c r="B644" s="13"/>
      <c r="C644" s="31"/>
      <c r="D644" s="144"/>
      <c r="E644" s="144"/>
      <c r="F644" s="144"/>
      <c r="G644" s="145"/>
      <c r="H644" s="145"/>
      <c r="I644" s="145"/>
      <c r="J644" s="31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</row>
    <row r="645" spans="1:30" ht="12.75" customHeight="1" x14ac:dyDescent="0.25">
      <c r="A645" s="142"/>
      <c r="B645" s="13"/>
      <c r="C645" s="31"/>
      <c r="D645" s="144"/>
      <c r="E645" s="144"/>
      <c r="F645" s="144"/>
      <c r="G645" s="145"/>
      <c r="H645" s="145"/>
      <c r="I645" s="145"/>
      <c r="J645" s="31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</row>
    <row r="646" spans="1:30" ht="12.75" customHeight="1" x14ac:dyDescent="0.25">
      <c r="A646" s="142"/>
      <c r="B646" s="13"/>
      <c r="C646" s="31"/>
      <c r="D646" s="144"/>
      <c r="E646" s="144"/>
      <c r="F646" s="144"/>
      <c r="G646" s="145"/>
      <c r="H646" s="145"/>
      <c r="I646" s="145"/>
      <c r="J646" s="31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</row>
    <row r="647" spans="1:30" ht="12.75" customHeight="1" x14ac:dyDescent="0.25">
      <c r="A647" s="142"/>
      <c r="B647" s="13"/>
      <c r="C647" s="31"/>
      <c r="D647" s="144"/>
      <c r="E647" s="144"/>
      <c r="F647" s="144"/>
      <c r="G647" s="145"/>
      <c r="H647" s="145"/>
      <c r="I647" s="145"/>
      <c r="J647" s="31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</row>
    <row r="648" spans="1:30" ht="12.75" customHeight="1" x14ac:dyDescent="0.25">
      <c r="A648" s="142"/>
      <c r="B648" s="13"/>
      <c r="C648" s="31"/>
      <c r="D648" s="144"/>
      <c r="E648" s="144"/>
      <c r="F648" s="144"/>
      <c r="G648" s="145"/>
      <c r="H648" s="145"/>
      <c r="I648" s="145"/>
      <c r="J648" s="31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</row>
    <row r="649" spans="1:30" ht="12.75" customHeight="1" x14ac:dyDescent="0.25">
      <c r="A649" s="142"/>
      <c r="B649" s="13"/>
      <c r="C649" s="31"/>
      <c r="D649" s="144"/>
      <c r="E649" s="144"/>
      <c r="F649" s="144"/>
      <c r="G649" s="145"/>
      <c r="H649" s="145"/>
      <c r="I649" s="145"/>
      <c r="J649" s="31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</row>
    <row r="650" spans="1:30" ht="12.75" customHeight="1" x14ac:dyDescent="0.25">
      <c r="A650" s="142"/>
      <c r="B650" s="13"/>
      <c r="C650" s="31"/>
      <c r="D650" s="144"/>
      <c r="E650" s="144"/>
      <c r="F650" s="144"/>
      <c r="G650" s="145"/>
      <c r="H650" s="145"/>
      <c r="I650" s="145"/>
      <c r="J650" s="31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</row>
    <row r="651" spans="1:30" ht="12.75" customHeight="1" x14ac:dyDescent="0.25">
      <c r="A651" s="142"/>
      <c r="B651" s="13"/>
      <c r="C651" s="31"/>
      <c r="D651" s="144"/>
      <c r="E651" s="144"/>
      <c r="F651" s="144"/>
      <c r="G651" s="145"/>
      <c r="H651" s="145"/>
      <c r="I651" s="145"/>
      <c r="J651" s="31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</row>
    <row r="652" spans="1:30" ht="12.75" customHeight="1" x14ac:dyDescent="0.25">
      <c r="A652" s="142"/>
      <c r="B652" s="13"/>
      <c r="C652" s="31"/>
      <c r="D652" s="144"/>
      <c r="E652" s="144"/>
      <c r="F652" s="144"/>
      <c r="G652" s="145"/>
      <c r="H652" s="145"/>
      <c r="I652" s="145"/>
      <c r="J652" s="31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</row>
    <row r="653" spans="1:30" ht="12.75" customHeight="1" x14ac:dyDescent="0.25">
      <c r="A653" s="142"/>
      <c r="B653" s="13"/>
      <c r="C653" s="31"/>
      <c r="D653" s="144"/>
      <c r="E653" s="144"/>
      <c r="F653" s="144"/>
      <c r="G653" s="145"/>
      <c r="H653" s="145"/>
      <c r="I653" s="145"/>
      <c r="J653" s="31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</row>
    <row r="654" spans="1:30" ht="12.75" customHeight="1" x14ac:dyDescent="0.25">
      <c r="A654" s="142"/>
      <c r="B654" s="13"/>
      <c r="C654" s="31"/>
      <c r="D654" s="144"/>
      <c r="E654" s="144"/>
      <c r="F654" s="144"/>
      <c r="G654" s="145"/>
      <c r="H654" s="145"/>
      <c r="I654" s="145"/>
      <c r="J654" s="31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</row>
    <row r="655" spans="1:30" ht="12.75" customHeight="1" x14ac:dyDescent="0.25">
      <c r="A655" s="142"/>
      <c r="B655" s="13"/>
      <c r="C655" s="31"/>
      <c r="D655" s="144"/>
      <c r="E655" s="144"/>
      <c r="F655" s="144"/>
      <c r="G655" s="145"/>
      <c r="H655" s="145"/>
      <c r="I655" s="145"/>
      <c r="J655" s="31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</row>
    <row r="656" spans="1:30" ht="12.75" customHeight="1" x14ac:dyDescent="0.25">
      <c r="A656" s="142"/>
      <c r="B656" s="13"/>
      <c r="C656" s="31"/>
      <c r="D656" s="144"/>
      <c r="E656" s="144"/>
      <c r="F656" s="144"/>
      <c r="G656" s="145"/>
      <c r="H656" s="145"/>
      <c r="I656" s="145"/>
      <c r="J656" s="31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</row>
    <row r="657" spans="1:30" ht="12.75" customHeight="1" x14ac:dyDescent="0.25">
      <c r="A657" s="142"/>
      <c r="B657" s="13"/>
      <c r="C657" s="31"/>
      <c r="D657" s="144"/>
      <c r="E657" s="144"/>
      <c r="F657" s="144"/>
      <c r="G657" s="145"/>
      <c r="H657" s="145"/>
      <c r="I657" s="145"/>
      <c r="J657" s="31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</row>
    <row r="658" spans="1:30" ht="12.75" customHeight="1" x14ac:dyDescent="0.25">
      <c r="A658" s="142"/>
      <c r="B658" s="13"/>
      <c r="C658" s="31"/>
      <c r="D658" s="144"/>
      <c r="E658" s="144"/>
      <c r="F658" s="144"/>
      <c r="G658" s="145"/>
      <c r="H658" s="145"/>
      <c r="I658" s="145"/>
      <c r="J658" s="31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</row>
    <row r="659" spans="1:30" ht="12.75" customHeight="1" x14ac:dyDescent="0.25">
      <c r="A659" s="142"/>
      <c r="B659" s="13"/>
      <c r="C659" s="31"/>
      <c r="D659" s="144"/>
      <c r="E659" s="144"/>
      <c r="F659" s="144"/>
      <c r="G659" s="145"/>
      <c r="H659" s="145"/>
      <c r="I659" s="145"/>
      <c r="J659" s="31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</row>
    <row r="660" spans="1:30" ht="12.75" customHeight="1" x14ac:dyDescent="0.25">
      <c r="A660" s="142"/>
      <c r="B660" s="13"/>
      <c r="C660" s="31"/>
      <c r="D660" s="144"/>
      <c r="E660" s="144"/>
      <c r="F660" s="144"/>
      <c r="G660" s="145"/>
      <c r="H660" s="145"/>
      <c r="I660" s="145"/>
      <c r="J660" s="31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</row>
    <row r="661" spans="1:30" ht="12.75" customHeight="1" x14ac:dyDescent="0.25">
      <c r="A661" s="142"/>
      <c r="B661" s="13"/>
      <c r="C661" s="31"/>
      <c r="D661" s="144"/>
      <c r="E661" s="144"/>
      <c r="F661" s="144"/>
      <c r="G661" s="145"/>
      <c r="H661" s="145"/>
      <c r="I661" s="145"/>
      <c r="J661" s="31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</row>
    <row r="662" spans="1:30" ht="12.75" customHeight="1" x14ac:dyDescent="0.25">
      <c r="A662" s="142"/>
      <c r="B662" s="13"/>
      <c r="C662" s="31"/>
      <c r="D662" s="144"/>
      <c r="E662" s="144"/>
      <c r="F662" s="144"/>
      <c r="G662" s="145"/>
      <c r="H662" s="145"/>
      <c r="I662" s="145"/>
      <c r="J662" s="31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</row>
    <row r="663" spans="1:30" ht="12.75" customHeight="1" x14ac:dyDescent="0.25">
      <c r="A663" s="142"/>
      <c r="B663" s="13"/>
      <c r="C663" s="31"/>
      <c r="D663" s="144"/>
      <c r="E663" s="144"/>
      <c r="F663" s="144"/>
      <c r="G663" s="145"/>
      <c r="H663" s="145"/>
      <c r="I663" s="145"/>
      <c r="J663" s="31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</row>
    <row r="664" spans="1:30" ht="12.75" customHeight="1" x14ac:dyDescent="0.25">
      <c r="A664" s="142"/>
      <c r="B664" s="13"/>
      <c r="C664" s="31"/>
      <c r="D664" s="144"/>
      <c r="E664" s="144"/>
      <c r="F664" s="144"/>
      <c r="G664" s="145"/>
      <c r="H664" s="145"/>
      <c r="I664" s="145"/>
      <c r="J664" s="31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</row>
    <row r="665" spans="1:30" ht="12.75" customHeight="1" x14ac:dyDescent="0.25">
      <c r="A665" s="142"/>
      <c r="B665" s="13"/>
      <c r="C665" s="31"/>
      <c r="D665" s="144"/>
      <c r="E665" s="144"/>
      <c r="F665" s="144"/>
      <c r="G665" s="145"/>
      <c r="H665" s="145"/>
      <c r="I665" s="145"/>
      <c r="J665" s="31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</row>
    <row r="666" spans="1:30" ht="12.75" customHeight="1" x14ac:dyDescent="0.25">
      <c r="A666" s="142"/>
      <c r="B666" s="13"/>
      <c r="C666" s="31"/>
      <c r="D666" s="144"/>
      <c r="E666" s="144"/>
      <c r="F666" s="144"/>
      <c r="G666" s="145"/>
      <c r="H666" s="145"/>
      <c r="I666" s="145"/>
      <c r="J666" s="31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</row>
    <row r="667" spans="1:30" ht="12.75" customHeight="1" x14ac:dyDescent="0.25">
      <c r="A667" s="142"/>
      <c r="B667" s="13"/>
      <c r="C667" s="31"/>
      <c r="D667" s="144"/>
      <c r="E667" s="144"/>
      <c r="F667" s="144"/>
      <c r="G667" s="145"/>
      <c r="H667" s="145"/>
      <c r="I667" s="145"/>
      <c r="J667" s="31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</row>
    <row r="668" spans="1:30" ht="12.75" customHeight="1" x14ac:dyDescent="0.25">
      <c r="A668" s="142"/>
      <c r="B668" s="13"/>
      <c r="C668" s="31"/>
      <c r="D668" s="144"/>
      <c r="E668" s="144"/>
      <c r="F668" s="144"/>
      <c r="G668" s="145"/>
      <c r="H668" s="145"/>
      <c r="I668" s="145"/>
      <c r="J668" s="31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</row>
    <row r="669" spans="1:30" ht="12.75" customHeight="1" x14ac:dyDescent="0.25">
      <c r="A669" s="142"/>
      <c r="B669" s="13"/>
      <c r="C669" s="31"/>
      <c r="D669" s="144"/>
      <c r="E669" s="144"/>
      <c r="F669" s="144"/>
      <c r="G669" s="145"/>
      <c r="H669" s="145"/>
      <c r="I669" s="145"/>
      <c r="J669" s="31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</row>
    <row r="670" spans="1:30" ht="12.75" customHeight="1" x14ac:dyDescent="0.25">
      <c r="A670" s="142"/>
      <c r="B670" s="13"/>
      <c r="C670" s="31"/>
      <c r="D670" s="144"/>
      <c r="E670" s="144"/>
      <c r="F670" s="144"/>
      <c r="G670" s="145"/>
      <c r="H670" s="145"/>
      <c r="I670" s="145"/>
      <c r="J670" s="31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</row>
    <row r="671" spans="1:30" ht="12.75" customHeight="1" x14ac:dyDescent="0.25">
      <c r="A671" s="142"/>
      <c r="B671" s="13"/>
      <c r="C671" s="31"/>
      <c r="D671" s="144"/>
      <c r="E671" s="144"/>
      <c r="F671" s="144"/>
      <c r="G671" s="145"/>
      <c r="H671" s="145"/>
      <c r="I671" s="145"/>
      <c r="J671" s="31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</row>
    <row r="672" spans="1:30" ht="12.75" customHeight="1" x14ac:dyDescent="0.25">
      <c r="A672" s="142"/>
      <c r="B672" s="13"/>
      <c r="C672" s="31"/>
      <c r="D672" s="144"/>
      <c r="E672" s="144"/>
      <c r="F672" s="144"/>
      <c r="G672" s="145"/>
      <c r="H672" s="145"/>
      <c r="I672" s="145"/>
      <c r="J672" s="31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</row>
    <row r="673" spans="1:30" ht="12.75" customHeight="1" x14ac:dyDescent="0.25">
      <c r="A673" s="142"/>
      <c r="B673" s="13"/>
      <c r="C673" s="31"/>
      <c r="D673" s="144"/>
      <c r="E673" s="144"/>
      <c r="F673" s="144"/>
      <c r="G673" s="145"/>
      <c r="H673" s="145"/>
      <c r="I673" s="145"/>
      <c r="J673" s="31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</row>
    <row r="674" spans="1:30" ht="12.75" customHeight="1" x14ac:dyDescent="0.25">
      <c r="A674" s="142"/>
      <c r="B674" s="13"/>
      <c r="C674" s="31"/>
      <c r="D674" s="144"/>
      <c r="E674" s="144"/>
      <c r="F674" s="144"/>
      <c r="G674" s="145"/>
      <c r="H674" s="145"/>
      <c r="I674" s="145"/>
      <c r="J674" s="31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</row>
    <row r="675" spans="1:30" ht="12.75" customHeight="1" x14ac:dyDescent="0.25">
      <c r="A675" s="142"/>
      <c r="B675" s="13"/>
      <c r="C675" s="31"/>
      <c r="D675" s="144"/>
      <c r="E675" s="144"/>
      <c r="F675" s="144"/>
      <c r="G675" s="145"/>
      <c r="H675" s="145"/>
      <c r="I675" s="145"/>
      <c r="J675" s="31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</row>
    <row r="676" spans="1:30" ht="12.75" customHeight="1" x14ac:dyDescent="0.25">
      <c r="A676" s="142"/>
      <c r="B676" s="13"/>
      <c r="C676" s="31"/>
      <c r="D676" s="144"/>
      <c r="E676" s="144"/>
      <c r="F676" s="144"/>
      <c r="G676" s="145"/>
      <c r="H676" s="145"/>
      <c r="I676" s="145"/>
      <c r="J676" s="31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</row>
    <row r="677" spans="1:30" ht="12.75" customHeight="1" x14ac:dyDescent="0.25">
      <c r="A677" s="142"/>
      <c r="B677" s="13"/>
      <c r="C677" s="31"/>
      <c r="D677" s="144"/>
      <c r="E677" s="144"/>
      <c r="F677" s="144"/>
      <c r="G677" s="145"/>
      <c r="H677" s="145"/>
      <c r="I677" s="145"/>
      <c r="J677" s="31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</row>
    <row r="678" spans="1:30" ht="12.75" customHeight="1" x14ac:dyDescent="0.25">
      <c r="A678" s="142"/>
      <c r="B678" s="13"/>
      <c r="C678" s="31"/>
      <c r="D678" s="144"/>
      <c r="E678" s="144"/>
      <c r="F678" s="144"/>
      <c r="G678" s="145"/>
      <c r="H678" s="145"/>
      <c r="I678" s="145"/>
      <c r="J678" s="31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</row>
    <row r="679" spans="1:30" ht="12.75" customHeight="1" x14ac:dyDescent="0.25">
      <c r="A679" s="142"/>
      <c r="B679" s="13"/>
      <c r="C679" s="31"/>
      <c r="D679" s="144"/>
      <c r="E679" s="144"/>
      <c r="F679" s="144"/>
      <c r="G679" s="145"/>
      <c r="H679" s="145"/>
      <c r="I679" s="145"/>
      <c r="J679" s="31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</row>
    <row r="680" spans="1:30" ht="12.75" customHeight="1" x14ac:dyDescent="0.25">
      <c r="A680" s="142"/>
      <c r="B680" s="13"/>
      <c r="C680" s="31"/>
      <c r="D680" s="144"/>
      <c r="E680" s="144"/>
      <c r="F680" s="144"/>
      <c r="G680" s="145"/>
      <c r="H680" s="145"/>
      <c r="I680" s="145"/>
      <c r="J680" s="31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</row>
    <row r="681" spans="1:30" ht="12.75" customHeight="1" x14ac:dyDescent="0.25">
      <c r="A681" s="142"/>
      <c r="B681" s="13"/>
      <c r="C681" s="31"/>
      <c r="D681" s="144"/>
      <c r="E681" s="144"/>
      <c r="F681" s="144"/>
      <c r="G681" s="145"/>
      <c r="H681" s="145"/>
      <c r="I681" s="145"/>
      <c r="J681" s="31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</row>
    <row r="682" spans="1:30" ht="12.75" customHeight="1" x14ac:dyDescent="0.25">
      <c r="A682" s="142"/>
      <c r="B682" s="13"/>
      <c r="C682" s="31"/>
      <c r="D682" s="144"/>
      <c r="E682" s="144"/>
      <c r="F682" s="144"/>
      <c r="G682" s="145"/>
      <c r="H682" s="145"/>
      <c r="I682" s="145"/>
      <c r="J682" s="31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</row>
    <row r="683" spans="1:30" ht="12.75" customHeight="1" x14ac:dyDescent="0.25">
      <c r="A683" s="142"/>
      <c r="B683" s="13"/>
      <c r="C683" s="31"/>
      <c r="D683" s="144"/>
      <c r="E683" s="144"/>
      <c r="F683" s="144"/>
      <c r="G683" s="145"/>
      <c r="H683" s="145"/>
      <c r="I683" s="145"/>
      <c r="J683" s="31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</row>
    <row r="684" spans="1:30" ht="12.75" customHeight="1" x14ac:dyDescent="0.25">
      <c r="A684" s="142"/>
      <c r="B684" s="13"/>
      <c r="C684" s="31"/>
      <c r="D684" s="144"/>
      <c r="E684" s="144"/>
      <c r="F684" s="144"/>
      <c r="G684" s="145"/>
      <c r="H684" s="145"/>
      <c r="I684" s="145"/>
      <c r="J684" s="31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</row>
    <row r="685" spans="1:30" ht="12.75" customHeight="1" x14ac:dyDescent="0.25">
      <c r="A685" s="142"/>
      <c r="B685" s="13"/>
      <c r="C685" s="31"/>
      <c r="D685" s="144"/>
      <c r="E685" s="144"/>
      <c r="F685" s="144"/>
      <c r="G685" s="145"/>
      <c r="H685" s="145"/>
      <c r="I685" s="145"/>
      <c r="J685" s="31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</row>
    <row r="686" spans="1:30" ht="12.75" customHeight="1" x14ac:dyDescent="0.25">
      <c r="A686" s="142"/>
      <c r="B686" s="13"/>
      <c r="C686" s="31"/>
      <c r="D686" s="144"/>
      <c r="E686" s="144"/>
      <c r="F686" s="144"/>
      <c r="G686" s="145"/>
      <c r="H686" s="145"/>
      <c r="I686" s="145"/>
      <c r="J686" s="31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</row>
    <row r="687" spans="1:30" ht="12.75" customHeight="1" x14ac:dyDescent="0.25">
      <c r="A687" s="142"/>
      <c r="B687" s="13"/>
      <c r="C687" s="31"/>
      <c r="D687" s="144"/>
      <c r="E687" s="144"/>
      <c r="F687" s="144"/>
      <c r="G687" s="145"/>
      <c r="H687" s="145"/>
      <c r="I687" s="145"/>
      <c r="J687" s="31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</row>
    <row r="688" spans="1:30" ht="12.75" customHeight="1" x14ac:dyDescent="0.25">
      <c r="A688" s="142"/>
      <c r="B688" s="13"/>
      <c r="C688" s="31"/>
      <c r="D688" s="144"/>
      <c r="E688" s="144"/>
      <c r="F688" s="144"/>
      <c r="G688" s="145"/>
      <c r="H688" s="145"/>
      <c r="I688" s="145"/>
      <c r="J688" s="31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</row>
    <row r="689" spans="1:30" ht="12.75" customHeight="1" x14ac:dyDescent="0.25">
      <c r="A689" s="142"/>
      <c r="B689" s="13"/>
      <c r="C689" s="31"/>
      <c r="D689" s="144"/>
      <c r="E689" s="144"/>
      <c r="F689" s="144"/>
      <c r="G689" s="145"/>
      <c r="H689" s="145"/>
      <c r="I689" s="145"/>
      <c r="J689" s="31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</row>
    <row r="690" spans="1:30" ht="12.75" customHeight="1" x14ac:dyDescent="0.25">
      <c r="A690" s="142"/>
      <c r="B690" s="13"/>
      <c r="C690" s="31"/>
      <c r="D690" s="144"/>
      <c r="E690" s="144"/>
      <c r="F690" s="144"/>
      <c r="G690" s="145"/>
      <c r="H690" s="145"/>
      <c r="I690" s="145"/>
      <c r="J690" s="31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</row>
    <row r="691" spans="1:30" ht="12.75" customHeight="1" x14ac:dyDescent="0.25">
      <c r="A691" s="142"/>
      <c r="B691" s="13"/>
      <c r="C691" s="31"/>
      <c r="D691" s="144"/>
      <c r="E691" s="144"/>
      <c r="F691" s="144"/>
      <c r="G691" s="145"/>
      <c r="H691" s="145"/>
      <c r="I691" s="145"/>
      <c r="J691" s="31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</row>
    <row r="692" spans="1:30" ht="12.75" customHeight="1" x14ac:dyDescent="0.25">
      <c r="A692" s="142"/>
      <c r="B692" s="13"/>
      <c r="C692" s="31"/>
      <c r="D692" s="144"/>
      <c r="E692" s="144"/>
      <c r="F692" s="144"/>
      <c r="G692" s="145"/>
      <c r="H692" s="145"/>
      <c r="I692" s="145"/>
      <c r="J692" s="31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</row>
    <row r="693" spans="1:30" ht="12.75" customHeight="1" x14ac:dyDescent="0.25">
      <c r="A693" s="142"/>
      <c r="B693" s="13"/>
      <c r="C693" s="31"/>
      <c r="D693" s="144"/>
      <c r="E693" s="144"/>
      <c r="F693" s="144"/>
      <c r="G693" s="145"/>
      <c r="H693" s="145"/>
      <c r="I693" s="145"/>
      <c r="J693" s="31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</row>
    <row r="694" spans="1:30" ht="12.75" customHeight="1" x14ac:dyDescent="0.25">
      <c r="A694" s="142"/>
      <c r="B694" s="13"/>
      <c r="C694" s="31"/>
      <c r="D694" s="144"/>
      <c r="E694" s="144"/>
      <c r="F694" s="144"/>
      <c r="G694" s="145"/>
      <c r="H694" s="145"/>
      <c r="I694" s="145"/>
      <c r="J694" s="31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</row>
    <row r="695" spans="1:30" ht="12.75" customHeight="1" x14ac:dyDescent="0.25">
      <c r="A695" s="142"/>
      <c r="B695" s="13"/>
      <c r="C695" s="31"/>
      <c r="D695" s="144"/>
      <c r="E695" s="144"/>
      <c r="F695" s="144"/>
      <c r="G695" s="145"/>
      <c r="H695" s="145"/>
      <c r="I695" s="145"/>
      <c r="J695" s="31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</row>
    <row r="696" spans="1:30" ht="12.75" customHeight="1" x14ac:dyDescent="0.25">
      <c r="A696" s="142"/>
      <c r="B696" s="13"/>
      <c r="C696" s="31"/>
      <c r="D696" s="144"/>
      <c r="E696" s="144"/>
      <c r="F696" s="144"/>
      <c r="G696" s="145"/>
      <c r="H696" s="145"/>
      <c r="I696" s="145"/>
      <c r="J696" s="31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</row>
    <row r="697" spans="1:30" ht="12.75" customHeight="1" x14ac:dyDescent="0.25">
      <c r="A697" s="142"/>
      <c r="B697" s="13"/>
      <c r="C697" s="31"/>
      <c r="D697" s="144"/>
      <c r="E697" s="144"/>
      <c r="F697" s="144"/>
      <c r="G697" s="145"/>
      <c r="H697" s="145"/>
      <c r="I697" s="145"/>
      <c r="J697" s="31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</row>
    <row r="698" spans="1:30" ht="12.75" customHeight="1" x14ac:dyDescent="0.25">
      <c r="A698" s="142"/>
      <c r="B698" s="13"/>
      <c r="C698" s="31"/>
      <c r="D698" s="144"/>
      <c r="E698" s="144"/>
      <c r="F698" s="144"/>
      <c r="G698" s="145"/>
      <c r="H698" s="145"/>
      <c r="I698" s="145"/>
      <c r="J698" s="31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</row>
    <row r="699" spans="1:30" ht="12.75" customHeight="1" x14ac:dyDescent="0.25">
      <c r="A699" s="142"/>
      <c r="B699" s="13"/>
      <c r="C699" s="31"/>
      <c r="D699" s="144"/>
      <c r="E699" s="144"/>
      <c r="F699" s="144"/>
      <c r="G699" s="145"/>
      <c r="H699" s="145"/>
      <c r="I699" s="145"/>
      <c r="J699" s="31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</row>
    <row r="700" spans="1:30" ht="12.75" customHeight="1" x14ac:dyDescent="0.25">
      <c r="A700" s="142"/>
      <c r="B700" s="13"/>
      <c r="C700" s="31"/>
      <c r="D700" s="144"/>
      <c r="E700" s="144"/>
      <c r="F700" s="144"/>
      <c r="G700" s="145"/>
      <c r="H700" s="145"/>
      <c r="I700" s="145"/>
      <c r="J700" s="31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</row>
    <row r="701" spans="1:30" ht="12.75" customHeight="1" x14ac:dyDescent="0.25">
      <c r="A701" s="142"/>
      <c r="B701" s="13"/>
      <c r="C701" s="31"/>
      <c r="D701" s="144"/>
      <c r="E701" s="144"/>
      <c r="F701" s="144"/>
      <c r="G701" s="145"/>
      <c r="H701" s="145"/>
      <c r="I701" s="145"/>
      <c r="J701" s="31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</row>
    <row r="702" spans="1:30" ht="12.75" customHeight="1" x14ac:dyDescent="0.25">
      <c r="A702" s="142"/>
      <c r="B702" s="13"/>
      <c r="C702" s="31"/>
      <c r="D702" s="144"/>
      <c r="E702" s="144"/>
      <c r="F702" s="144"/>
      <c r="G702" s="145"/>
      <c r="H702" s="145"/>
      <c r="I702" s="145"/>
      <c r="J702" s="31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</row>
    <row r="703" spans="1:30" ht="12.75" customHeight="1" x14ac:dyDescent="0.25">
      <c r="A703" s="142"/>
      <c r="B703" s="13"/>
      <c r="C703" s="31"/>
      <c r="D703" s="144"/>
      <c r="E703" s="144"/>
      <c r="F703" s="144"/>
      <c r="G703" s="145"/>
      <c r="H703" s="145"/>
      <c r="I703" s="145"/>
      <c r="J703" s="31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</row>
    <row r="704" spans="1:30" ht="12.75" customHeight="1" x14ac:dyDescent="0.25">
      <c r="A704" s="142"/>
      <c r="B704" s="13"/>
      <c r="C704" s="31"/>
      <c r="D704" s="144"/>
      <c r="E704" s="144"/>
      <c r="F704" s="144"/>
      <c r="G704" s="145"/>
      <c r="H704" s="145"/>
      <c r="I704" s="145"/>
      <c r="J704" s="31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</row>
    <row r="705" spans="1:30" ht="12.75" customHeight="1" x14ac:dyDescent="0.25">
      <c r="A705" s="142"/>
      <c r="B705" s="13"/>
      <c r="C705" s="31"/>
      <c r="D705" s="144"/>
      <c r="E705" s="144"/>
      <c r="F705" s="144"/>
      <c r="G705" s="145"/>
      <c r="H705" s="145"/>
      <c r="I705" s="145"/>
      <c r="J705" s="31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</row>
    <row r="706" spans="1:30" ht="12.75" customHeight="1" x14ac:dyDescent="0.25">
      <c r="A706" s="142"/>
      <c r="B706" s="13"/>
      <c r="C706" s="31"/>
      <c r="D706" s="144"/>
      <c r="E706" s="144"/>
      <c r="F706" s="144"/>
      <c r="G706" s="145"/>
      <c r="H706" s="145"/>
      <c r="I706" s="145"/>
      <c r="J706" s="31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</row>
    <row r="707" spans="1:30" ht="12.75" customHeight="1" x14ac:dyDescent="0.25">
      <c r="A707" s="142"/>
      <c r="B707" s="13"/>
      <c r="C707" s="31"/>
      <c r="D707" s="144"/>
      <c r="E707" s="144"/>
      <c r="F707" s="144"/>
      <c r="G707" s="145"/>
      <c r="H707" s="145"/>
      <c r="I707" s="145"/>
      <c r="J707" s="31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</row>
    <row r="708" spans="1:30" ht="12.75" customHeight="1" x14ac:dyDescent="0.25">
      <c r="A708" s="142"/>
      <c r="B708" s="13"/>
      <c r="C708" s="31"/>
      <c r="D708" s="144"/>
      <c r="E708" s="144"/>
      <c r="F708" s="144"/>
      <c r="G708" s="145"/>
      <c r="H708" s="145"/>
      <c r="I708" s="145"/>
      <c r="J708" s="31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</row>
    <row r="709" spans="1:30" ht="12.75" customHeight="1" x14ac:dyDescent="0.25">
      <c r="A709" s="142"/>
      <c r="B709" s="13"/>
      <c r="C709" s="31"/>
      <c r="D709" s="144"/>
      <c r="E709" s="144"/>
      <c r="F709" s="144"/>
      <c r="G709" s="145"/>
      <c r="H709" s="145"/>
      <c r="I709" s="145"/>
      <c r="J709" s="31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</row>
    <row r="710" spans="1:30" ht="12.75" customHeight="1" x14ac:dyDescent="0.25">
      <c r="A710" s="142"/>
      <c r="B710" s="13"/>
      <c r="C710" s="31"/>
      <c r="D710" s="144"/>
      <c r="E710" s="144"/>
      <c r="F710" s="144"/>
      <c r="G710" s="145"/>
      <c r="H710" s="145"/>
      <c r="I710" s="145"/>
      <c r="J710" s="31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</row>
    <row r="711" spans="1:30" ht="12.75" customHeight="1" x14ac:dyDescent="0.25">
      <c r="A711" s="142"/>
      <c r="B711" s="13"/>
      <c r="C711" s="31"/>
      <c r="D711" s="144"/>
      <c r="E711" s="144"/>
      <c r="F711" s="144"/>
      <c r="G711" s="145"/>
      <c r="H711" s="145"/>
      <c r="I711" s="145"/>
      <c r="J711" s="31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</row>
    <row r="712" spans="1:30" ht="12.75" customHeight="1" x14ac:dyDescent="0.25">
      <c r="A712" s="142"/>
      <c r="B712" s="13"/>
      <c r="C712" s="31"/>
      <c r="D712" s="144"/>
      <c r="E712" s="144"/>
      <c r="F712" s="144"/>
      <c r="G712" s="145"/>
      <c r="H712" s="145"/>
      <c r="I712" s="145"/>
      <c r="J712" s="31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</row>
    <row r="713" spans="1:30" ht="12.75" customHeight="1" x14ac:dyDescent="0.25">
      <c r="A713" s="142"/>
      <c r="B713" s="13"/>
      <c r="C713" s="31"/>
      <c r="D713" s="144"/>
      <c r="E713" s="144"/>
      <c r="F713" s="144"/>
      <c r="G713" s="145"/>
      <c r="H713" s="145"/>
      <c r="I713" s="145"/>
      <c r="J713" s="31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</row>
    <row r="714" spans="1:30" ht="12.75" customHeight="1" x14ac:dyDescent="0.25">
      <c r="A714" s="142"/>
      <c r="B714" s="13"/>
      <c r="C714" s="31"/>
      <c r="D714" s="144"/>
      <c r="E714" s="144"/>
      <c r="F714" s="144"/>
      <c r="G714" s="145"/>
      <c r="H714" s="145"/>
      <c r="I714" s="145"/>
      <c r="J714" s="31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</row>
    <row r="715" spans="1:30" ht="12.75" customHeight="1" x14ac:dyDescent="0.25">
      <c r="A715" s="142"/>
      <c r="B715" s="13"/>
      <c r="C715" s="31"/>
      <c r="D715" s="144"/>
      <c r="E715" s="144"/>
      <c r="F715" s="144"/>
      <c r="G715" s="145"/>
      <c r="H715" s="145"/>
      <c r="I715" s="145"/>
      <c r="J715" s="31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</row>
    <row r="716" spans="1:30" ht="12.75" customHeight="1" x14ac:dyDescent="0.25">
      <c r="A716" s="142"/>
      <c r="B716" s="13"/>
      <c r="C716" s="31"/>
      <c r="D716" s="144"/>
      <c r="E716" s="144"/>
      <c r="F716" s="144"/>
      <c r="G716" s="145"/>
      <c r="H716" s="145"/>
      <c r="I716" s="145"/>
      <c r="J716" s="31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</row>
    <row r="717" spans="1:30" ht="12.75" customHeight="1" x14ac:dyDescent="0.25">
      <c r="A717" s="142"/>
      <c r="B717" s="13"/>
      <c r="C717" s="31"/>
      <c r="D717" s="144"/>
      <c r="E717" s="144"/>
      <c r="F717" s="144"/>
      <c r="G717" s="145"/>
      <c r="H717" s="145"/>
      <c r="I717" s="145"/>
      <c r="J717" s="31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</row>
    <row r="718" spans="1:30" ht="12.75" customHeight="1" x14ac:dyDescent="0.25">
      <c r="A718" s="142"/>
      <c r="B718" s="13"/>
      <c r="C718" s="31"/>
      <c r="D718" s="144"/>
      <c r="E718" s="144"/>
      <c r="F718" s="144"/>
      <c r="G718" s="145"/>
      <c r="H718" s="145"/>
      <c r="I718" s="145"/>
      <c r="J718" s="31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</row>
    <row r="719" spans="1:30" ht="12.75" customHeight="1" x14ac:dyDescent="0.25">
      <c r="A719" s="142"/>
      <c r="B719" s="13"/>
      <c r="C719" s="31"/>
      <c r="D719" s="144"/>
      <c r="E719" s="144"/>
      <c r="F719" s="144"/>
      <c r="G719" s="145"/>
      <c r="H719" s="145"/>
      <c r="I719" s="145"/>
      <c r="J719" s="31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</row>
    <row r="720" spans="1:30" ht="12.75" customHeight="1" x14ac:dyDescent="0.25">
      <c r="A720" s="142"/>
      <c r="B720" s="13"/>
      <c r="C720" s="31"/>
      <c r="D720" s="144"/>
      <c r="E720" s="144"/>
      <c r="F720" s="144"/>
      <c r="G720" s="145"/>
      <c r="H720" s="145"/>
      <c r="I720" s="145"/>
      <c r="J720" s="31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</row>
    <row r="721" spans="1:30" ht="12.75" customHeight="1" x14ac:dyDescent="0.25">
      <c r="A721" s="142"/>
      <c r="B721" s="13"/>
      <c r="C721" s="31"/>
      <c r="D721" s="144"/>
      <c r="E721" s="144"/>
      <c r="F721" s="144"/>
      <c r="G721" s="145"/>
      <c r="H721" s="145"/>
      <c r="I721" s="145"/>
      <c r="J721" s="31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</row>
    <row r="722" spans="1:30" ht="12.75" customHeight="1" x14ac:dyDescent="0.25">
      <c r="A722" s="142"/>
      <c r="B722" s="13"/>
      <c r="C722" s="31"/>
      <c r="D722" s="144"/>
      <c r="E722" s="144"/>
      <c r="F722" s="144"/>
      <c r="G722" s="145"/>
      <c r="H722" s="145"/>
      <c r="I722" s="145"/>
      <c r="J722" s="31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</row>
    <row r="723" spans="1:30" ht="12.75" customHeight="1" x14ac:dyDescent="0.25">
      <c r="A723" s="142"/>
      <c r="B723" s="13"/>
      <c r="C723" s="31"/>
      <c r="D723" s="144"/>
      <c r="E723" s="144"/>
      <c r="F723" s="144"/>
      <c r="G723" s="145"/>
      <c r="H723" s="145"/>
      <c r="I723" s="145"/>
      <c r="J723" s="31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</row>
    <row r="724" spans="1:30" ht="12.75" customHeight="1" x14ac:dyDescent="0.25">
      <c r="A724" s="142"/>
      <c r="B724" s="13"/>
      <c r="C724" s="31"/>
      <c r="D724" s="144"/>
      <c r="E724" s="144"/>
      <c r="F724" s="144"/>
      <c r="G724" s="145"/>
      <c r="H724" s="145"/>
      <c r="I724" s="145"/>
      <c r="J724" s="31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</row>
    <row r="725" spans="1:30" ht="12.75" customHeight="1" x14ac:dyDescent="0.25">
      <c r="A725" s="142"/>
      <c r="B725" s="13"/>
      <c r="C725" s="31"/>
      <c r="D725" s="144"/>
      <c r="E725" s="144"/>
      <c r="F725" s="144"/>
      <c r="G725" s="145"/>
      <c r="H725" s="145"/>
      <c r="I725" s="145"/>
      <c r="J725" s="31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</row>
    <row r="726" spans="1:30" ht="12.75" customHeight="1" x14ac:dyDescent="0.25">
      <c r="A726" s="142"/>
      <c r="B726" s="13"/>
      <c r="C726" s="31"/>
      <c r="D726" s="144"/>
      <c r="E726" s="144"/>
      <c r="F726" s="144"/>
      <c r="G726" s="145"/>
      <c r="H726" s="145"/>
      <c r="I726" s="145"/>
      <c r="J726" s="31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</row>
    <row r="727" spans="1:30" ht="12.75" customHeight="1" x14ac:dyDescent="0.25">
      <c r="A727" s="142"/>
      <c r="B727" s="13"/>
      <c r="C727" s="31"/>
      <c r="D727" s="144"/>
      <c r="E727" s="144"/>
      <c r="F727" s="144"/>
      <c r="G727" s="145"/>
      <c r="H727" s="145"/>
      <c r="I727" s="145"/>
      <c r="J727" s="31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</row>
    <row r="728" spans="1:30" ht="12.75" customHeight="1" x14ac:dyDescent="0.25">
      <c r="A728" s="142"/>
      <c r="B728" s="13"/>
      <c r="C728" s="31"/>
      <c r="D728" s="144"/>
      <c r="E728" s="144"/>
      <c r="F728" s="144"/>
      <c r="G728" s="145"/>
      <c r="H728" s="145"/>
      <c r="I728" s="145"/>
      <c r="J728" s="31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</row>
    <row r="729" spans="1:30" ht="12.75" customHeight="1" x14ac:dyDescent="0.25">
      <c r="A729" s="142"/>
      <c r="B729" s="13"/>
      <c r="C729" s="31"/>
      <c r="D729" s="144"/>
      <c r="E729" s="144"/>
      <c r="F729" s="144"/>
      <c r="G729" s="145"/>
      <c r="H729" s="145"/>
      <c r="I729" s="145"/>
      <c r="J729" s="31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</row>
    <row r="730" spans="1:30" ht="12.75" customHeight="1" x14ac:dyDescent="0.25">
      <c r="A730" s="142"/>
      <c r="B730" s="13"/>
      <c r="C730" s="31"/>
      <c r="D730" s="144"/>
      <c r="E730" s="144"/>
      <c r="F730" s="144"/>
      <c r="G730" s="145"/>
      <c r="H730" s="145"/>
      <c r="I730" s="145"/>
      <c r="J730" s="31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</row>
    <row r="731" spans="1:30" ht="12.75" customHeight="1" x14ac:dyDescent="0.25">
      <c r="A731" s="142"/>
      <c r="B731" s="13"/>
      <c r="C731" s="31"/>
      <c r="D731" s="144"/>
      <c r="E731" s="144"/>
      <c r="F731" s="144"/>
      <c r="G731" s="145"/>
      <c r="H731" s="145"/>
      <c r="I731" s="145"/>
      <c r="J731" s="31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</row>
    <row r="732" spans="1:30" ht="12.75" customHeight="1" x14ac:dyDescent="0.25">
      <c r="A732" s="142"/>
      <c r="B732" s="13"/>
      <c r="C732" s="31"/>
      <c r="D732" s="144"/>
      <c r="E732" s="144"/>
      <c r="F732" s="144"/>
      <c r="G732" s="145"/>
      <c r="H732" s="145"/>
      <c r="I732" s="145"/>
      <c r="J732" s="31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</row>
    <row r="733" spans="1:30" ht="12.75" customHeight="1" x14ac:dyDescent="0.25">
      <c r="A733" s="142"/>
      <c r="B733" s="13"/>
      <c r="C733" s="31"/>
      <c r="D733" s="144"/>
      <c r="E733" s="144"/>
      <c r="F733" s="144"/>
      <c r="G733" s="145"/>
      <c r="H733" s="145"/>
      <c r="I733" s="145"/>
      <c r="J733" s="31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</row>
    <row r="734" spans="1:30" ht="12.75" customHeight="1" x14ac:dyDescent="0.25">
      <c r="A734" s="142"/>
      <c r="B734" s="13"/>
      <c r="C734" s="31"/>
      <c r="D734" s="144"/>
      <c r="E734" s="144"/>
      <c r="F734" s="144"/>
      <c r="G734" s="145"/>
      <c r="H734" s="145"/>
      <c r="I734" s="145"/>
      <c r="J734" s="31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</row>
    <row r="735" spans="1:30" ht="12.75" customHeight="1" x14ac:dyDescent="0.25">
      <c r="A735" s="142"/>
      <c r="B735" s="13"/>
      <c r="C735" s="31"/>
      <c r="D735" s="144"/>
      <c r="E735" s="144"/>
      <c r="F735" s="144"/>
      <c r="G735" s="145"/>
      <c r="H735" s="145"/>
      <c r="I735" s="145"/>
      <c r="J735" s="31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</row>
    <row r="736" spans="1:30" ht="12.75" customHeight="1" x14ac:dyDescent="0.25">
      <c r="A736" s="142"/>
      <c r="B736" s="13"/>
      <c r="C736" s="31"/>
      <c r="D736" s="144"/>
      <c r="E736" s="144"/>
      <c r="F736" s="144"/>
      <c r="G736" s="145"/>
      <c r="H736" s="145"/>
      <c r="I736" s="145"/>
      <c r="J736" s="31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</row>
    <row r="737" spans="1:30" ht="12.75" customHeight="1" x14ac:dyDescent="0.25">
      <c r="A737" s="142"/>
      <c r="B737" s="13"/>
      <c r="C737" s="31"/>
      <c r="D737" s="144"/>
      <c r="E737" s="144"/>
      <c r="F737" s="144"/>
      <c r="G737" s="145"/>
      <c r="H737" s="145"/>
      <c r="I737" s="145"/>
      <c r="J737" s="31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</row>
    <row r="738" spans="1:30" ht="12.75" customHeight="1" x14ac:dyDescent="0.25">
      <c r="A738" s="142"/>
      <c r="B738" s="13"/>
      <c r="C738" s="31"/>
      <c r="D738" s="144"/>
      <c r="E738" s="144"/>
      <c r="F738" s="144"/>
      <c r="G738" s="145"/>
      <c r="H738" s="145"/>
      <c r="I738" s="145"/>
      <c r="J738" s="31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</row>
    <row r="739" spans="1:30" ht="12.75" customHeight="1" x14ac:dyDescent="0.25">
      <c r="A739" s="142"/>
      <c r="B739" s="13"/>
      <c r="C739" s="31"/>
      <c r="D739" s="144"/>
      <c r="E739" s="144"/>
      <c r="F739" s="144"/>
      <c r="G739" s="145"/>
      <c r="H739" s="145"/>
      <c r="I739" s="145"/>
      <c r="J739" s="31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</row>
    <row r="740" spans="1:30" ht="12.75" customHeight="1" x14ac:dyDescent="0.25">
      <c r="A740" s="142"/>
      <c r="B740" s="13"/>
      <c r="C740" s="31"/>
      <c r="D740" s="144"/>
      <c r="E740" s="144"/>
      <c r="F740" s="144"/>
      <c r="G740" s="145"/>
      <c r="H740" s="145"/>
      <c r="I740" s="145"/>
      <c r="J740" s="31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</row>
    <row r="741" spans="1:30" ht="12.75" customHeight="1" x14ac:dyDescent="0.25">
      <c r="A741" s="142"/>
      <c r="B741" s="13"/>
      <c r="C741" s="31"/>
      <c r="D741" s="144"/>
      <c r="E741" s="144"/>
      <c r="F741" s="144"/>
      <c r="G741" s="145"/>
      <c r="H741" s="145"/>
      <c r="I741" s="145"/>
      <c r="J741" s="31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</row>
    <row r="742" spans="1:30" ht="12.75" customHeight="1" x14ac:dyDescent="0.25">
      <c r="A742" s="142"/>
      <c r="B742" s="13"/>
      <c r="C742" s="31"/>
      <c r="D742" s="144"/>
      <c r="E742" s="144"/>
      <c r="F742" s="144"/>
      <c r="G742" s="145"/>
      <c r="H742" s="145"/>
      <c r="I742" s="145"/>
      <c r="J742" s="31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</row>
    <row r="743" spans="1:30" ht="12.75" customHeight="1" x14ac:dyDescent="0.25">
      <c r="A743" s="142"/>
      <c r="B743" s="13"/>
      <c r="C743" s="31"/>
      <c r="D743" s="144"/>
      <c r="E743" s="144"/>
      <c r="F743" s="144"/>
      <c r="G743" s="145"/>
      <c r="H743" s="145"/>
      <c r="I743" s="145"/>
      <c r="J743" s="31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</row>
    <row r="744" spans="1:30" ht="12.75" customHeight="1" x14ac:dyDescent="0.25">
      <c r="A744" s="142"/>
      <c r="B744" s="13"/>
      <c r="C744" s="31"/>
      <c r="D744" s="144"/>
      <c r="E744" s="144"/>
      <c r="F744" s="144"/>
      <c r="G744" s="145"/>
      <c r="H744" s="145"/>
      <c r="I744" s="145"/>
      <c r="J744" s="31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</row>
    <row r="745" spans="1:30" ht="12.75" customHeight="1" x14ac:dyDescent="0.25">
      <c r="A745" s="142"/>
      <c r="B745" s="13"/>
      <c r="C745" s="31"/>
      <c r="D745" s="144"/>
      <c r="E745" s="144"/>
      <c r="F745" s="144"/>
      <c r="G745" s="145"/>
      <c r="H745" s="145"/>
      <c r="I745" s="145"/>
      <c r="J745" s="31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</row>
    <row r="746" spans="1:30" ht="12.75" customHeight="1" x14ac:dyDescent="0.25">
      <c r="A746" s="142"/>
      <c r="B746" s="13"/>
      <c r="C746" s="31"/>
      <c r="D746" s="144"/>
      <c r="E746" s="144"/>
      <c r="F746" s="144"/>
      <c r="G746" s="145"/>
      <c r="H746" s="145"/>
      <c r="I746" s="145"/>
      <c r="J746" s="31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</row>
    <row r="747" spans="1:30" ht="12.75" customHeight="1" x14ac:dyDescent="0.25">
      <c r="A747" s="142"/>
      <c r="B747" s="13"/>
      <c r="C747" s="31"/>
      <c r="D747" s="144"/>
      <c r="E747" s="144"/>
      <c r="F747" s="144"/>
      <c r="G747" s="145"/>
      <c r="H747" s="145"/>
      <c r="I747" s="145"/>
      <c r="J747" s="31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</row>
    <row r="748" spans="1:30" ht="12.75" customHeight="1" x14ac:dyDescent="0.25">
      <c r="A748" s="142"/>
      <c r="B748" s="13"/>
      <c r="C748" s="31"/>
      <c r="D748" s="144"/>
      <c r="E748" s="144"/>
      <c r="F748" s="144"/>
      <c r="G748" s="145"/>
      <c r="H748" s="145"/>
      <c r="I748" s="145"/>
      <c r="J748" s="31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</row>
    <row r="749" spans="1:30" ht="12.75" customHeight="1" x14ac:dyDescent="0.25">
      <c r="A749" s="142"/>
      <c r="B749" s="13"/>
      <c r="C749" s="31"/>
      <c r="D749" s="144"/>
      <c r="E749" s="144"/>
      <c r="F749" s="144"/>
      <c r="G749" s="145"/>
      <c r="H749" s="145"/>
      <c r="I749" s="145"/>
      <c r="J749" s="31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</row>
    <row r="750" spans="1:30" ht="12.75" customHeight="1" x14ac:dyDescent="0.25">
      <c r="A750" s="142"/>
      <c r="B750" s="13"/>
      <c r="C750" s="31"/>
      <c r="D750" s="144"/>
      <c r="E750" s="144"/>
      <c r="F750" s="144"/>
      <c r="G750" s="145"/>
      <c r="H750" s="145"/>
      <c r="I750" s="145"/>
      <c r="J750" s="31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</row>
    <row r="751" spans="1:30" ht="12.75" customHeight="1" x14ac:dyDescent="0.25">
      <c r="A751" s="142"/>
      <c r="B751" s="13"/>
      <c r="C751" s="31"/>
      <c r="D751" s="144"/>
      <c r="E751" s="144"/>
      <c r="F751" s="144"/>
      <c r="G751" s="145"/>
      <c r="H751" s="145"/>
      <c r="I751" s="145"/>
      <c r="J751" s="31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</row>
    <row r="752" spans="1:30" ht="12.75" customHeight="1" x14ac:dyDescent="0.25">
      <c r="A752" s="142"/>
      <c r="B752" s="13"/>
      <c r="C752" s="31"/>
      <c r="D752" s="144"/>
      <c r="E752" s="144"/>
      <c r="F752" s="144"/>
      <c r="G752" s="145"/>
      <c r="H752" s="145"/>
      <c r="I752" s="145"/>
      <c r="J752" s="31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</row>
    <row r="753" spans="1:30" ht="12.75" customHeight="1" x14ac:dyDescent="0.25">
      <c r="A753" s="142"/>
      <c r="B753" s="13"/>
      <c r="C753" s="31"/>
      <c r="D753" s="144"/>
      <c r="E753" s="144"/>
      <c r="F753" s="144"/>
      <c r="G753" s="145"/>
      <c r="H753" s="145"/>
      <c r="I753" s="145"/>
      <c r="J753" s="31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</row>
    <row r="754" spans="1:30" ht="12.75" customHeight="1" x14ac:dyDescent="0.25">
      <c r="A754" s="142"/>
      <c r="B754" s="13"/>
      <c r="C754" s="31"/>
      <c r="D754" s="144"/>
      <c r="E754" s="144"/>
      <c r="F754" s="144"/>
      <c r="G754" s="145"/>
      <c r="H754" s="145"/>
      <c r="I754" s="145"/>
      <c r="J754" s="31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</row>
    <row r="755" spans="1:30" ht="12.75" customHeight="1" x14ac:dyDescent="0.25">
      <c r="A755" s="142"/>
      <c r="B755" s="13"/>
      <c r="C755" s="31"/>
      <c r="D755" s="144"/>
      <c r="E755" s="144"/>
      <c r="F755" s="144"/>
      <c r="G755" s="145"/>
      <c r="H755" s="145"/>
      <c r="I755" s="145"/>
      <c r="J755" s="31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</row>
    <row r="756" spans="1:30" ht="12.75" customHeight="1" x14ac:dyDescent="0.25">
      <c r="A756" s="142"/>
      <c r="B756" s="13"/>
      <c r="C756" s="31"/>
      <c r="D756" s="144"/>
      <c r="E756" s="144"/>
      <c r="F756" s="144"/>
      <c r="G756" s="145"/>
      <c r="H756" s="145"/>
      <c r="I756" s="145"/>
      <c r="J756" s="31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</row>
    <row r="757" spans="1:30" ht="12.75" customHeight="1" x14ac:dyDescent="0.25">
      <c r="A757" s="142"/>
      <c r="B757" s="13"/>
      <c r="C757" s="31"/>
      <c r="D757" s="144"/>
      <c r="E757" s="144"/>
      <c r="F757" s="144"/>
      <c r="G757" s="145"/>
      <c r="H757" s="145"/>
      <c r="I757" s="145"/>
      <c r="J757" s="31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</row>
    <row r="758" spans="1:30" ht="12.75" customHeight="1" x14ac:dyDescent="0.25">
      <c r="A758" s="142"/>
      <c r="B758" s="13"/>
      <c r="C758" s="31"/>
      <c r="D758" s="144"/>
      <c r="E758" s="144"/>
      <c r="F758" s="144"/>
      <c r="G758" s="145"/>
      <c r="H758" s="145"/>
      <c r="I758" s="145"/>
      <c r="J758" s="31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</row>
    <row r="759" spans="1:30" ht="12.75" customHeight="1" x14ac:dyDescent="0.25">
      <c r="A759" s="142"/>
      <c r="B759" s="13"/>
      <c r="C759" s="31"/>
      <c r="D759" s="144"/>
      <c r="E759" s="144"/>
      <c r="F759" s="144"/>
      <c r="G759" s="145"/>
      <c r="H759" s="145"/>
      <c r="I759" s="145"/>
      <c r="J759" s="31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</row>
    <row r="760" spans="1:30" ht="12.75" customHeight="1" x14ac:dyDescent="0.25">
      <c r="A760" s="142"/>
      <c r="B760" s="13"/>
      <c r="C760" s="31"/>
      <c r="D760" s="144"/>
      <c r="E760" s="144"/>
      <c r="F760" s="144"/>
      <c r="G760" s="145"/>
      <c r="H760" s="145"/>
      <c r="I760" s="145"/>
      <c r="J760" s="31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</row>
    <row r="761" spans="1:30" ht="12.75" customHeight="1" x14ac:dyDescent="0.25">
      <c r="A761" s="142"/>
      <c r="B761" s="13"/>
      <c r="C761" s="31"/>
      <c r="D761" s="144"/>
      <c r="E761" s="144"/>
      <c r="F761" s="144"/>
      <c r="G761" s="145"/>
      <c r="H761" s="145"/>
      <c r="I761" s="145"/>
      <c r="J761" s="31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</row>
    <row r="762" spans="1:30" ht="12.75" customHeight="1" x14ac:dyDescent="0.25">
      <c r="A762" s="142"/>
      <c r="B762" s="13"/>
      <c r="C762" s="31"/>
      <c r="D762" s="144"/>
      <c r="E762" s="144"/>
      <c r="F762" s="144"/>
      <c r="G762" s="145"/>
      <c r="H762" s="145"/>
      <c r="I762" s="145"/>
      <c r="J762" s="31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  <c r="AA762" s="146"/>
      <c r="AB762" s="146"/>
      <c r="AC762" s="146"/>
      <c r="AD762" s="146"/>
    </row>
    <row r="763" spans="1:30" ht="12.75" customHeight="1" x14ac:dyDescent="0.25">
      <c r="A763" s="142"/>
      <c r="B763" s="13"/>
      <c r="C763" s="31"/>
      <c r="D763" s="144"/>
      <c r="E763" s="144"/>
      <c r="F763" s="144"/>
      <c r="G763" s="145"/>
      <c r="H763" s="145"/>
      <c r="I763" s="145"/>
      <c r="J763" s="31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  <c r="AA763" s="146"/>
      <c r="AB763" s="146"/>
      <c r="AC763" s="146"/>
      <c r="AD763" s="146"/>
    </row>
    <row r="764" spans="1:30" ht="12.75" customHeight="1" x14ac:dyDescent="0.25">
      <c r="A764" s="142"/>
      <c r="B764" s="13"/>
      <c r="C764" s="31"/>
      <c r="D764" s="144"/>
      <c r="E764" s="144"/>
      <c r="F764" s="144"/>
      <c r="G764" s="145"/>
      <c r="H764" s="145"/>
      <c r="I764" s="145"/>
      <c r="J764" s="31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  <c r="AA764" s="146"/>
      <c r="AB764" s="146"/>
      <c r="AC764" s="146"/>
      <c r="AD764" s="146"/>
    </row>
    <row r="765" spans="1:30" ht="12.75" customHeight="1" x14ac:dyDescent="0.25">
      <c r="A765" s="142"/>
      <c r="B765" s="13"/>
      <c r="C765" s="31"/>
      <c r="D765" s="144"/>
      <c r="E765" s="144"/>
      <c r="F765" s="144"/>
      <c r="G765" s="145"/>
      <c r="H765" s="145"/>
      <c r="I765" s="145"/>
      <c r="J765" s="31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  <c r="AA765" s="146"/>
      <c r="AB765" s="146"/>
      <c r="AC765" s="146"/>
      <c r="AD765" s="146"/>
    </row>
    <row r="766" spans="1:30" ht="12.75" customHeight="1" x14ac:dyDescent="0.25">
      <c r="A766" s="142"/>
      <c r="B766" s="13"/>
      <c r="C766" s="31"/>
      <c r="D766" s="144"/>
      <c r="E766" s="144"/>
      <c r="F766" s="144"/>
      <c r="G766" s="145"/>
      <c r="H766" s="145"/>
      <c r="I766" s="145"/>
      <c r="J766" s="31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</row>
    <row r="767" spans="1:30" ht="12.75" customHeight="1" x14ac:dyDescent="0.25">
      <c r="A767" s="142"/>
      <c r="B767" s="13"/>
      <c r="C767" s="31"/>
      <c r="D767" s="144"/>
      <c r="E767" s="144"/>
      <c r="F767" s="144"/>
      <c r="G767" s="145"/>
      <c r="H767" s="145"/>
      <c r="I767" s="145"/>
      <c r="J767" s="31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</row>
    <row r="768" spans="1:30" ht="12.75" customHeight="1" x14ac:dyDescent="0.25">
      <c r="A768" s="142"/>
      <c r="B768" s="13"/>
      <c r="C768" s="31"/>
      <c r="D768" s="144"/>
      <c r="E768" s="144"/>
      <c r="F768" s="144"/>
      <c r="G768" s="145"/>
      <c r="H768" s="145"/>
      <c r="I768" s="145"/>
      <c r="J768" s="31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</row>
    <row r="769" spans="1:30" ht="12.75" customHeight="1" x14ac:dyDescent="0.25">
      <c r="A769" s="142"/>
      <c r="B769" s="13"/>
      <c r="C769" s="31"/>
      <c r="D769" s="144"/>
      <c r="E769" s="144"/>
      <c r="F769" s="144"/>
      <c r="G769" s="145"/>
      <c r="H769" s="145"/>
      <c r="I769" s="145"/>
      <c r="J769" s="31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</row>
    <row r="770" spans="1:30" ht="12.75" customHeight="1" x14ac:dyDescent="0.25">
      <c r="A770" s="142"/>
      <c r="B770" s="13"/>
      <c r="C770" s="31"/>
      <c r="D770" s="144"/>
      <c r="E770" s="144"/>
      <c r="F770" s="144"/>
      <c r="G770" s="145"/>
      <c r="H770" s="145"/>
      <c r="I770" s="145"/>
      <c r="J770" s="31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</row>
    <row r="771" spans="1:30" ht="12.75" customHeight="1" x14ac:dyDescent="0.25">
      <c r="A771" s="142"/>
      <c r="B771" s="13"/>
      <c r="C771" s="31"/>
      <c r="D771" s="144"/>
      <c r="E771" s="144"/>
      <c r="F771" s="144"/>
      <c r="G771" s="145"/>
      <c r="H771" s="145"/>
      <c r="I771" s="145"/>
      <c r="J771" s="31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</row>
    <row r="772" spans="1:30" ht="12.75" customHeight="1" x14ac:dyDescent="0.25">
      <c r="A772" s="142"/>
      <c r="B772" s="13"/>
      <c r="C772" s="31"/>
      <c r="D772" s="144"/>
      <c r="E772" s="144"/>
      <c r="F772" s="144"/>
      <c r="G772" s="145"/>
      <c r="H772" s="145"/>
      <c r="I772" s="145"/>
      <c r="J772" s="31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</row>
    <row r="773" spans="1:30" ht="12.75" customHeight="1" x14ac:dyDescent="0.25">
      <c r="A773" s="142"/>
      <c r="B773" s="13"/>
      <c r="C773" s="31"/>
      <c r="D773" s="144"/>
      <c r="E773" s="144"/>
      <c r="F773" s="144"/>
      <c r="G773" s="145"/>
      <c r="H773" s="145"/>
      <c r="I773" s="145"/>
      <c r="J773" s="31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</row>
    <row r="774" spans="1:30" ht="12.75" customHeight="1" x14ac:dyDescent="0.25">
      <c r="A774" s="142"/>
      <c r="B774" s="13"/>
      <c r="C774" s="31"/>
      <c r="D774" s="144"/>
      <c r="E774" s="144"/>
      <c r="F774" s="144"/>
      <c r="G774" s="145"/>
      <c r="H774" s="145"/>
      <c r="I774" s="145"/>
      <c r="J774" s="31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</row>
    <row r="775" spans="1:30" ht="12.75" customHeight="1" x14ac:dyDescent="0.25">
      <c r="A775" s="142"/>
      <c r="B775" s="13"/>
      <c r="C775" s="31"/>
      <c r="D775" s="144"/>
      <c r="E775" s="144"/>
      <c r="F775" s="144"/>
      <c r="G775" s="145"/>
      <c r="H775" s="145"/>
      <c r="I775" s="145"/>
      <c r="J775" s="31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</row>
    <row r="776" spans="1:30" ht="12.75" customHeight="1" x14ac:dyDescent="0.25">
      <c r="A776" s="142"/>
      <c r="B776" s="13"/>
      <c r="C776" s="31"/>
      <c r="D776" s="144"/>
      <c r="E776" s="144"/>
      <c r="F776" s="144"/>
      <c r="G776" s="145"/>
      <c r="H776" s="145"/>
      <c r="I776" s="145"/>
      <c r="J776" s="31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</row>
    <row r="777" spans="1:30" ht="12.75" customHeight="1" x14ac:dyDescent="0.25">
      <c r="A777" s="142"/>
      <c r="B777" s="13"/>
      <c r="C777" s="31"/>
      <c r="D777" s="144"/>
      <c r="E777" s="144"/>
      <c r="F777" s="144"/>
      <c r="G777" s="145"/>
      <c r="H777" s="145"/>
      <c r="I777" s="145"/>
      <c r="J777" s="31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</row>
    <row r="778" spans="1:30" ht="12.75" customHeight="1" x14ac:dyDescent="0.25">
      <c r="A778" s="142"/>
      <c r="B778" s="13"/>
      <c r="C778" s="31"/>
      <c r="D778" s="144"/>
      <c r="E778" s="144"/>
      <c r="F778" s="144"/>
      <c r="G778" s="145"/>
      <c r="H778" s="145"/>
      <c r="I778" s="145"/>
      <c r="J778" s="31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</row>
    <row r="779" spans="1:30" ht="12.75" customHeight="1" x14ac:dyDescent="0.25">
      <c r="A779" s="142"/>
      <c r="B779" s="13"/>
      <c r="C779" s="31"/>
      <c r="D779" s="144"/>
      <c r="E779" s="144"/>
      <c r="F779" s="144"/>
      <c r="G779" s="145"/>
      <c r="H779" s="145"/>
      <c r="I779" s="145"/>
      <c r="J779" s="31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</row>
    <row r="780" spans="1:30" ht="12.75" customHeight="1" x14ac:dyDescent="0.25">
      <c r="A780" s="142"/>
      <c r="B780" s="13"/>
      <c r="C780" s="31"/>
      <c r="D780" s="144"/>
      <c r="E780" s="144"/>
      <c r="F780" s="144"/>
      <c r="G780" s="145"/>
      <c r="H780" s="145"/>
      <c r="I780" s="145"/>
      <c r="J780" s="31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</row>
    <row r="781" spans="1:30" ht="12.75" customHeight="1" x14ac:dyDescent="0.25">
      <c r="A781" s="142"/>
      <c r="B781" s="13"/>
      <c r="C781" s="31"/>
      <c r="D781" s="144"/>
      <c r="E781" s="144"/>
      <c r="F781" s="144"/>
      <c r="G781" s="145"/>
      <c r="H781" s="145"/>
      <c r="I781" s="145"/>
      <c r="J781" s="31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</row>
    <row r="782" spans="1:30" ht="12.75" customHeight="1" x14ac:dyDescent="0.25">
      <c r="A782" s="142"/>
      <c r="B782" s="13"/>
      <c r="C782" s="31"/>
      <c r="D782" s="144"/>
      <c r="E782" s="144"/>
      <c r="F782" s="144"/>
      <c r="G782" s="145"/>
      <c r="H782" s="145"/>
      <c r="I782" s="145"/>
      <c r="J782" s="31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</row>
    <row r="783" spans="1:30" ht="12.75" customHeight="1" x14ac:dyDescent="0.25">
      <c r="A783" s="142"/>
      <c r="B783" s="13"/>
      <c r="C783" s="31"/>
      <c r="D783" s="144"/>
      <c r="E783" s="144"/>
      <c r="F783" s="144"/>
      <c r="G783" s="145"/>
      <c r="H783" s="145"/>
      <c r="I783" s="145"/>
      <c r="J783" s="31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  <c r="AA783" s="146"/>
      <c r="AB783" s="146"/>
      <c r="AC783" s="146"/>
      <c r="AD783" s="146"/>
    </row>
    <row r="784" spans="1:30" ht="12.75" customHeight="1" x14ac:dyDescent="0.25">
      <c r="A784" s="142"/>
      <c r="B784" s="13"/>
      <c r="C784" s="31"/>
      <c r="D784" s="144"/>
      <c r="E784" s="144"/>
      <c r="F784" s="144"/>
      <c r="G784" s="145"/>
      <c r="H784" s="145"/>
      <c r="I784" s="145"/>
      <c r="J784" s="31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</row>
    <row r="785" spans="1:30" ht="12.75" customHeight="1" x14ac:dyDescent="0.25">
      <c r="A785" s="142"/>
      <c r="B785" s="13"/>
      <c r="C785" s="31"/>
      <c r="D785" s="144"/>
      <c r="E785" s="144"/>
      <c r="F785" s="144"/>
      <c r="G785" s="145"/>
      <c r="H785" s="145"/>
      <c r="I785" s="145"/>
      <c r="J785" s="31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</row>
    <row r="786" spans="1:30" ht="12.75" customHeight="1" x14ac:dyDescent="0.25">
      <c r="A786" s="142"/>
      <c r="B786" s="13"/>
      <c r="C786" s="31"/>
      <c r="D786" s="144"/>
      <c r="E786" s="144"/>
      <c r="F786" s="144"/>
      <c r="G786" s="145"/>
      <c r="H786" s="145"/>
      <c r="I786" s="145"/>
      <c r="J786" s="31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</row>
    <row r="787" spans="1:30" ht="12.75" customHeight="1" x14ac:dyDescent="0.25">
      <c r="A787" s="142"/>
      <c r="B787" s="13"/>
      <c r="C787" s="31"/>
      <c r="D787" s="144"/>
      <c r="E787" s="144"/>
      <c r="F787" s="144"/>
      <c r="G787" s="145"/>
      <c r="H787" s="145"/>
      <c r="I787" s="145"/>
      <c r="J787" s="31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</row>
    <row r="788" spans="1:30" ht="12.75" customHeight="1" x14ac:dyDescent="0.25">
      <c r="A788" s="142"/>
      <c r="B788" s="13"/>
      <c r="C788" s="31"/>
      <c r="D788" s="144"/>
      <c r="E788" s="144"/>
      <c r="F788" s="144"/>
      <c r="G788" s="145"/>
      <c r="H788" s="145"/>
      <c r="I788" s="145"/>
      <c r="J788" s="31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</row>
    <row r="789" spans="1:30" ht="12.75" customHeight="1" x14ac:dyDescent="0.25">
      <c r="A789" s="142"/>
      <c r="B789" s="13"/>
      <c r="C789" s="31"/>
      <c r="D789" s="144"/>
      <c r="E789" s="144"/>
      <c r="F789" s="144"/>
      <c r="G789" s="145"/>
      <c r="H789" s="145"/>
      <c r="I789" s="145"/>
      <c r="J789" s="31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</row>
    <row r="790" spans="1:30" ht="12.75" customHeight="1" x14ac:dyDescent="0.25">
      <c r="A790" s="142"/>
      <c r="B790" s="13"/>
      <c r="C790" s="31"/>
      <c r="D790" s="144"/>
      <c r="E790" s="144"/>
      <c r="F790" s="144"/>
      <c r="G790" s="145"/>
      <c r="H790" s="145"/>
      <c r="I790" s="145"/>
      <c r="J790" s="31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</row>
    <row r="791" spans="1:30" ht="12.75" customHeight="1" x14ac:dyDescent="0.25">
      <c r="A791" s="142"/>
      <c r="B791" s="13"/>
      <c r="C791" s="31"/>
      <c r="D791" s="144"/>
      <c r="E791" s="144"/>
      <c r="F791" s="144"/>
      <c r="G791" s="145"/>
      <c r="H791" s="145"/>
      <c r="I791" s="145"/>
      <c r="J791" s="31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</row>
    <row r="792" spans="1:30" ht="12.75" customHeight="1" x14ac:dyDescent="0.25">
      <c r="A792" s="142"/>
      <c r="B792" s="13"/>
      <c r="C792" s="31"/>
      <c r="D792" s="144"/>
      <c r="E792" s="144"/>
      <c r="F792" s="144"/>
      <c r="G792" s="145"/>
      <c r="H792" s="145"/>
      <c r="I792" s="145"/>
      <c r="J792" s="31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</row>
    <row r="793" spans="1:30" ht="12.75" customHeight="1" x14ac:dyDescent="0.25">
      <c r="A793" s="142"/>
      <c r="B793" s="13"/>
      <c r="C793" s="31"/>
      <c r="D793" s="144"/>
      <c r="E793" s="144"/>
      <c r="F793" s="144"/>
      <c r="G793" s="145"/>
      <c r="H793" s="145"/>
      <c r="I793" s="145"/>
      <c r="J793" s="31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</row>
    <row r="794" spans="1:30" ht="12.75" customHeight="1" x14ac:dyDescent="0.25">
      <c r="A794" s="142"/>
      <c r="B794" s="13"/>
      <c r="C794" s="31"/>
      <c r="D794" s="144"/>
      <c r="E794" s="144"/>
      <c r="F794" s="144"/>
      <c r="G794" s="145"/>
      <c r="H794" s="145"/>
      <c r="I794" s="145"/>
      <c r="J794" s="31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</row>
    <row r="795" spans="1:30" ht="12.75" customHeight="1" x14ac:dyDescent="0.25">
      <c r="A795" s="142"/>
      <c r="B795" s="13"/>
      <c r="C795" s="31"/>
      <c r="D795" s="144"/>
      <c r="E795" s="144"/>
      <c r="F795" s="144"/>
      <c r="G795" s="145"/>
      <c r="H795" s="145"/>
      <c r="I795" s="145"/>
      <c r="J795" s="31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  <c r="AA795" s="146"/>
      <c r="AB795" s="146"/>
      <c r="AC795" s="146"/>
      <c r="AD795" s="146"/>
    </row>
    <row r="796" spans="1:30" ht="12.75" customHeight="1" x14ac:dyDescent="0.25">
      <c r="A796" s="142"/>
      <c r="B796" s="13"/>
      <c r="C796" s="31"/>
      <c r="D796" s="144"/>
      <c r="E796" s="144"/>
      <c r="F796" s="144"/>
      <c r="G796" s="145"/>
      <c r="H796" s="145"/>
      <c r="I796" s="145"/>
      <c r="J796" s="31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  <c r="AA796" s="146"/>
      <c r="AB796" s="146"/>
      <c r="AC796" s="146"/>
      <c r="AD796" s="146"/>
    </row>
    <row r="797" spans="1:30" ht="12.75" customHeight="1" x14ac:dyDescent="0.25">
      <c r="A797" s="142"/>
      <c r="B797" s="13"/>
      <c r="C797" s="31"/>
      <c r="D797" s="144"/>
      <c r="E797" s="144"/>
      <c r="F797" s="144"/>
      <c r="G797" s="145"/>
      <c r="H797" s="145"/>
      <c r="I797" s="145"/>
      <c r="J797" s="31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  <c r="AA797" s="146"/>
      <c r="AB797" s="146"/>
      <c r="AC797" s="146"/>
      <c r="AD797" s="146"/>
    </row>
    <row r="798" spans="1:30" ht="12.75" customHeight="1" x14ac:dyDescent="0.25">
      <c r="A798" s="142"/>
      <c r="B798" s="13"/>
      <c r="C798" s="31"/>
      <c r="D798" s="144"/>
      <c r="E798" s="144"/>
      <c r="F798" s="144"/>
      <c r="G798" s="145"/>
      <c r="H798" s="145"/>
      <c r="I798" s="145"/>
      <c r="J798" s="31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  <c r="AA798" s="146"/>
      <c r="AB798" s="146"/>
      <c r="AC798" s="146"/>
      <c r="AD798" s="146"/>
    </row>
    <row r="799" spans="1:30" ht="12.75" customHeight="1" x14ac:dyDescent="0.25">
      <c r="A799" s="142"/>
      <c r="B799" s="13"/>
      <c r="C799" s="31"/>
      <c r="D799" s="144"/>
      <c r="E799" s="144"/>
      <c r="F799" s="144"/>
      <c r="G799" s="145"/>
      <c r="H799" s="145"/>
      <c r="I799" s="145"/>
      <c r="J799" s="31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  <c r="AA799" s="146"/>
      <c r="AB799" s="146"/>
      <c r="AC799" s="146"/>
      <c r="AD799" s="146"/>
    </row>
    <row r="800" spans="1:30" ht="12.75" customHeight="1" x14ac:dyDescent="0.25">
      <c r="A800" s="142"/>
      <c r="B800" s="13"/>
      <c r="C800" s="31"/>
      <c r="D800" s="144"/>
      <c r="E800" s="144"/>
      <c r="F800" s="144"/>
      <c r="G800" s="145"/>
      <c r="H800" s="145"/>
      <c r="I800" s="145"/>
      <c r="J800" s="31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  <c r="AA800" s="146"/>
      <c r="AB800" s="146"/>
      <c r="AC800" s="146"/>
      <c r="AD800" s="146"/>
    </row>
    <row r="801" spans="1:30" ht="12.75" customHeight="1" x14ac:dyDescent="0.25">
      <c r="A801" s="142"/>
      <c r="B801" s="13"/>
      <c r="C801" s="31"/>
      <c r="D801" s="144"/>
      <c r="E801" s="144"/>
      <c r="F801" s="144"/>
      <c r="G801" s="145"/>
      <c r="H801" s="145"/>
      <c r="I801" s="145"/>
      <c r="J801" s="31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  <c r="AA801" s="146"/>
      <c r="AB801" s="146"/>
      <c r="AC801" s="146"/>
      <c r="AD801" s="146"/>
    </row>
    <row r="802" spans="1:30" ht="12.75" customHeight="1" x14ac:dyDescent="0.25">
      <c r="A802" s="142"/>
      <c r="B802" s="13"/>
      <c r="C802" s="31"/>
      <c r="D802" s="144"/>
      <c r="E802" s="144"/>
      <c r="F802" s="144"/>
      <c r="G802" s="145"/>
      <c r="H802" s="145"/>
      <c r="I802" s="145"/>
      <c r="J802" s="31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</row>
    <row r="803" spans="1:30" ht="12.75" customHeight="1" x14ac:dyDescent="0.25">
      <c r="A803" s="142"/>
      <c r="B803" s="13"/>
      <c r="C803" s="31"/>
      <c r="D803" s="144"/>
      <c r="E803" s="144"/>
      <c r="F803" s="144"/>
      <c r="G803" s="145"/>
      <c r="H803" s="145"/>
      <c r="I803" s="145"/>
      <c r="J803" s="31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</row>
    <row r="804" spans="1:30" ht="12.75" customHeight="1" x14ac:dyDescent="0.25">
      <c r="A804" s="142"/>
      <c r="B804" s="13"/>
      <c r="C804" s="31"/>
      <c r="D804" s="144"/>
      <c r="E804" s="144"/>
      <c r="F804" s="144"/>
      <c r="G804" s="145"/>
      <c r="H804" s="145"/>
      <c r="I804" s="145"/>
      <c r="J804" s="31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</row>
    <row r="805" spans="1:30" ht="12.75" customHeight="1" x14ac:dyDescent="0.25">
      <c r="A805" s="142"/>
      <c r="B805" s="13"/>
      <c r="C805" s="31"/>
      <c r="D805" s="144"/>
      <c r="E805" s="144"/>
      <c r="F805" s="144"/>
      <c r="G805" s="145"/>
      <c r="H805" s="145"/>
      <c r="I805" s="145"/>
      <c r="J805" s="31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</row>
    <row r="806" spans="1:30" ht="12.75" customHeight="1" x14ac:dyDescent="0.25">
      <c r="A806" s="142"/>
      <c r="B806" s="13"/>
      <c r="C806" s="31"/>
      <c r="D806" s="144"/>
      <c r="E806" s="144"/>
      <c r="F806" s="144"/>
      <c r="G806" s="145"/>
      <c r="H806" s="145"/>
      <c r="I806" s="145"/>
      <c r="J806" s="31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</row>
    <row r="807" spans="1:30" ht="12.75" customHeight="1" x14ac:dyDescent="0.25">
      <c r="A807" s="142"/>
      <c r="B807" s="13"/>
      <c r="C807" s="31"/>
      <c r="D807" s="144"/>
      <c r="E807" s="144"/>
      <c r="F807" s="144"/>
      <c r="G807" s="145"/>
      <c r="H807" s="145"/>
      <c r="I807" s="145"/>
      <c r="J807" s="31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  <c r="AA807" s="146"/>
      <c r="AB807" s="146"/>
      <c r="AC807" s="146"/>
      <c r="AD807" s="146"/>
    </row>
    <row r="808" spans="1:30" ht="12.75" customHeight="1" x14ac:dyDescent="0.25">
      <c r="A808" s="142"/>
      <c r="B808" s="13"/>
      <c r="C808" s="31"/>
      <c r="D808" s="144"/>
      <c r="E808" s="144"/>
      <c r="F808" s="144"/>
      <c r="G808" s="145"/>
      <c r="H808" s="145"/>
      <c r="I808" s="145"/>
      <c r="J808" s="31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  <c r="AA808" s="146"/>
      <c r="AB808" s="146"/>
      <c r="AC808" s="146"/>
      <c r="AD808" s="146"/>
    </row>
    <row r="809" spans="1:30" ht="12.75" customHeight="1" x14ac:dyDescent="0.25">
      <c r="A809" s="142"/>
      <c r="B809" s="13"/>
      <c r="C809" s="31"/>
      <c r="D809" s="144"/>
      <c r="E809" s="144"/>
      <c r="F809" s="144"/>
      <c r="G809" s="145"/>
      <c r="H809" s="145"/>
      <c r="I809" s="145"/>
      <c r="J809" s="31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  <c r="AA809" s="146"/>
      <c r="AB809" s="146"/>
      <c r="AC809" s="146"/>
      <c r="AD809" s="146"/>
    </row>
    <row r="810" spans="1:30" ht="12.75" customHeight="1" x14ac:dyDescent="0.25">
      <c r="A810" s="142"/>
      <c r="B810" s="13"/>
      <c r="C810" s="31"/>
      <c r="D810" s="144"/>
      <c r="E810" s="144"/>
      <c r="F810" s="144"/>
      <c r="G810" s="145"/>
      <c r="H810" s="145"/>
      <c r="I810" s="145"/>
      <c r="J810" s="31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  <c r="AA810" s="146"/>
      <c r="AB810" s="146"/>
      <c r="AC810" s="146"/>
      <c r="AD810" s="146"/>
    </row>
    <row r="811" spans="1:30" ht="12.75" customHeight="1" x14ac:dyDescent="0.25">
      <c r="A811" s="142"/>
      <c r="B811" s="13"/>
      <c r="C811" s="31"/>
      <c r="D811" s="144"/>
      <c r="E811" s="144"/>
      <c r="F811" s="144"/>
      <c r="G811" s="145"/>
      <c r="H811" s="145"/>
      <c r="I811" s="145"/>
      <c r="J811" s="31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  <c r="AA811" s="146"/>
      <c r="AB811" s="146"/>
      <c r="AC811" s="146"/>
      <c r="AD811" s="146"/>
    </row>
    <row r="812" spans="1:30" ht="12.75" customHeight="1" x14ac:dyDescent="0.25">
      <c r="A812" s="142"/>
      <c r="B812" s="13"/>
      <c r="C812" s="31"/>
      <c r="D812" s="144"/>
      <c r="E812" s="144"/>
      <c r="F812" s="144"/>
      <c r="G812" s="145"/>
      <c r="H812" s="145"/>
      <c r="I812" s="145"/>
      <c r="J812" s="31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  <c r="AA812" s="146"/>
      <c r="AB812" s="146"/>
      <c r="AC812" s="146"/>
      <c r="AD812" s="146"/>
    </row>
    <row r="813" spans="1:30" ht="12.75" customHeight="1" x14ac:dyDescent="0.25">
      <c r="A813" s="142"/>
      <c r="B813" s="13"/>
      <c r="C813" s="31"/>
      <c r="D813" s="144"/>
      <c r="E813" s="144"/>
      <c r="F813" s="144"/>
      <c r="G813" s="145"/>
      <c r="H813" s="145"/>
      <c r="I813" s="145"/>
      <c r="J813" s="31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  <c r="AA813" s="146"/>
      <c r="AB813" s="146"/>
      <c r="AC813" s="146"/>
      <c r="AD813" s="146"/>
    </row>
    <row r="814" spans="1:30" ht="12.75" customHeight="1" x14ac:dyDescent="0.25">
      <c r="A814" s="142"/>
      <c r="B814" s="13"/>
      <c r="C814" s="31"/>
      <c r="D814" s="144"/>
      <c r="E814" s="144"/>
      <c r="F814" s="144"/>
      <c r="G814" s="145"/>
      <c r="H814" s="145"/>
      <c r="I814" s="145"/>
      <c r="J814" s="31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  <c r="AA814" s="146"/>
      <c r="AB814" s="146"/>
      <c r="AC814" s="146"/>
      <c r="AD814" s="146"/>
    </row>
    <row r="815" spans="1:30" ht="12.75" customHeight="1" x14ac:dyDescent="0.25">
      <c r="A815" s="142"/>
      <c r="B815" s="13"/>
      <c r="C815" s="31"/>
      <c r="D815" s="144"/>
      <c r="E815" s="144"/>
      <c r="F815" s="144"/>
      <c r="G815" s="145"/>
      <c r="H815" s="145"/>
      <c r="I815" s="145"/>
      <c r="J815" s="31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  <c r="AA815" s="146"/>
      <c r="AB815" s="146"/>
      <c r="AC815" s="146"/>
      <c r="AD815" s="146"/>
    </row>
    <row r="816" spans="1:30" ht="12.75" customHeight="1" x14ac:dyDescent="0.25">
      <c r="A816" s="142"/>
      <c r="B816" s="13"/>
      <c r="C816" s="31"/>
      <c r="D816" s="144"/>
      <c r="E816" s="144"/>
      <c r="F816" s="144"/>
      <c r="G816" s="145"/>
      <c r="H816" s="145"/>
      <c r="I816" s="145"/>
      <c r="J816" s="31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  <c r="AA816" s="146"/>
      <c r="AB816" s="146"/>
      <c r="AC816" s="146"/>
      <c r="AD816" s="146"/>
    </row>
    <row r="817" spans="1:30" ht="12.75" customHeight="1" x14ac:dyDescent="0.25">
      <c r="A817" s="142"/>
      <c r="B817" s="13"/>
      <c r="C817" s="31"/>
      <c r="D817" s="144"/>
      <c r="E817" s="144"/>
      <c r="F817" s="144"/>
      <c r="G817" s="145"/>
      <c r="H817" s="145"/>
      <c r="I817" s="145"/>
      <c r="J817" s="31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  <c r="AA817" s="146"/>
      <c r="AB817" s="146"/>
      <c r="AC817" s="146"/>
      <c r="AD817" s="146"/>
    </row>
    <row r="818" spans="1:30" ht="12.75" customHeight="1" x14ac:dyDescent="0.25">
      <c r="A818" s="142"/>
      <c r="B818" s="13"/>
      <c r="C818" s="31"/>
      <c r="D818" s="144"/>
      <c r="E818" s="144"/>
      <c r="F818" s="144"/>
      <c r="G818" s="145"/>
      <c r="H818" s="145"/>
      <c r="I818" s="145"/>
      <c r="J818" s="31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  <c r="AA818" s="146"/>
      <c r="AB818" s="146"/>
      <c r="AC818" s="146"/>
      <c r="AD818" s="146"/>
    </row>
    <row r="819" spans="1:30" ht="12.75" customHeight="1" x14ac:dyDescent="0.25">
      <c r="A819" s="142"/>
      <c r="B819" s="13"/>
      <c r="C819" s="31"/>
      <c r="D819" s="144"/>
      <c r="E819" s="144"/>
      <c r="F819" s="144"/>
      <c r="G819" s="145"/>
      <c r="H819" s="145"/>
      <c r="I819" s="145"/>
      <c r="J819" s="31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  <c r="AA819" s="146"/>
      <c r="AB819" s="146"/>
      <c r="AC819" s="146"/>
      <c r="AD819" s="146"/>
    </row>
    <row r="820" spans="1:30" ht="12.75" customHeight="1" x14ac:dyDescent="0.25">
      <c r="A820" s="142"/>
      <c r="B820" s="13"/>
      <c r="C820" s="31"/>
      <c r="D820" s="144"/>
      <c r="E820" s="144"/>
      <c r="F820" s="144"/>
      <c r="G820" s="145"/>
      <c r="H820" s="145"/>
      <c r="I820" s="145"/>
      <c r="J820" s="31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  <c r="AA820" s="146"/>
      <c r="AB820" s="146"/>
      <c r="AC820" s="146"/>
      <c r="AD820" s="146"/>
    </row>
    <row r="821" spans="1:30" ht="12.75" customHeight="1" x14ac:dyDescent="0.25">
      <c r="A821" s="142"/>
      <c r="B821" s="13"/>
      <c r="C821" s="31"/>
      <c r="D821" s="144"/>
      <c r="E821" s="144"/>
      <c r="F821" s="144"/>
      <c r="G821" s="145"/>
      <c r="H821" s="145"/>
      <c r="I821" s="145"/>
      <c r="J821" s="31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</row>
    <row r="822" spans="1:30" ht="12.75" customHeight="1" x14ac:dyDescent="0.25">
      <c r="A822" s="142"/>
      <c r="B822" s="13"/>
      <c r="C822" s="31"/>
      <c r="D822" s="144"/>
      <c r="E822" s="144"/>
      <c r="F822" s="144"/>
      <c r="G822" s="145"/>
      <c r="H822" s="145"/>
      <c r="I822" s="145"/>
      <c r="J822" s="31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</row>
    <row r="823" spans="1:30" ht="12.75" customHeight="1" x14ac:dyDescent="0.25">
      <c r="A823" s="142"/>
      <c r="B823" s="13"/>
      <c r="C823" s="31"/>
      <c r="D823" s="144"/>
      <c r="E823" s="144"/>
      <c r="F823" s="144"/>
      <c r="G823" s="145"/>
      <c r="H823" s="145"/>
      <c r="I823" s="145"/>
      <c r="J823" s="31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</row>
    <row r="824" spans="1:30" ht="12.75" customHeight="1" x14ac:dyDescent="0.25">
      <c r="A824" s="142"/>
      <c r="B824" s="13"/>
      <c r="C824" s="31"/>
      <c r="D824" s="144"/>
      <c r="E824" s="144"/>
      <c r="F824" s="144"/>
      <c r="G824" s="145"/>
      <c r="H824" s="145"/>
      <c r="I824" s="145"/>
      <c r="J824" s="31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</row>
    <row r="825" spans="1:30" ht="12.75" customHeight="1" x14ac:dyDescent="0.25">
      <c r="A825" s="142"/>
      <c r="B825" s="13"/>
      <c r="C825" s="31"/>
      <c r="D825" s="144"/>
      <c r="E825" s="144"/>
      <c r="F825" s="144"/>
      <c r="G825" s="145"/>
      <c r="H825" s="145"/>
      <c r="I825" s="145"/>
      <c r="J825" s="31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</row>
    <row r="826" spans="1:30" ht="12.75" customHeight="1" x14ac:dyDescent="0.25">
      <c r="A826" s="142"/>
      <c r="B826" s="13"/>
      <c r="C826" s="31"/>
      <c r="D826" s="144"/>
      <c r="E826" s="144"/>
      <c r="F826" s="144"/>
      <c r="G826" s="145"/>
      <c r="H826" s="145"/>
      <c r="I826" s="145"/>
      <c r="J826" s="31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</row>
    <row r="827" spans="1:30" ht="12.75" customHeight="1" x14ac:dyDescent="0.25">
      <c r="A827" s="142"/>
      <c r="B827" s="13"/>
      <c r="C827" s="31"/>
      <c r="D827" s="144"/>
      <c r="E827" s="144"/>
      <c r="F827" s="144"/>
      <c r="G827" s="145"/>
      <c r="H827" s="145"/>
      <c r="I827" s="145"/>
      <c r="J827" s="31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</row>
    <row r="828" spans="1:30" ht="12.75" customHeight="1" x14ac:dyDescent="0.25">
      <c r="A828" s="142"/>
      <c r="B828" s="13"/>
      <c r="C828" s="31"/>
      <c r="D828" s="144"/>
      <c r="E828" s="144"/>
      <c r="F828" s="144"/>
      <c r="G828" s="145"/>
      <c r="H828" s="145"/>
      <c r="I828" s="145"/>
      <c r="J828" s="31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</row>
    <row r="829" spans="1:30" ht="12.75" customHeight="1" x14ac:dyDescent="0.25">
      <c r="A829" s="142"/>
      <c r="B829" s="13"/>
      <c r="C829" s="31"/>
      <c r="D829" s="144"/>
      <c r="E829" s="144"/>
      <c r="F829" s="144"/>
      <c r="G829" s="145"/>
      <c r="H829" s="145"/>
      <c r="I829" s="145"/>
      <c r="J829" s="31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  <c r="AA829" s="146"/>
      <c r="AB829" s="146"/>
      <c r="AC829" s="146"/>
      <c r="AD829" s="146"/>
    </row>
    <row r="830" spans="1:30" ht="12.75" customHeight="1" x14ac:dyDescent="0.25">
      <c r="A830" s="142"/>
      <c r="B830" s="13"/>
      <c r="C830" s="31"/>
      <c r="D830" s="144"/>
      <c r="E830" s="144"/>
      <c r="F830" s="144"/>
      <c r="G830" s="145"/>
      <c r="H830" s="145"/>
      <c r="I830" s="145"/>
      <c r="J830" s="31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  <c r="AA830" s="146"/>
      <c r="AB830" s="146"/>
      <c r="AC830" s="146"/>
      <c r="AD830" s="146"/>
    </row>
    <row r="831" spans="1:30" ht="12.75" customHeight="1" x14ac:dyDescent="0.25">
      <c r="A831" s="142"/>
      <c r="B831" s="13"/>
      <c r="C831" s="31"/>
      <c r="D831" s="144"/>
      <c r="E831" s="144"/>
      <c r="F831" s="144"/>
      <c r="G831" s="145"/>
      <c r="H831" s="145"/>
      <c r="I831" s="145"/>
      <c r="J831" s="31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  <c r="AA831" s="146"/>
      <c r="AB831" s="146"/>
      <c r="AC831" s="146"/>
      <c r="AD831" s="146"/>
    </row>
    <row r="832" spans="1:30" ht="12.75" customHeight="1" x14ac:dyDescent="0.25">
      <c r="A832" s="142"/>
      <c r="B832" s="13"/>
      <c r="C832" s="31"/>
      <c r="D832" s="144"/>
      <c r="E832" s="144"/>
      <c r="F832" s="144"/>
      <c r="G832" s="145"/>
      <c r="H832" s="145"/>
      <c r="I832" s="145"/>
      <c r="J832" s="31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  <c r="AA832" s="146"/>
      <c r="AB832" s="146"/>
      <c r="AC832" s="146"/>
      <c r="AD832" s="146"/>
    </row>
    <row r="833" spans="1:30" ht="12.75" customHeight="1" x14ac:dyDescent="0.25">
      <c r="A833" s="142"/>
      <c r="B833" s="13"/>
      <c r="C833" s="31"/>
      <c r="D833" s="144"/>
      <c r="E833" s="144"/>
      <c r="F833" s="144"/>
      <c r="G833" s="145"/>
      <c r="H833" s="145"/>
      <c r="I833" s="145"/>
      <c r="J833" s="31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  <c r="AA833" s="146"/>
      <c r="AB833" s="146"/>
      <c r="AC833" s="146"/>
      <c r="AD833" s="146"/>
    </row>
    <row r="834" spans="1:30" ht="12.75" customHeight="1" x14ac:dyDescent="0.25">
      <c r="A834" s="142"/>
      <c r="B834" s="13"/>
      <c r="C834" s="31"/>
      <c r="D834" s="144"/>
      <c r="E834" s="144"/>
      <c r="F834" s="144"/>
      <c r="G834" s="145"/>
      <c r="H834" s="145"/>
      <c r="I834" s="145"/>
      <c r="J834" s="31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  <c r="AA834" s="146"/>
      <c r="AB834" s="146"/>
      <c r="AC834" s="146"/>
      <c r="AD834" s="146"/>
    </row>
    <row r="835" spans="1:30" ht="12.75" customHeight="1" x14ac:dyDescent="0.25">
      <c r="A835" s="142"/>
      <c r="B835" s="13"/>
      <c r="C835" s="31"/>
      <c r="D835" s="144"/>
      <c r="E835" s="144"/>
      <c r="F835" s="144"/>
      <c r="G835" s="145"/>
      <c r="H835" s="145"/>
      <c r="I835" s="145"/>
      <c r="J835" s="31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</row>
    <row r="836" spans="1:30" ht="12.75" customHeight="1" x14ac:dyDescent="0.25">
      <c r="A836" s="142"/>
      <c r="B836" s="13"/>
      <c r="C836" s="31"/>
      <c r="D836" s="144"/>
      <c r="E836" s="144"/>
      <c r="F836" s="144"/>
      <c r="G836" s="145"/>
      <c r="H836" s="145"/>
      <c r="I836" s="145"/>
      <c r="J836" s="31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</row>
    <row r="837" spans="1:30" ht="12.75" customHeight="1" x14ac:dyDescent="0.25">
      <c r="A837" s="142"/>
      <c r="B837" s="13"/>
      <c r="C837" s="31"/>
      <c r="D837" s="144"/>
      <c r="E837" s="144"/>
      <c r="F837" s="144"/>
      <c r="G837" s="145"/>
      <c r="H837" s="145"/>
      <c r="I837" s="145"/>
      <c r="J837" s="31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</row>
    <row r="838" spans="1:30" ht="12.75" customHeight="1" x14ac:dyDescent="0.25">
      <c r="A838" s="142"/>
      <c r="B838" s="13"/>
      <c r="C838" s="31"/>
      <c r="D838" s="144"/>
      <c r="E838" s="144"/>
      <c r="F838" s="144"/>
      <c r="G838" s="145"/>
      <c r="H838" s="145"/>
      <c r="I838" s="145"/>
      <c r="J838" s="31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</row>
    <row r="839" spans="1:30" ht="12.75" customHeight="1" x14ac:dyDescent="0.25">
      <c r="A839" s="142"/>
      <c r="B839" s="13"/>
      <c r="C839" s="31"/>
      <c r="D839" s="144"/>
      <c r="E839" s="144"/>
      <c r="F839" s="144"/>
      <c r="G839" s="145"/>
      <c r="H839" s="145"/>
      <c r="I839" s="145"/>
      <c r="J839" s="31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</row>
    <row r="840" spans="1:30" ht="12.75" customHeight="1" x14ac:dyDescent="0.25">
      <c r="A840" s="142"/>
      <c r="B840" s="13"/>
      <c r="C840" s="31"/>
      <c r="D840" s="144"/>
      <c r="E840" s="144"/>
      <c r="F840" s="144"/>
      <c r="G840" s="145"/>
      <c r="H840" s="145"/>
      <c r="I840" s="145"/>
      <c r="J840" s="31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  <c r="AA840" s="146"/>
      <c r="AB840" s="146"/>
      <c r="AC840" s="146"/>
      <c r="AD840" s="146"/>
    </row>
    <row r="841" spans="1:30" ht="12.75" customHeight="1" x14ac:dyDescent="0.25">
      <c r="A841" s="142"/>
      <c r="B841" s="13"/>
      <c r="C841" s="31"/>
      <c r="D841" s="144"/>
      <c r="E841" s="144"/>
      <c r="F841" s="144"/>
      <c r="G841" s="145"/>
      <c r="H841" s="145"/>
      <c r="I841" s="145"/>
      <c r="J841" s="31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  <c r="AA841" s="146"/>
      <c r="AB841" s="146"/>
      <c r="AC841" s="146"/>
      <c r="AD841" s="146"/>
    </row>
    <row r="842" spans="1:30" ht="12.75" customHeight="1" x14ac:dyDescent="0.25">
      <c r="A842" s="142"/>
      <c r="B842" s="13"/>
      <c r="C842" s="31"/>
      <c r="D842" s="144"/>
      <c r="E842" s="144"/>
      <c r="F842" s="144"/>
      <c r="G842" s="145"/>
      <c r="H842" s="145"/>
      <c r="I842" s="145"/>
      <c r="J842" s="31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  <c r="AA842" s="146"/>
      <c r="AB842" s="146"/>
      <c r="AC842" s="146"/>
      <c r="AD842" s="146"/>
    </row>
    <row r="843" spans="1:30" ht="12.75" customHeight="1" x14ac:dyDescent="0.25">
      <c r="A843" s="142"/>
      <c r="B843" s="13"/>
      <c r="C843" s="31"/>
      <c r="D843" s="144"/>
      <c r="E843" s="144"/>
      <c r="F843" s="144"/>
      <c r="G843" s="145"/>
      <c r="H843" s="145"/>
      <c r="I843" s="145"/>
      <c r="J843" s="31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</row>
    <row r="844" spans="1:30" ht="12.75" customHeight="1" x14ac:dyDescent="0.25">
      <c r="A844" s="142"/>
      <c r="B844" s="13"/>
      <c r="C844" s="31"/>
      <c r="D844" s="144"/>
      <c r="E844" s="144"/>
      <c r="F844" s="144"/>
      <c r="G844" s="145"/>
      <c r="H844" s="145"/>
      <c r="I844" s="145"/>
      <c r="J844" s="31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</row>
    <row r="845" spans="1:30" ht="12.75" customHeight="1" x14ac:dyDescent="0.25">
      <c r="A845" s="142"/>
      <c r="B845" s="13"/>
      <c r="C845" s="31"/>
      <c r="D845" s="144"/>
      <c r="E845" s="144"/>
      <c r="F845" s="144"/>
      <c r="G845" s="145"/>
      <c r="H845" s="145"/>
      <c r="I845" s="145"/>
      <c r="J845" s="31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</row>
    <row r="846" spans="1:30" ht="12.75" customHeight="1" x14ac:dyDescent="0.25">
      <c r="A846" s="142"/>
      <c r="B846" s="13"/>
      <c r="C846" s="31"/>
      <c r="D846" s="144"/>
      <c r="E846" s="144"/>
      <c r="F846" s="144"/>
      <c r="G846" s="145"/>
      <c r="H846" s="145"/>
      <c r="I846" s="145"/>
      <c r="J846" s="31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</row>
    <row r="847" spans="1:30" ht="12.75" customHeight="1" x14ac:dyDescent="0.25">
      <c r="A847" s="142"/>
      <c r="B847" s="13"/>
      <c r="C847" s="31"/>
      <c r="D847" s="144"/>
      <c r="E847" s="144"/>
      <c r="F847" s="144"/>
      <c r="G847" s="145"/>
      <c r="H847" s="145"/>
      <c r="I847" s="145"/>
      <c r="J847" s="31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</row>
    <row r="848" spans="1:30" ht="12.75" customHeight="1" x14ac:dyDescent="0.25">
      <c r="A848" s="142"/>
      <c r="B848" s="13"/>
      <c r="C848" s="31"/>
      <c r="D848" s="144"/>
      <c r="E848" s="144"/>
      <c r="F848" s="144"/>
      <c r="G848" s="145"/>
      <c r="H848" s="145"/>
      <c r="I848" s="145"/>
      <c r="J848" s="31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</row>
    <row r="849" spans="1:30" ht="12.75" customHeight="1" x14ac:dyDescent="0.25">
      <c r="A849" s="142"/>
      <c r="B849" s="13"/>
      <c r="C849" s="31"/>
      <c r="D849" s="144"/>
      <c r="E849" s="144"/>
      <c r="F849" s="144"/>
      <c r="G849" s="145"/>
      <c r="H849" s="145"/>
      <c r="I849" s="145"/>
      <c r="J849" s="31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</row>
    <row r="850" spans="1:30" ht="12.75" customHeight="1" x14ac:dyDescent="0.25">
      <c r="A850" s="142"/>
      <c r="B850" s="13"/>
      <c r="C850" s="31"/>
      <c r="D850" s="144"/>
      <c r="E850" s="144"/>
      <c r="F850" s="144"/>
      <c r="G850" s="145"/>
      <c r="H850" s="145"/>
      <c r="I850" s="145"/>
      <c r="J850" s="31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</row>
    <row r="851" spans="1:30" ht="12.75" customHeight="1" x14ac:dyDescent="0.25">
      <c r="A851" s="142"/>
      <c r="B851" s="13"/>
      <c r="C851" s="31"/>
      <c r="D851" s="144"/>
      <c r="E851" s="144"/>
      <c r="F851" s="144"/>
      <c r="G851" s="145"/>
      <c r="H851" s="145"/>
      <c r="I851" s="145"/>
      <c r="J851" s="31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</row>
    <row r="852" spans="1:30" ht="12.75" customHeight="1" x14ac:dyDescent="0.25">
      <c r="A852" s="142"/>
      <c r="B852" s="13"/>
      <c r="C852" s="31"/>
      <c r="D852" s="144"/>
      <c r="E852" s="144"/>
      <c r="F852" s="144"/>
      <c r="G852" s="145"/>
      <c r="H852" s="145"/>
      <c r="I852" s="145"/>
      <c r="J852" s="31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  <c r="AA852" s="146"/>
      <c r="AB852" s="146"/>
      <c r="AC852" s="146"/>
      <c r="AD852" s="146"/>
    </row>
    <row r="853" spans="1:30" ht="12.75" customHeight="1" x14ac:dyDescent="0.25">
      <c r="A853" s="142"/>
      <c r="B853" s="13"/>
      <c r="C853" s="31"/>
      <c r="D853" s="144"/>
      <c r="E853" s="144"/>
      <c r="F853" s="144"/>
      <c r="G853" s="145"/>
      <c r="H853" s="145"/>
      <c r="I853" s="145"/>
      <c r="J853" s="31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  <c r="AA853" s="146"/>
      <c r="AB853" s="146"/>
      <c r="AC853" s="146"/>
      <c r="AD853" s="146"/>
    </row>
    <row r="854" spans="1:30" ht="12.75" customHeight="1" x14ac:dyDescent="0.25">
      <c r="A854" s="142"/>
      <c r="B854" s="13"/>
      <c r="C854" s="31"/>
      <c r="D854" s="144"/>
      <c r="E854" s="144"/>
      <c r="F854" s="144"/>
      <c r="G854" s="145"/>
      <c r="H854" s="145"/>
      <c r="I854" s="145"/>
      <c r="J854" s="31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  <c r="AA854" s="146"/>
      <c r="AB854" s="146"/>
      <c r="AC854" s="146"/>
      <c r="AD854" s="146"/>
    </row>
    <row r="855" spans="1:30" ht="12.75" customHeight="1" x14ac:dyDescent="0.25">
      <c r="A855" s="142"/>
      <c r="B855" s="13"/>
      <c r="C855" s="31"/>
      <c r="D855" s="144"/>
      <c r="E855" s="144"/>
      <c r="F855" s="144"/>
      <c r="G855" s="145"/>
      <c r="H855" s="145"/>
      <c r="I855" s="145"/>
      <c r="J855" s="31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  <c r="AA855" s="146"/>
      <c r="AB855" s="146"/>
      <c r="AC855" s="146"/>
      <c r="AD855" s="146"/>
    </row>
    <row r="856" spans="1:30" ht="12.75" customHeight="1" x14ac:dyDescent="0.25">
      <c r="A856" s="142"/>
      <c r="B856" s="13"/>
      <c r="C856" s="31"/>
      <c r="D856" s="144"/>
      <c r="E856" s="144"/>
      <c r="F856" s="144"/>
      <c r="G856" s="145"/>
      <c r="H856" s="145"/>
      <c r="I856" s="145"/>
      <c r="J856" s="31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</row>
    <row r="857" spans="1:30" ht="12.75" customHeight="1" x14ac:dyDescent="0.25">
      <c r="A857" s="142"/>
      <c r="B857" s="13"/>
      <c r="C857" s="31"/>
      <c r="D857" s="144"/>
      <c r="E857" s="144"/>
      <c r="F857" s="144"/>
      <c r="G857" s="145"/>
      <c r="H857" s="145"/>
      <c r="I857" s="145"/>
      <c r="J857" s="31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</row>
    <row r="858" spans="1:30" ht="12.75" customHeight="1" x14ac:dyDescent="0.25">
      <c r="A858" s="142"/>
      <c r="B858" s="13"/>
      <c r="C858" s="31"/>
      <c r="D858" s="144"/>
      <c r="E858" s="144"/>
      <c r="F858" s="144"/>
      <c r="G858" s="145"/>
      <c r="H858" s="145"/>
      <c r="I858" s="145"/>
      <c r="J858" s="31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</row>
    <row r="859" spans="1:30" ht="12.75" customHeight="1" x14ac:dyDescent="0.25">
      <c r="A859" s="142"/>
      <c r="B859" s="13"/>
      <c r="C859" s="31"/>
      <c r="D859" s="144"/>
      <c r="E859" s="144"/>
      <c r="F859" s="144"/>
      <c r="G859" s="145"/>
      <c r="H859" s="145"/>
      <c r="I859" s="145"/>
      <c r="J859" s="31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</row>
    <row r="860" spans="1:30" ht="12.75" customHeight="1" x14ac:dyDescent="0.25">
      <c r="A860" s="142"/>
      <c r="B860" s="13"/>
      <c r="C860" s="31"/>
      <c r="D860" s="144"/>
      <c r="E860" s="144"/>
      <c r="F860" s="144"/>
      <c r="G860" s="145"/>
      <c r="H860" s="145"/>
      <c r="I860" s="145"/>
      <c r="J860" s="31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</row>
    <row r="861" spans="1:30" ht="12.75" customHeight="1" x14ac:dyDescent="0.25">
      <c r="A861" s="142"/>
      <c r="B861" s="13"/>
      <c r="C861" s="31"/>
      <c r="D861" s="144"/>
      <c r="E861" s="144"/>
      <c r="F861" s="144"/>
      <c r="G861" s="145"/>
      <c r="H861" s="145"/>
      <c r="I861" s="145"/>
      <c r="J861" s="31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</row>
    <row r="862" spans="1:30" ht="12.75" customHeight="1" x14ac:dyDescent="0.25">
      <c r="A862" s="142"/>
      <c r="B862" s="13"/>
      <c r="C862" s="31"/>
      <c r="D862" s="144"/>
      <c r="E862" s="144"/>
      <c r="F862" s="144"/>
      <c r="G862" s="145"/>
      <c r="H862" s="145"/>
      <c r="I862" s="145"/>
      <c r="J862" s="31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</row>
    <row r="863" spans="1:30" ht="12.75" customHeight="1" x14ac:dyDescent="0.25">
      <c r="A863" s="142"/>
      <c r="B863" s="13"/>
      <c r="C863" s="31"/>
      <c r="D863" s="144"/>
      <c r="E863" s="144"/>
      <c r="F863" s="144"/>
      <c r="G863" s="145"/>
      <c r="H863" s="145"/>
      <c r="I863" s="145"/>
      <c r="J863" s="31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</row>
    <row r="864" spans="1:30" ht="12.75" customHeight="1" x14ac:dyDescent="0.25">
      <c r="A864" s="142"/>
      <c r="B864" s="13"/>
      <c r="C864" s="31"/>
      <c r="D864" s="144"/>
      <c r="E864" s="144"/>
      <c r="F864" s="144"/>
      <c r="G864" s="145"/>
      <c r="H864" s="145"/>
      <c r="I864" s="145"/>
      <c r="J864" s="31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  <c r="AA864" s="146"/>
      <c r="AB864" s="146"/>
      <c r="AC864" s="146"/>
      <c r="AD864" s="146"/>
    </row>
    <row r="865" spans="1:30" ht="12.75" customHeight="1" x14ac:dyDescent="0.25">
      <c r="A865" s="142"/>
      <c r="B865" s="13"/>
      <c r="C865" s="31"/>
      <c r="D865" s="144"/>
      <c r="E865" s="144"/>
      <c r="F865" s="144"/>
      <c r="G865" s="145"/>
      <c r="H865" s="145"/>
      <c r="I865" s="145"/>
      <c r="J865" s="31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  <c r="AA865" s="146"/>
      <c r="AB865" s="146"/>
      <c r="AC865" s="146"/>
      <c r="AD865" s="146"/>
    </row>
    <row r="866" spans="1:30" ht="12.75" customHeight="1" x14ac:dyDescent="0.25">
      <c r="A866" s="142"/>
      <c r="B866" s="13"/>
      <c r="C866" s="31"/>
      <c r="D866" s="144"/>
      <c r="E866" s="144"/>
      <c r="F866" s="144"/>
      <c r="G866" s="145"/>
      <c r="H866" s="145"/>
      <c r="I866" s="145"/>
      <c r="J866" s="31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</row>
    <row r="867" spans="1:30" ht="12.75" customHeight="1" x14ac:dyDescent="0.25">
      <c r="A867" s="142"/>
      <c r="B867" s="13"/>
      <c r="C867" s="31"/>
      <c r="D867" s="144"/>
      <c r="E867" s="144"/>
      <c r="F867" s="144"/>
      <c r="G867" s="145"/>
      <c r="H867" s="145"/>
      <c r="I867" s="145"/>
      <c r="J867" s="31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  <c r="AA867" s="146"/>
      <c r="AB867" s="146"/>
      <c r="AC867" s="146"/>
      <c r="AD867" s="146"/>
    </row>
    <row r="868" spans="1:30" ht="12.75" customHeight="1" x14ac:dyDescent="0.25">
      <c r="A868" s="142"/>
      <c r="B868" s="13"/>
      <c r="C868" s="31"/>
      <c r="D868" s="144"/>
      <c r="E868" s="144"/>
      <c r="F868" s="144"/>
      <c r="G868" s="145"/>
      <c r="H868" s="145"/>
      <c r="I868" s="145"/>
      <c r="J868" s="31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</row>
    <row r="869" spans="1:30" ht="12.75" customHeight="1" x14ac:dyDescent="0.25">
      <c r="A869" s="142"/>
      <c r="B869" s="13"/>
      <c r="C869" s="31"/>
      <c r="D869" s="144"/>
      <c r="E869" s="144"/>
      <c r="F869" s="144"/>
      <c r="G869" s="145"/>
      <c r="H869" s="145"/>
      <c r="I869" s="145"/>
      <c r="J869" s="31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</row>
    <row r="870" spans="1:30" ht="12.75" customHeight="1" x14ac:dyDescent="0.25">
      <c r="A870" s="142"/>
      <c r="B870" s="13"/>
      <c r="C870" s="31"/>
      <c r="D870" s="144"/>
      <c r="E870" s="144"/>
      <c r="F870" s="144"/>
      <c r="G870" s="145"/>
      <c r="H870" s="145"/>
      <c r="I870" s="145"/>
      <c r="J870" s="31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</row>
    <row r="871" spans="1:30" ht="12.75" customHeight="1" x14ac:dyDescent="0.25">
      <c r="A871" s="142"/>
      <c r="B871" s="13"/>
      <c r="C871" s="31"/>
      <c r="D871" s="144"/>
      <c r="E871" s="144"/>
      <c r="F871" s="144"/>
      <c r="G871" s="145"/>
      <c r="H871" s="145"/>
      <c r="I871" s="145"/>
      <c r="J871" s="31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</row>
    <row r="872" spans="1:30" ht="12.75" customHeight="1" x14ac:dyDescent="0.25">
      <c r="A872" s="142"/>
      <c r="B872" s="13"/>
      <c r="C872" s="31"/>
      <c r="D872" s="144"/>
      <c r="E872" s="144"/>
      <c r="F872" s="144"/>
      <c r="G872" s="145"/>
      <c r="H872" s="145"/>
      <c r="I872" s="145"/>
      <c r="J872" s="31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</row>
    <row r="873" spans="1:30" ht="12.75" customHeight="1" x14ac:dyDescent="0.25">
      <c r="A873" s="142"/>
      <c r="B873" s="13"/>
      <c r="C873" s="31"/>
      <c r="D873" s="144"/>
      <c r="E873" s="144"/>
      <c r="F873" s="144"/>
      <c r="G873" s="145"/>
      <c r="H873" s="145"/>
      <c r="I873" s="145"/>
      <c r="J873" s="31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  <c r="AA873" s="146"/>
      <c r="AB873" s="146"/>
      <c r="AC873" s="146"/>
      <c r="AD873" s="146"/>
    </row>
    <row r="874" spans="1:30" ht="12.75" customHeight="1" x14ac:dyDescent="0.25">
      <c r="A874" s="142"/>
      <c r="B874" s="13"/>
      <c r="C874" s="31"/>
      <c r="D874" s="144"/>
      <c r="E874" s="144"/>
      <c r="F874" s="144"/>
      <c r="G874" s="145"/>
      <c r="H874" s="145"/>
      <c r="I874" s="145"/>
      <c r="J874" s="31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  <c r="AA874" s="146"/>
      <c r="AB874" s="146"/>
      <c r="AC874" s="146"/>
      <c r="AD874" s="146"/>
    </row>
    <row r="875" spans="1:30" ht="12.75" customHeight="1" x14ac:dyDescent="0.25">
      <c r="A875" s="142"/>
      <c r="B875" s="13"/>
      <c r="C875" s="31"/>
      <c r="D875" s="144"/>
      <c r="E875" s="144"/>
      <c r="F875" s="144"/>
      <c r="G875" s="145"/>
      <c r="H875" s="145"/>
      <c r="I875" s="145"/>
      <c r="J875" s="31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  <c r="AA875" s="146"/>
      <c r="AB875" s="146"/>
      <c r="AC875" s="146"/>
      <c r="AD875" s="146"/>
    </row>
    <row r="876" spans="1:30" ht="12.75" customHeight="1" x14ac:dyDescent="0.25">
      <c r="A876" s="142"/>
      <c r="B876" s="13"/>
      <c r="C876" s="31"/>
      <c r="D876" s="144"/>
      <c r="E876" s="144"/>
      <c r="F876" s="144"/>
      <c r="G876" s="145"/>
      <c r="H876" s="145"/>
      <c r="I876" s="145"/>
      <c r="J876" s="31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  <c r="AA876" s="146"/>
      <c r="AB876" s="146"/>
      <c r="AC876" s="146"/>
      <c r="AD876" s="146"/>
    </row>
    <row r="877" spans="1:30" ht="12.75" customHeight="1" x14ac:dyDescent="0.25">
      <c r="A877" s="142"/>
      <c r="B877" s="13"/>
      <c r="C877" s="31"/>
      <c r="D877" s="144"/>
      <c r="E877" s="144"/>
      <c r="F877" s="144"/>
      <c r="G877" s="145"/>
      <c r="H877" s="145"/>
      <c r="I877" s="145"/>
      <c r="J877" s="31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  <c r="AA877" s="146"/>
      <c r="AB877" s="146"/>
      <c r="AC877" s="146"/>
      <c r="AD877" s="146"/>
    </row>
    <row r="878" spans="1:30" ht="12.75" customHeight="1" x14ac:dyDescent="0.25">
      <c r="A878" s="142"/>
      <c r="B878" s="13"/>
      <c r="C878" s="31"/>
      <c r="D878" s="144"/>
      <c r="E878" s="144"/>
      <c r="F878" s="144"/>
      <c r="G878" s="145"/>
      <c r="H878" s="145"/>
      <c r="I878" s="145"/>
      <c r="J878" s="31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  <c r="AA878" s="146"/>
      <c r="AB878" s="146"/>
      <c r="AC878" s="146"/>
      <c r="AD878" s="146"/>
    </row>
    <row r="879" spans="1:30" ht="12.75" customHeight="1" x14ac:dyDescent="0.25">
      <c r="A879" s="142"/>
      <c r="B879" s="13"/>
      <c r="C879" s="31"/>
      <c r="D879" s="144"/>
      <c r="E879" s="144"/>
      <c r="F879" s="144"/>
      <c r="G879" s="145"/>
      <c r="H879" s="145"/>
      <c r="I879" s="145"/>
      <c r="J879" s="31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  <c r="AA879" s="146"/>
      <c r="AB879" s="146"/>
      <c r="AC879" s="146"/>
      <c r="AD879" s="146"/>
    </row>
    <row r="880" spans="1:30" ht="12.75" customHeight="1" x14ac:dyDescent="0.25">
      <c r="A880" s="142"/>
      <c r="B880" s="13"/>
      <c r="C880" s="31"/>
      <c r="D880" s="144"/>
      <c r="E880" s="144"/>
      <c r="F880" s="144"/>
      <c r="G880" s="145"/>
      <c r="H880" s="145"/>
      <c r="I880" s="145"/>
      <c r="J880" s="31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</row>
    <row r="881" spans="1:30" ht="12.75" customHeight="1" x14ac:dyDescent="0.25">
      <c r="A881" s="142"/>
      <c r="B881" s="13"/>
      <c r="C881" s="31"/>
      <c r="D881" s="144"/>
      <c r="E881" s="144"/>
      <c r="F881" s="144"/>
      <c r="G881" s="145"/>
      <c r="H881" s="145"/>
      <c r="I881" s="145"/>
      <c r="J881" s="31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</row>
    <row r="882" spans="1:30" ht="12.75" customHeight="1" x14ac:dyDescent="0.25">
      <c r="A882" s="142"/>
      <c r="B882" s="13"/>
      <c r="C882" s="31"/>
      <c r="D882" s="144"/>
      <c r="E882" s="144"/>
      <c r="F882" s="144"/>
      <c r="G882" s="145"/>
      <c r="H882" s="145"/>
      <c r="I882" s="145"/>
      <c r="J882" s="31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</row>
    <row r="883" spans="1:30" ht="12.75" customHeight="1" x14ac:dyDescent="0.25">
      <c r="A883" s="142"/>
      <c r="B883" s="13"/>
      <c r="C883" s="31"/>
      <c r="D883" s="144"/>
      <c r="E883" s="144"/>
      <c r="F883" s="144"/>
      <c r="G883" s="145"/>
      <c r="H883" s="145"/>
      <c r="I883" s="145"/>
      <c r="J883" s="31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</row>
    <row r="884" spans="1:30" ht="12.75" customHeight="1" x14ac:dyDescent="0.25">
      <c r="A884" s="142"/>
      <c r="B884" s="13"/>
      <c r="C884" s="31"/>
      <c r="D884" s="144"/>
      <c r="E884" s="144"/>
      <c r="F884" s="144"/>
      <c r="G884" s="145"/>
      <c r="H884" s="145"/>
      <c r="I884" s="145"/>
      <c r="J884" s="31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</row>
    <row r="885" spans="1:30" ht="12.75" customHeight="1" x14ac:dyDescent="0.25">
      <c r="A885" s="142"/>
      <c r="B885" s="13"/>
      <c r="C885" s="31"/>
      <c r="D885" s="144"/>
      <c r="E885" s="144"/>
      <c r="F885" s="144"/>
      <c r="G885" s="145"/>
      <c r="H885" s="145"/>
      <c r="I885" s="145"/>
      <c r="J885" s="31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  <c r="AA885" s="146"/>
      <c r="AB885" s="146"/>
      <c r="AC885" s="146"/>
      <c r="AD885" s="146"/>
    </row>
    <row r="886" spans="1:30" ht="12.75" customHeight="1" x14ac:dyDescent="0.25">
      <c r="A886" s="142"/>
      <c r="B886" s="13"/>
      <c r="C886" s="31"/>
      <c r="D886" s="144"/>
      <c r="E886" s="144"/>
      <c r="F886" s="144"/>
      <c r="G886" s="145"/>
      <c r="H886" s="145"/>
      <c r="I886" s="145"/>
      <c r="J886" s="31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  <c r="AA886" s="146"/>
      <c r="AB886" s="146"/>
      <c r="AC886" s="146"/>
      <c r="AD886" s="146"/>
    </row>
    <row r="887" spans="1:30" ht="12.75" customHeight="1" x14ac:dyDescent="0.25">
      <c r="A887" s="142"/>
      <c r="B887" s="13"/>
      <c r="C887" s="31"/>
      <c r="D887" s="144"/>
      <c r="E887" s="144"/>
      <c r="F887" s="144"/>
      <c r="G887" s="145"/>
      <c r="H887" s="145"/>
      <c r="I887" s="145"/>
      <c r="J887" s="31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  <c r="AA887" s="146"/>
      <c r="AB887" s="146"/>
      <c r="AC887" s="146"/>
      <c r="AD887" s="146"/>
    </row>
    <row r="888" spans="1:30" ht="12.75" customHeight="1" x14ac:dyDescent="0.25">
      <c r="A888" s="142"/>
      <c r="B888" s="13"/>
      <c r="C888" s="31"/>
      <c r="D888" s="144"/>
      <c r="E888" s="144"/>
      <c r="F888" s="144"/>
      <c r="G888" s="145"/>
      <c r="H888" s="145"/>
      <c r="I888" s="145"/>
      <c r="J888" s="31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  <c r="AA888" s="146"/>
      <c r="AB888" s="146"/>
      <c r="AC888" s="146"/>
      <c r="AD888" s="146"/>
    </row>
    <row r="889" spans="1:30" ht="12.75" customHeight="1" x14ac:dyDescent="0.25">
      <c r="A889" s="142"/>
      <c r="B889" s="13"/>
      <c r="C889" s="31"/>
      <c r="D889" s="144"/>
      <c r="E889" s="144"/>
      <c r="F889" s="144"/>
      <c r="G889" s="145"/>
      <c r="H889" s="145"/>
      <c r="I889" s="145"/>
      <c r="J889" s="31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  <c r="AA889" s="146"/>
      <c r="AB889" s="146"/>
      <c r="AC889" s="146"/>
      <c r="AD889" s="146"/>
    </row>
    <row r="890" spans="1:30" ht="12.75" customHeight="1" x14ac:dyDescent="0.25">
      <c r="A890" s="142"/>
      <c r="B890" s="13"/>
      <c r="C890" s="31"/>
      <c r="D890" s="144"/>
      <c r="E890" s="144"/>
      <c r="F890" s="144"/>
      <c r="G890" s="145"/>
      <c r="H890" s="145"/>
      <c r="I890" s="145"/>
      <c r="J890" s="31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  <c r="AA890" s="146"/>
      <c r="AB890" s="146"/>
      <c r="AC890" s="146"/>
      <c r="AD890" s="146"/>
    </row>
    <row r="891" spans="1:30" ht="12.75" customHeight="1" x14ac:dyDescent="0.25">
      <c r="A891" s="142"/>
      <c r="B891" s="13"/>
      <c r="C891" s="31"/>
      <c r="D891" s="144"/>
      <c r="E891" s="144"/>
      <c r="F891" s="144"/>
      <c r="G891" s="145"/>
      <c r="H891" s="145"/>
      <c r="I891" s="145"/>
      <c r="J891" s="31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  <c r="AA891" s="146"/>
      <c r="AB891" s="146"/>
      <c r="AC891" s="146"/>
      <c r="AD891" s="146"/>
    </row>
    <row r="892" spans="1:30" ht="12.75" customHeight="1" x14ac:dyDescent="0.25">
      <c r="A892" s="142"/>
      <c r="B892" s="13"/>
      <c r="C892" s="31"/>
      <c r="D892" s="144"/>
      <c r="E892" s="144"/>
      <c r="F892" s="144"/>
      <c r="G892" s="145"/>
      <c r="H892" s="145"/>
      <c r="I892" s="145"/>
      <c r="J892" s="31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</row>
    <row r="893" spans="1:30" ht="12.75" customHeight="1" x14ac:dyDescent="0.25">
      <c r="A893" s="142"/>
      <c r="B893" s="13"/>
      <c r="C893" s="31"/>
      <c r="D893" s="144"/>
      <c r="E893" s="144"/>
      <c r="F893" s="144"/>
      <c r="G893" s="145"/>
      <c r="H893" s="145"/>
      <c r="I893" s="145"/>
      <c r="J893" s="31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</row>
    <row r="894" spans="1:30" ht="12.75" customHeight="1" x14ac:dyDescent="0.25">
      <c r="A894" s="142"/>
      <c r="B894" s="13"/>
      <c r="C894" s="31"/>
      <c r="D894" s="144"/>
      <c r="E894" s="144"/>
      <c r="F894" s="144"/>
      <c r="G894" s="145"/>
      <c r="H894" s="145"/>
      <c r="I894" s="145"/>
      <c r="J894" s="31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</row>
    <row r="895" spans="1:30" ht="12.75" customHeight="1" x14ac:dyDescent="0.25">
      <c r="A895" s="142"/>
      <c r="B895" s="13"/>
      <c r="C895" s="31"/>
      <c r="D895" s="144"/>
      <c r="E895" s="144"/>
      <c r="F895" s="144"/>
      <c r="G895" s="145"/>
      <c r="H895" s="145"/>
      <c r="I895" s="145"/>
      <c r="J895" s="31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</row>
    <row r="896" spans="1:30" ht="12.75" customHeight="1" x14ac:dyDescent="0.25">
      <c r="A896" s="142"/>
      <c r="B896" s="13"/>
      <c r="C896" s="31"/>
      <c r="D896" s="144"/>
      <c r="E896" s="144"/>
      <c r="F896" s="144"/>
      <c r="G896" s="145"/>
      <c r="H896" s="145"/>
      <c r="I896" s="145"/>
      <c r="J896" s="31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</row>
    <row r="897" spans="1:30" ht="12.75" customHeight="1" x14ac:dyDescent="0.25">
      <c r="A897" s="142"/>
      <c r="B897" s="13"/>
      <c r="C897" s="31"/>
      <c r="D897" s="144"/>
      <c r="E897" s="144"/>
      <c r="F897" s="144"/>
      <c r="G897" s="145"/>
      <c r="H897" s="145"/>
      <c r="I897" s="145"/>
      <c r="J897" s="31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</row>
    <row r="898" spans="1:30" ht="12.75" customHeight="1" x14ac:dyDescent="0.25">
      <c r="A898" s="142"/>
      <c r="B898" s="13"/>
      <c r="C898" s="31"/>
      <c r="D898" s="144"/>
      <c r="E898" s="144"/>
      <c r="F898" s="144"/>
      <c r="G898" s="145"/>
      <c r="H898" s="145"/>
      <c r="I898" s="145"/>
      <c r="J898" s="31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</row>
    <row r="899" spans="1:30" ht="12.75" customHeight="1" x14ac:dyDescent="0.25">
      <c r="A899" s="142"/>
      <c r="B899" s="13"/>
      <c r="C899" s="31"/>
      <c r="D899" s="144"/>
      <c r="E899" s="144"/>
      <c r="F899" s="144"/>
      <c r="G899" s="145"/>
      <c r="H899" s="145"/>
      <c r="I899" s="145"/>
      <c r="J899" s="31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</row>
    <row r="900" spans="1:30" ht="12.75" customHeight="1" x14ac:dyDescent="0.25">
      <c r="A900" s="142"/>
      <c r="B900" s="13"/>
      <c r="C900" s="31"/>
      <c r="D900" s="144"/>
      <c r="E900" s="144"/>
      <c r="F900" s="144"/>
      <c r="G900" s="145"/>
      <c r="H900" s="145"/>
      <c r="I900" s="145"/>
      <c r="J900" s="31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</row>
    <row r="901" spans="1:30" ht="12.75" customHeight="1" x14ac:dyDescent="0.25">
      <c r="A901" s="142"/>
      <c r="B901" s="13"/>
      <c r="C901" s="31"/>
      <c r="D901" s="144"/>
      <c r="E901" s="144"/>
      <c r="F901" s="144"/>
      <c r="G901" s="145"/>
      <c r="H901" s="145"/>
      <c r="I901" s="145"/>
      <c r="J901" s="31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  <c r="AA901" s="146"/>
      <c r="AB901" s="146"/>
      <c r="AC901" s="146"/>
      <c r="AD901" s="146"/>
    </row>
    <row r="902" spans="1:30" ht="12.75" customHeight="1" x14ac:dyDescent="0.25">
      <c r="A902" s="142"/>
      <c r="B902" s="13"/>
      <c r="C902" s="31"/>
      <c r="D902" s="144"/>
      <c r="E902" s="144"/>
      <c r="F902" s="144"/>
      <c r="G902" s="145"/>
      <c r="H902" s="145"/>
      <c r="I902" s="145"/>
      <c r="J902" s="31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  <c r="AA902" s="146"/>
      <c r="AB902" s="146"/>
      <c r="AC902" s="146"/>
      <c r="AD902" s="146"/>
    </row>
    <row r="903" spans="1:30" ht="12.75" customHeight="1" x14ac:dyDescent="0.25">
      <c r="A903" s="142"/>
      <c r="B903" s="13"/>
      <c r="C903" s="31"/>
      <c r="D903" s="144"/>
      <c r="E903" s="144"/>
      <c r="F903" s="144"/>
      <c r="G903" s="145"/>
      <c r="H903" s="145"/>
      <c r="I903" s="145"/>
      <c r="J903" s="31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  <c r="AA903" s="146"/>
      <c r="AB903" s="146"/>
      <c r="AC903" s="146"/>
      <c r="AD903" s="146"/>
    </row>
    <row r="904" spans="1:30" ht="12.75" customHeight="1" x14ac:dyDescent="0.25">
      <c r="A904" s="142"/>
      <c r="B904" s="13"/>
      <c r="C904" s="31"/>
      <c r="D904" s="144"/>
      <c r="E904" s="144"/>
      <c r="F904" s="144"/>
      <c r="G904" s="145"/>
      <c r="H904" s="145"/>
      <c r="I904" s="145"/>
      <c r="J904" s="31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  <c r="AA904" s="146"/>
      <c r="AB904" s="146"/>
      <c r="AC904" s="146"/>
      <c r="AD904" s="146"/>
    </row>
    <row r="905" spans="1:30" ht="12.75" customHeight="1" x14ac:dyDescent="0.25">
      <c r="A905" s="142"/>
      <c r="B905" s="13"/>
      <c r="C905" s="31"/>
      <c r="D905" s="144"/>
      <c r="E905" s="144"/>
      <c r="F905" s="144"/>
      <c r="G905" s="145"/>
      <c r="H905" s="145"/>
      <c r="I905" s="145"/>
      <c r="J905" s="31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  <c r="AA905" s="146"/>
      <c r="AB905" s="146"/>
      <c r="AC905" s="146"/>
      <c r="AD905" s="146"/>
    </row>
    <row r="906" spans="1:30" ht="12.75" customHeight="1" x14ac:dyDescent="0.25">
      <c r="A906" s="142"/>
      <c r="B906" s="13"/>
      <c r="C906" s="31"/>
      <c r="D906" s="144"/>
      <c r="E906" s="144"/>
      <c r="F906" s="144"/>
      <c r="G906" s="145"/>
      <c r="H906" s="145"/>
      <c r="I906" s="145"/>
      <c r="J906" s="31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  <c r="AA906" s="146"/>
      <c r="AB906" s="146"/>
      <c r="AC906" s="146"/>
      <c r="AD906" s="146"/>
    </row>
    <row r="907" spans="1:30" ht="12.75" customHeight="1" x14ac:dyDescent="0.25">
      <c r="A907" s="142"/>
      <c r="B907" s="13"/>
      <c r="C907" s="31"/>
      <c r="D907" s="144"/>
      <c r="E907" s="144"/>
      <c r="F907" s="144"/>
      <c r="G907" s="145"/>
      <c r="H907" s="145"/>
      <c r="I907" s="145"/>
      <c r="J907" s="31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  <c r="AA907" s="146"/>
      <c r="AB907" s="146"/>
      <c r="AC907" s="146"/>
      <c r="AD907" s="146"/>
    </row>
    <row r="908" spans="1:30" ht="12.75" customHeight="1" x14ac:dyDescent="0.25">
      <c r="A908" s="142"/>
      <c r="B908" s="13"/>
      <c r="C908" s="31"/>
      <c r="D908" s="144"/>
      <c r="E908" s="144"/>
      <c r="F908" s="144"/>
      <c r="G908" s="145"/>
      <c r="H908" s="145"/>
      <c r="I908" s="145"/>
      <c r="J908" s="31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  <c r="AA908" s="146"/>
      <c r="AB908" s="146"/>
      <c r="AC908" s="146"/>
      <c r="AD908" s="146"/>
    </row>
    <row r="909" spans="1:30" ht="12.75" customHeight="1" x14ac:dyDescent="0.25">
      <c r="A909" s="142"/>
      <c r="B909" s="13"/>
      <c r="C909" s="31"/>
      <c r="D909" s="144"/>
      <c r="E909" s="144"/>
      <c r="F909" s="144"/>
      <c r="G909" s="145"/>
      <c r="H909" s="145"/>
      <c r="I909" s="145"/>
      <c r="J909" s="31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  <c r="AA909" s="146"/>
      <c r="AB909" s="146"/>
      <c r="AC909" s="146"/>
      <c r="AD909" s="146"/>
    </row>
    <row r="910" spans="1:30" ht="12.75" customHeight="1" x14ac:dyDescent="0.25">
      <c r="A910" s="142"/>
      <c r="B910" s="13"/>
      <c r="C910" s="31"/>
      <c r="D910" s="144"/>
      <c r="E910" s="144"/>
      <c r="F910" s="144"/>
      <c r="G910" s="145"/>
      <c r="H910" s="145"/>
      <c r="I910" s="145"/>
      <c r="J910" s="31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  <c r="AA910" s="146"/>
      <c r="AB910" s="146"/>
      <c r="AC910" s="146"/>
      <c r="AD910" s="146"/>
    </row>
    <row r="911" spans="1:30" ht="12.75" customHeight="1" x14ac:dyDescent="0.25">
      <c r="A911" s="142"/>
      <c r="B911" s="13"/>
      <c r="C911" s="31"/>
      <c r="D911" s="144"/>
      <c r="E911" s="144"/>
      <c r="F911" s="144"/>
      <c r="G911" s="145"/>
      <c r="H911" s="145"/>
      <c r="I911" s="145"/>
      <c r="J911" s="31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  <c r="AA911" s="146"/>
      <c r="AB911" s="146"/>
      <c r="AC911" s="146"/>
      <c r="AD911" s="146"/>
    </row>
    <row r="912" spans="1:30" ht="12.75" customHeight="1" x14ac:dyDescent="0.25">
      <c r="A912" s="142"/>
      <c r="B912" s="13"/>
      <c r="C912" s="31"/>
      <c r="D912" s="144"/>
      <c r="E912" s="144"/>
      <c r="F912" s="144"/>
      <c r="G912" s="145"/>
      <c r="H912" s="145"/>
      <c r="I912" s="145"/>
      <c r="J912" s="31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  <c r="AA912" s="146"/>
      <c r="AB912" s="146"/>
      <c r="AC912" s="146"/>
      <c r="AD912" s="146"/>
    </row>
    <row r="913" spans="1:30" ht="12.75" customHeight="1" x14ac:dyDescent="0.25">
      <c r="A913" s="142"/>
      <c r="B913" s="13"/>
      <c r="C913" s="31"/>
      <c r="D913" s="144"/>
      <c r="E913" s="144"/>
      <c r="F913" s="144"/>
      <c r="G913" s="145"/>
      <c r="H913" s="145"/>
      <c r="I913" s="145"/>
      <c r="J913" s="31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</row>
    <row r="914" spans="1:30" ht="12.75" customHeight="1" x14ac:dyDescent="0.25">
      <c r="A914" s="142"/>
      <c r="B914" s="13"/>
      <c r="C914" s="31"/>
      <c r="D914" s="144"/>
      <c r="E914" s="144"/>
      <c r="F914" s="144"/>
      <c r="G914" s="145"/>
      <c r="H914" s="145"/>
      <c r="I914" s="145"/>
      <c r="J914" s="31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</row>
    <row r="915" spans="1:30" ht="12.75" customHeight="1" x14ac:dyDescent="0.25">
      <c r="A915" s="142"/>
      <c r="B915" s="13"/>
      <c r="C915" s="31"/>
      <c r="D915" s="144"/>
      <c r="E915" s="144"/>
      <c r="F915" s="144"/>
      <c r="G915" s="145"/>
      <c r="H915" s="145"/>
      <c r="I915" s="145"/>
      <c r="J915" s="31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</row>
    <row r="916" spans="1:30" ht="12.75" customHeight="1" x14ac:dyDescent="0.25">
      <c r="A916" s="142"/>
      <c r="B916" s="13"/>
      <c r="C916" s="31"/>
      <c r="D916" s="144"/>
      <c r="E916" s="144"/>
      <c r="F916" s="144"/>
      <c r="G916" s="145"/>
      <c r="H916" s="145"/>
      <c r="I916" s="145"/>
      <c r="J916" s="31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</row>
    <row r="917" spans="1:30" ht="12.75" customHeight="1" x14ac:dyDescent="0.25">
      <c r="A917" s="142"/>
      <c r="B917" s="13"/>
      <c r="C917" s="31"/>
      <c r="D917" s="144"/>
      <c r="E917" s="144"/>
      <c r="F917" s="144"/>
      <c r="G917" s="145"/>
      <c r="H917" s="145"/>
      <c r="I917" s="145"/>
      <c r="J917" s="31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</row>
    <row r="918" spans="1:30" ht="12.75" customHeight="1" x14ac:dyDescent="0.25">
      <c r="A918" s="142"/>
      <c r="B918" s="13"/>
      <c r="C918" s="31"/>
      <c r="D918" s="144"/>
      <c r="E918" s="144"/>
      <c r="F918" s="144"/>
      <c r="G918" s="145"/>
      <c r="H918" s="145"/>
      <c r="I918" s="145"/>
      <c r="J918" s="31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</row>
    <row r="919" spans="1:30" ht="12.75" customHeight="1" x14ac:dyDescent="0.25">
      <c r="A919" s="142"/>
      <c r="B919" s="13"/>
      <c r="C919" s="31"/>
      <c r="D919" s="144"/>
      <c r="E919" s="144"/>
      <c r="F919" s="144"/>
      <c r="G919" s="145"/>
      <c r="H919" s="145"/>
      <c r="I919" s="145"/>
      <c r="J919" s="31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</row>
    <row r="920" spans="1:30" ht="12.75" customHeight="1" x14ac:dyDescent="0.25">
      <c r="A920" s="142"/>
      <c r="B920" s="13"/>
      <c r="C920" s="31"/>
      <c r="D920" s="144"/>
      <c r="E920" s="144"/>
      <c r="F920" s="144"/>
      <c r="G920" s="145"/>
      <c r="H920" s="145"/>
      <c r="I920" s="145"/>
      <c r="J920" s="31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</row>
    <row r="921" spans="1:30" ht="12.75" customHeight="1" x14ac:dyDescent="0.25">
      <c r="A921" s="142"/>
      <c r="B921" s="13"/>
      <c r="C921" s="31"/>
      <c r="D921" s="144"/>
      <c r="E921" s="144"/>
      <c r="F921" s="144"/>
      <c r="G921" s="145"/>
      <c r="H921" s="145"/>
      <c r="I921" s="145"/>
      <c r="J921" s="31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</row>
    <row r="922" spans="1:30" ht="12.75" customHeight="1" x14ac:dyDescent="0.25">
      <c r="A922" s="142"/>
      <c r="B922" s="13"/>
      <c r="C922" s="31"/>
      <c r="D922" s="144"/>
      <c r="E922" s="144"/>
      <c r="F922" s="144"/>
      <c r="G922" s="145"/>
      <c r="H922" s="145"/>
      <c r="I922" s="145"/>
      <c r="J922" s="31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</row>
    <row r="923" spans="1:30" ht="12.75" customHeight="1" x14ac:dyDescent="0.25">
      <c r="A923" s="142"/>
      <c r="B923" s="13"/>
      <c r="C923" s="31"/>
      <c r="D923" s="144"/>
      <c r="E923" s="144"/>
      <c r="F923" s="144"/>
      <c r="G923" s="145"/>
      <c r="H923" s="145"/>
      <c r="I923" s="145"/>
      <c r="J923" s="31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</row>
    <row r="924" spans="1:30" ht="12.75" customHeight="1" x14ac:dyDescent="0.25">
      <c r="A924" s="142"/>
      <c r="B924" s="13"/>
      <c r="C924" s="31"/>
      <c r="D924" s="144"/>
      <c r="E924" s="144"/>
      <c r="F924" s="144"/>
      <c r="G924" s="145"/>
      <c r="H924" s="145"/>
      <c r="I924" s="145"/>
      <c r="J924" s="31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  <c r="AA924" s="146"/>
      <c r="AB924" s="146"/>
      <c r="AC924" s="146"/>
      <c r="AD924" s="146"/>
    </row>
    <row r="925" spans="1:30" ht="12.75" customHeight="1" x14ac:dyDescent="0.25">
      <c r="A925" s="142"/>
      <c r="B925" s="13"/>
      <c r="C925" s="31"/>
      <c r="D925" s="144"/>
      <c r="E925" s="144"/>
      <c r="F925" s="144"/>
      <c r="G925" s="145"/>
      <c r="H925" s="145"/>
      <c r="I925" s="145"/>
      <c r="J925" s="31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</row>
    <row r="926" spans="1:30" ht="12.75" customHeight="1" x14ac:dyDescent="0.25">
      <c r="A926" s="142"/>
      <c r="B926" s="13"/>
      <c r="C926" s="31"/>
      <c r="D926" s="144"/>
      <c r="E926" s="144"/>
      <c r="F926" s="144"/>
      <c r="G926" s="145"/>
      <c r="H926" s="145"/>
      <c r="I926" s="145"/>
      <c r="J926" s="31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</row>
    <row r="927" spans="1:30" ht="12.75" customHeight="1" x14ac:dyDescent="0.25">
      <c r="A927" s="142"/>
      <c r="B927" s="13"/>
      <c r="C927" s="31"/>
      <c r="D927" s="144"/>
      <c r="E927" s="144"/>
      <c r="F927" s="144"/>
      <c r="G927" s="145"/>
      <c r="H927" s="145"/>
      <c r="I927" s="145"/>
      <c r="J927" s="31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</row>
    <row r="928" spans="1:30" ht="12.75" customHeight="1" x14ac:dyDescent="0.25">
      <c r="A928" s="142"/>
      <c r="B928" s="13"/>
      <c r="C928" s="31"/>
      <c r="D928" s="144"/>
      <c r="E928" s="144"/>
      <c r="F928" s="144"/>
      <c r="G928" s="145"/>
      <c r="H928" s="145"/>
      <c r="I928" s="145"/>
      <c r="J928" s="31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</row>
    <row r="929" spans="1:30" ht="12.75" customHeight="1" x14ac:dyDescent="0.25">
      <c r="A929" s="142"/>
      <c r="B929" s="13"/>
      <c r="C929" s="31"/>
      <c r="D929" s="144"/>
      <c r="E929" s="144"/>
      <c r="F929" s="144"/>
      <c r="G929" s="145"/>
      <c r="H929" s="145"/>
      <c r="I929" s="145"/>
      <c r="J929" s="31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</row>
    <row r="930" spans="1:30" ht="12.75" customHeight="1" x14ac:dyDescent="0.25">
      <c r="A930" s="142"/>
      <c r="B930" s="13"/>
      <c r="C930" s="31"/>
      <c r="D930" s="144"/>
      <c r="E930" s="144"/>
      <c r="F930" s="144"/>
      <c r="G930" s="145"/>
      <c r="H930" s="145"/>
      <c r="I930" s="145"/>
      <c r="J930" s="31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</row>
    <row r="931" spans="1:30" ht="12.75" customHeight="1" x14ac:dyDescent="0.25">
      <c r="A931" s="142"/>
      <c r="B931" s="13"/>
      <c r="C931" s="31"/>
      <c r="D931" s="144"/>
      <c r="E931" s="144"/>
      <c r="F931" s="144"/>
      <c r="G931" s="145"/>
      <c r="H931" s="145"/>
      <c r="I931" s="145"/>
      <c r="J931" s="31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</row>
    <row r="932" spans="1:30" ht="12.75" customHeight="1" x14ac:dyDescent="0.25">
      <c r="A932" s="142"/>
      <c r="B932" s="13"/>
      <c r="C932" s="31"/>
      <c r="D932" s="144"/>
      <c r="E932" s="144"/>
      <c r="F932" s="144"/>
      <c r="G932" s="145"/>
      <c r="H932" s="145"/>
      <c r="I932" s="145"/>
      <c r="J932" s="31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</row>
    <row r="933" spans="1:30" ht="12.75" customHeight="1" x14ac:dyDescent="0.25">
      <c r="A933" s="142"/>
      <c r="B933" s="13"/>
      <c r="C933" s="31"/>
      <c r="D933" s="144"/>
      <c r="E933" s="144"/>
      <c r="F933" s="144"/>
      <c r="G933" s="145"/>
      <c r="H933" s="145"/>
      <c r="I933" s="145"/>
      <c r="J933" s="31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</row>
    <row r="934" spans="1:30" ht="12.75" customHeight="1" x14ac:dyDescent="0.25">
      <c r="A934" s="142"/>
      <c r="B934" s="13"/>
      <c r="C934" s="31"/>
      <c r="D934" s="144"/>
      <c r="E934" s="144"/>
      <c r="F934" s="144"/>
      <c r="G934" s="145"/>
      <c r="H934" s="145"/>
      <c r="I934" s="145"/>
      <c r="J934" s="31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</row>
    <row r="935" spans="1:30" ht="12.75" customHeight="1" x14ac:dyDescent="0.25">
      <c r="A935" s="142"/>
      <c r="B935" s="13"/>
      <c r="C935" s="31"/>
      <c r="D935" s="144"/>
      <c r="E935" s="144"/>
      <c r="F935" s="144"/>
      <c r="G935" s="145"/>
      <c r="H935" s="145"/>
      <c r="I935" s="145"/>
      <c r="J935" s="31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</row>
    <row r="936" spans="1:30" ht="12.75" customHeight="1" x14ac:dyDescent="0.25">
      <c r="A936" s="142"/>
      <c r="B936" s="13"/>
      <c r="C936" s="31"/>
      <c r="D936" s="144"/>
      <c r="E936" s="144"/>
      <c r="F936" s="144"/>
      <c r="G936" s="145"/>
      <c r="H936" s="145"/>
      <c r="I936" s="145"/>
      <c r="J936" s="31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</row>
    <row r="937" spans="1:30" ht="12.75" customHeight="1" x14ac:dyDescent="0.25">
      <c r="A937" s="142"/>
      <c r="B937" s="13"/>
      <c r="C937" s="31"/>
      <c r="D937" s="144"/>
      <c r="E937" s="144"/>
      <c r="F937" s="144"/>
      <c r="G937" s="145"/>
      <c r="H937" s="145"/>
      <c r="I937" s="145"/>
      <c r="J937" s="31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</row>
    <row r="938" spans="1:30" ht="12.75" customHeight="1" x14ac:dyDescent="0.25">
      <c r="A938" s="142"/>
      <c r="B938" s="13"/>
      <c r="C938" s="31"/>
      <c r="D938" s="144"/>
      <c r="E938" s="144"/>
      <c r="F938" s="144"/>
      <c r="G938" s="145"/>
      <c r="H938" s="145"/>
      <c r="I938" s="145"/>
      <c r="J938" s="31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</row>
    <row r="939" spans="1:30" ht="12.75" customHeight="1" x14ac:dyDescent="0.25">
      <c r="A939" s="142"/>
      <c r="B939" s="13"/>
      <c r="C939" s="31"/>
      <c r="D939" s="144"/>
      <c r="E939" s="144"/>
      <c r="F939" s="144"/>
      <c r="G939" s="145"/>
      <c r="H939" s="145"/>
      <c r="I939" s="145"/>
      <c r="J939" s="31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</row>
    <row r="940" spans="1:30" ht="12.75" customHeight="1" x14ac:dyDescent="0.25">
      <c r="A940" s="142"/>
      <c r="B940" s="13"/>
      <c r="C940" s="31"/>
      <c r="D940" s="144"/>
      <c r="E940" s="144"/>
      <c r="F940" s="144"/>
      <c r="G940" s="145"/>
      <c r="H940" s="145"/>
      <c r="I940" s="145"/>
      <c r="J940" s="31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</row>
    <row r="941" spans="1:30" ht="12.75" customHeight="1" x14ac:dyDescent="0.25">
      <c r="A941" s="142"/>
      <c r="B941" s="13"/>
      <c r="C941" s="31"/>
      <c r="D941" s="144"/>
      <c r="E941" s="144"/>
      <c r="F941" s="144"/>
      <c r="G941" s="145"/>
      <c r="H941" s="145"/>
      <c r="I941" s="145"/>
      <c r="J941" s="31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</row>
    <row r="942" spans="1:30" ht="12.75" customHeight="1" x14ac:dyDescent="0.25">
      <c r="A942" s="142"/>
      <c r="B942" s="13"/>
      <c r="C942" s="31"/>
      <c r="D942" s="144"/>
      <c r="E942" s="144"/>
      <c r="F942" s="144"/>
      <c r="G942" s="145"/>
      <c r="H942" s="145"/>
      <c r="I942" s="145"/>
      <c r="J942" s="31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  <c r="AA942" s="146"/>
      <c r="AB942" s="146"/>
      <c r="AC942" s="146"/>
      <c r="AD942" s="146"/>
    </row>
    <row r="943" spans="1:30" ht="12.75" customHeight="1" x14ac:dyDescent="0.25">
      <c r="A943" s="142"/>
      <c r="B943" s="13"/>
      <c r="C943" s="31"/>
      <c r="D943" s="144"/>
      <c r="E943" s="144"/>
      <c r="F943" s="144"/>
      <c r="G943" s="145"/>
      <c r="H943" s="145"/>
      <c r="I943" s="145"/>
      <c r="J943" s="31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  <c r="AA943" s="146"/>
      <c r="AB943" s="146"/>
      <c r="AC943" s="146"/>
      <c r="AD943" s="146"/>
    </row>
    <row r="944" spans="1:30" ht="12.75" customHeight="1" x14ac:dyDescent="0.25">
      <c r="A944" s="142"/>
      <c r="B944" s="13"/>
      <c r="C944" s="31"/>
      <c r="D944" s="144"/>
      <c r="E944" s="144"/>
      <c r="F944" s="144"/>
      <c r="G944" s="145"/>
      <c r="H944" s="145"/>
      <c r="I944" s="145"/>
      <c r="J944" s="31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  <c r="AA944" s="146"/>
      <c r="AB944" s="146"/>
      <c r="AC944" s="146"/>
      <c r="AD944" s="146"/>
    </row>
    <row r="945" spans="1:30" ht="12.75" customHeight="1" x14ac:dyDescent="0.25">
      <c r="A945" s="142"/>
      <c r="B945" s="13"/>
      <c r="C945" s="31"/>
      <c r="D945" s="144"/>
      <c r="E945" s="144"/>
      <c r="F945" s="144"/>
      <c r="G945" s="145"/>
      <c r="H945" s="145"/>
      <c r="I945" s="145"/>
      <c r="J945" s="31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  <c r="AA945" s="146"/>
      <c r="AB945" s="146"/>
      <c r="AC945" s="146"/>
      <c r="AD945" s="146"/>
    </row>
    <row r="946" spans="1:30" ht="12.75" customHeight="1" x14ac:dyDescent="0.25">
      <c r="A946" s="142"/>
      <c r="B946" s="13"/>
      <c r="C946" s="31"/>
      <c r="D946" s="144"/>
      <c r="E946" s="144"/>
      <c r="F946" s="144"/>
      <c r="G946" s="145"/>
      <c r="H946" s="145"/>
      <c r="I946" s="145"/>
      <c r="J946" s="31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  <c r="AA946" s="146"/>
      <c r="AB946" s="146"/>
      <c r="AC946" s="146"/>
      <c r="AD946" s="146"/>
    </row>
    <row r="947" spans="1:30" ht="12.75" customHeight="1" x14ac:dyDescent="0.25">
      <c r="A947" s="142"/>
      <c r="B947" s="13"/>
      <c r="C947" s="31"/>
      <c r="D947" s="144"/>
      <c r="E947" s="144"/>
      <c r="F947" s="144"/>
      <c r="G947" s="145"/>
      <c r="H947" s="145"/>
      <c r="I947" s="145"/>
      <c r="J947" s="31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  <c r="AA947" s="146"/>
      <c r="AB947" s="146"/>
      <c r="AC947" s="146"/>
      <c r="AD947" s="146"/>
    </row>
    <row r="948" spans="1:30" ht="12.75" customHeight="1" x14ac:dyDescent="0.25">
      <c r="A948" s="142"/>
      <c r="B948" s="13"/>
      <c r="C948" s="31"/>
      <c r="D948" s="144"/>
      <c r="E948" s="144"/>
      <c r="F948" s="144"/>
      <c r="G948" s="145"/>
      <c r="H948" s="145"/>
      <c r="I948" s="145"/>
      <c r="J948" s="31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  <c r="AA948" s="146"/>
      <c r="AB948" s="146"/>
      <c r="AC948" s="146"/>
      <c r="AD948" s="146"/>
    </row>
    <row r="949" spans="1:30" ht="12.75" customHeight="1" x14ac:dyDescent="0.25">
      <c r="A949" s="142"/>
      <c r="B949" s="13"/>
      <c r="C949" s="31"/>
      <c r="D949" s="144"/>
      <c r="E949" s="144"/>
      <c r="F949" s="144"/>
      <c r="G949" s="145"/>
      <c r="H949" s="145"/>
      <c r="I949" s="145"/>
      <c r="J949" s="31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  <c r="AA949" s="146"/>
      <c r="AB949" s="146"/>
      <c r="AC949" s="146"/>
      <c r="AD949" s="146"/>
    </row>
    <row r="950" spans="1:30" ht="12.75" customHeight="1" x14ac:dyDescent="0.25">
      <c r="A950" s="142"/>
      <c r="B950" s="13"/>
      <c r="C950" s="31"/>
      <c r="D950" s="144"/>
      <c r="E950" s="144"/>
      <c r="F950" s="144"/>
      <c r="G950" s="145"/>
      <c r="H950" s="145"/>
      <c r="I950" s="145"/>
      <c r="J950" s="31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  <c r="AA950" s="146"/>
      <c r="AB950" s="146"/>
      <c r="AC950" s="146"/>
      <c r="AD950" s="146"/>
    </row>
    <row r="951" spans="1:30" ht="12.75" customHeight="1" x14ac:dyDescent="0.25">
      <c r="A951" s="142"/>
      <c r="B951" s="13"/>
      <c r="C951" s="31"/>
      <c r="D951" s="144"/>
      <c r="E951" s="144"/>
      <c r="F951" s="144"/>
      <c r="G951" s="145"/>
      <c r="H951" s="145"/>
      <c r="I951" s="145"/>
      <c r="J951" s="31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  <c r="AA951" s="146"/>
      <c r="AB951" s="146"/>
      <c r="AC951" s="146"/>
      <c r="AD951" s="146"/>
    </row>
    <row r="952" spans="1:30" ht="12.75" customHeight="1" x14ac:dyDescent="0.25">
      <c r="A952" s="142"/>
      <c r="B952" s="13"/>
      <c r="C952" s="31"/>
      <c r="D952" s="144"/>
      <c r="E952" s="144"/>
      <c r="F952" s="144"/>
      <c r="G952" s="145"/>
      <c r="H952" s="145"/>
      <c r="I952" s="145"/>
      <c r="J952" s="31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  <c r="AA952" s="146"/>
      <c r="AB952" s="146"/>
      <c r="AC952" s="146"/>
      <c r="AD952" s="146"/>
    </row>
    <row r="953" spans="1:30" ht="12.75" customHeight="1" x14ac:dyDescent="0.25">
      <c r="A953" s="142"/>
      <c r="B953" s="13"/>
      <c r="C953" s="31"/>
      <c r="D953" s="144"/>
      <c r="E953" s="144"/>
      <c r="F953" s="144"/>
      <c r="G953" s="145"/>
      <c r="H953" s="145"/>
      <c r="I953" s="145"/>
      <c r="J953" s="31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  <c r="AA953" s="146"/>
      <c r="AB953" s="146"/>
      <c r="AC953" s="146"/>
      <c r="AD953" s="146"/>
    </row>
    <row r="954" spans="1:30" ht="12.75" customHeight="1" x14ac:dyDescent="0.25">
      <c r="A954" s="142"/>
      <c r="B954" s="13"/>
      <c r="C954" s="31"/>
      <c r="D954" s="144"/>
      <c r="E954" s="144"/>
      <c r="F954" s="144"/>
      <c r="G954" s="145"/>
      <c r="H954" s="145"/>
      <c r="I954" s="145"/>
      <c r="J954" s="31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  <c r="AA954" s="146"/>
      <c r="AB954" s="146"/>
      <c r="AC954" s="146"/>
      <c r="AD954" s="146"/>
    </row>
    <row r="955" spans="1:30" ht="12.75" customHeight="1" x14ac:dyDescent="0.25">
      <c r="A955" s="142"/>
      <c r="B955" s="13"/>
      <c r="C955" s="31"/>
      <c r="D955" s="144"/>
      <c r="E955" s="144"/>
      <c r="F955" s="144"/>
      <c r="G955" s="145"/>
      <c r="H955" s="145"/>
      <c r="I955" s="145"/>
      <c r="J955" s="31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  <c r="AA955" s="146"/>
      <c r="AB955" s="146"/>
      <c r="AC955" s="146"/>
      <c r="AD955" s="146"/>
    </row>
    <row r="956" spans="1:30" ht="12.75" customHeight="1" x14ac:dyDescent="0.25">
      <c r="A956" s="142"/>
      <c r="B956" s="13"/>
      <c r="C956" s="31"/>
      <c r="D956" s="144"/>
      <c r="E956" s="144"/>
      <c r="F956" s="144"/>
      <c r="G956" s="145"/>
      <c r="H956" s="145"/>
      <c r="I956" s="145"/>
      <c r="J956" s="31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  <c r="AA956" s="146"/>
      <c r="AB956" s="146"/>
      <c r="AC956" s="146"/>
      <c r="AD956" s="146"/>
    </row>
    <row r="957" spans="1:30" ht="12.75" customHeight="1" x14ac:dyDescent="0.25">
      <c r="A957" s="142"/>
      <c r="B957" s="13"/>
      <c r="C957" s="31"/>
      <c r="D957" s="144"/>
      <c r="E957" s="144"/>
      <c r="F957" s="144"/>
      <c r="G957" s="145"/>
      <c r="H957" s="145"/>
      <c r="I957" s="145"/>
      <c r="J957" s="31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  <c r="AA957" s="146"/>
      <c r="AB957" s="146"/>
      <c r="AC957" s="146"/>
      <c r="AD957" s="146"/>
    </row>
    <row r="958" spans="1:30" ht="12.75" customHeight="1" x14ac:dyDescent="0.25">
      <c r="A958" s="142"/>
      <c r="B958" s="13"/>
      <c r="C958" s="31"/>
      <c r="D958" s="144"/>
      <c r="E958" s="144"/>
      <c r="F958" s="144"/>
      <c r="G958" s="145"/>
      <c r="H958" s="145"/>
      <c r="I958" s="145"/>
      <c r="J958" s="31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</row>
    <row r="959" spans="1:30" ht="12.75" customHeight="1" x14ac:dyDescent="0.25">
      <c r="A959" s="142"/>
      <c r="B959" s="13"/>
      <c r="C959" s="31"/>
      <c r="D959" s="144"/>
      <c r="E959" s="144"/>
      <c r="F959" s="144"/>
      <c r="G959" s="145"/>
      <c r="H959" s="145"/>
      <c r="I959" s="145"/>
      <c r="J959" s="31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</row>
    <row r="960" spans="1:30" ht="12.75" customHeight="1" x14ac:dyDescent="0.25">
      <c r="A960" s="142"/>
      <c r="B960" s="13"/>
      <c r="C960" s="31"/>
      <c r="D960" s="144"/>
      <c r="E960" s="144"/>
      <c r="F960" s="144"/>
      <c r="G960" s="145"/>
      <c r="H960" s="145"/>
      <c r="I960" s="145"/>
      <c r="J960" s="31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</row>
    <row r="961" spans="1:30" ht="12.75" customHeight="1" x14ac:dyDescent="0.25">
      <c r="A961" s="142"/>
      <c r="B961" s="13"/>
      <c r="C961" s="31"/>
      <c r="D961" s="144"/>
      <c r="E961" s="144"/>
      <c r="F961" s="144"/>
      <c r="G961" s="145"/>
      <c r="H961" s="145"/>
      <c r="I961" s="145"/>
      <c r="J961" s="31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</row>
    <row r="962" spans="1:30" ht="12.75" customHeight="1" x14ac:dyDescent="0.25">
      <c r="A962" s="142"/>
      <c r="B962" s="13"/>
      <c r="C962" s="31"/>
      <c r="D962" s="144"/>
      <c r="E962" s="144"/>
      <c r="F962" s="144"/>
      <c r="G962" s="145"/>
      <c r="H962" s="145"/>
      <c r="I962" s="145"/>
      <c r="J962" s="31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</row>
    <row r="963" spans="1:30" ht="12.75" customHeight="1" x14ac:dyDescent="0.25">
      <c r="A963" s="142"/>
      <c r="B963" s="13"/>
      <c r="C963" s="31"/>
      <c r="D963" s="144"/>
      <c r="E963" s="144"/>
      <c r="F963" s="144"/>
      <c r="G963" s="145"/>
      <c r="H963" s="145"/>
      <c r="I963" s="145"/>
      <c r="J963" s="31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  <c r="AA963" s="146"/>
      <c r="AB963" s="146"/>
      <c r="AC963" s="146"/>
      <c r="AD963" s="146"/>
    </row>
    <row r="964" spans="1:30" ht="12.75" customHeight="1" x14ac:dyDescent="0.25">
      <c r="A964" s="142"/>
      <c r="B964" s="13"/>
      <c r="C964" s="31"/>
      <c r="D964" s="144"/>
      <c r="E964" s="144"/>
      <c r="F964" s="144"/>
      <c r="G964" s="145"/>
      <c r="H964" s="145"/>
      <c r="I964" s="145"/>
      <c r="J964" s="31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  <c r="AA964" s="146"/>
      <c r="AB964" s="146"/>
      <c r="AC964" s="146"/>
      <c r="AD964" s="146"/>
    </row>
    <row r="965" spans="1:30" ht="12.75" customHeight="1" x14ac:dyDescent="0.25">
      <c r="A965" s="142"/>
      <c r="B965" s="13"/>
      <c r="C965" s="31"/>
      <c r="D965" s="144"/>
      <c r="E965" s="144"/>
      <c r="F965" s="144"/>
      <c r="G965" s="145"/>
      <c r="H965" s="145"/>
      <c r="I965" s="145"/>
      <c r="J965" s="31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  <c r="AA965" s="146"/>
      <c r="AB965" s="146"/>
      <c r="AC965" s="146"/>
      <c r="AD965" s="146"/>
    </row>
    <row r="966" spans="1:30" ht="12.75" customHeight="1" x14ac:dyDescent="0.25">
      <c r="A966" s="142"/>
      <c r="B966" s="13"/>
      <c r="C966" s="31"/>
      <c r="D966" s="144"/>
      <c r="E966" s="144"/>
      <c r="F966" s="144"/>
      <c r="G966" s="145"/>
      <c r="H966" s="145"/>
      <c r="I966" s="145"/>
      <c r="J966" s="31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  <c r="AA966" s="146"/>
      <c r="AB966" s="146"/>
      <c r="AC966" s="146"/>
      <c r="AD966" s="146"/>
    </row>
    <row r="967" spans="1:30" ht="12.75" customHeight="1" x14ac:dyDescent="0.25">
      <c r="A967" s="142"/>
      <c r="B967" s="13"/>
      <c r="C967" s="31"/>
      <c r="D967" s="144"/>
      <c r="E967" s="144"/>
      <c r="F967" s="144"/>
      <c r="G967" s="145"/>
      <c r="H967" s="145"/>
      <c r="I967" s="145"/>
      <c r="J967" s="31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  <c r="AA967" s="146"/>
      <c r="AB967" s="146"/>
      <c r="AC967" s="146"/>
      <c r="AD967" s="146"/>
    </row>
    <row r="968" spans="1:30" ht="12.75" customHeight="1" x14ac:dyDescent="0.25">
      <c r="A968" s="142"/>
      <c r="B968" s="13"/>
      <c r="C968" s="31"/>
      <c r="D968" s="144"/>
      <c r="E968" s="144"/>
      <c r="F968" s="144"/>
      <c r="G968" s="145"/>
      <c r="H968" s="145"/>
      <c r="I968" s="145"/>
      <c r="J968" s="31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  <c r="AA968" s="146"/>
      <c r="AB968" s="146"/>
      <c r="AC968" s="146"/>
      <c r="AD968" s="146"/>
    </row>
    <row r="969" spans="1:30" ht="12.75" customHeight="1" x14ac:dyDescent="0.25">
      <c r="A969" s="142"/>
      <c r="B969" s="13"/>
      <c r="C969" s="31"/>
      <c r="D969" s="144"/>
      <c r="E969" s="144"/>
      <c r="F969" s="144"/>
      <c r="G969" s="145"/>
      <c r="H969" s="145"/>
      <c r="I969" s="145"/>
      <c r="J969" s="31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  <c r="AA969" s="146"/>
      <c r="AB969" s="146"/>
      <c r="AC969" s="146"/>
      <c r="AD969" s="146"/>
    </row>
    <row r="970" spans="1:30" ht="12.75" customHeight="1" x14ac:dyDescent="0.25">
      <c r="A970" s="142"/>
      <c r="B970" s="13"/>
      <c r="C970" s="31"/>
      <c r="D970" s="144"/>
      <c r="E970" s="144"/>
      <c r="F970" s="144"/>
      <c r="G970" s="145"/>
      <c r="H970" s="145"/>
      <c r="I970" s="145"/>
      <c r="J970" s="31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</row>
    <row r="971" spans="1:30" ht="12.75" customHeight="1" x14ac:dyDescent="0.25">
      <c r="A971" s="142"/>
      <c r="B971" s="13"/>
      <c r="C971" s="31"/>
      <c r="D971" s="144"/>
      <c r="E971" s="144"/>
      <c r="F971" s="144"/>
      <c r="G971" s="145"/>
      <c r="H971" s="145"/>
      <c r="I971" s="145"/>
      <c r="J971" s="31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</row>
    <row r="972" spans="1:30" ht="12.75" customHeight="1" x14ac:dyDescent="0.25">
      <c r="A972" s="142"/>
      <c r="B972" s="13"/>
      <c r="C972" s="31"/>
      <c r="D972" s="144"/>
      <c r="E972" s="144"/>
      <c r="F972" s="144"/>
      <c r="G972" s="145"/>
      <c r="H972" s="145"/>
      <c r="I972" s="145"/>
      <c r="J972" s="31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</row>
    <row r="973" spans="1:30" ht="12.75" customHeight="1" x14ac:dyDescent="0.25">
      <c r="A973" s="142"/>
      <c r="B973" s="13"/>
      <c r="C973" s="31"/>
      <c r="D973" s="144"/>
      <c r="E973" s="144"/>
      <c r="F973" s="144"/>
      <c r="G973" s="145"/>
      <c r="H973" s="145"/>
      <c r="I973" s="145"/>
      <c r="J973" s="31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</row>
    <row r="974" spans="1:30" ht="12.75" customHeight="1" x14ac:dyDescent="0.25">
      <c r="A974" s="142"/>
      <c r="B974" s="13"/>
      <c r="C974" s="31"/>
      <c r="D974" s="144"/>
      <c r="E974" s="144"/>
      <c r="F974" s="144"/>
      <c r="G974" s="145"/>
      <c r="H974" s="145"/>
      <c r="I974" s="145"/>
      <c r="J974" s="31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</row>
    <row r="975" spans="1:30" ht="12.75" customHeight="1" x14ac:dyDescent="0.25">
      <c r="A975" s="142"/>
      <c r="B975" s="13"/>
      <c r="C975" s="31"/>
      <c r="D975" s="144"/>
      <c r="E975" s="144"/>
      <c r="F975" s="144"/>
      <c r="G975" s="145"/>
      <c r="H975" s="145"/>
      <c r="I975" s="145"/>
      <c r="J975" s="31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  <c r="AA975" s="146"/>
      <c r="AB975" s="146"/>
      <c r="AC975" s="146"/>
      <c r="AD975" s="146"/>
    </row>
    <row r="976" spans="1:30" ht="12.75" customHeight="1" x14ac:dyDescent="0.25">
      <c r="A976" s="142"/>
      <c r="B976" s="13"/>
      <c r="C976" s="31"/>
      <c r="D976" s="144"/>
      <c r="E976" s="144"/>
      <c r="F976" s="144"/>
      <c r="G976" s="145"/>
      <c r="H976" s="145"/>
      <c r="I976" s="145"/>
      <c r="J976" s="31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  <c r="AA976" s="146"/>
      <c r="AB976" s="146"/>
      <c r="AC976" s="146"/>
      <c r="AD976" s="146"/>
    </row>
    <row r="977" spans="1:30" ht="12.75" customHeight="1" x14ac:dyDescent="0.25">
      <c r="A977" s="142"/>
      <c r="B977" s="13"/>
      <c r="C977" s="31"/>
      <c r="D977" s="144"/>
      <c r="E977" s="144"/>
      <c r="F977" s="144"/>
      <c r="G977" s="145"/>
      <c r="H977" s="145"/>
      <c r="I977" s="145"/>
      <c r="J977" s="31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  <c r="AA977" s="146"/>
      <c r="AB977" s="146"/>
      <c r="AC977" s="146"/>
      <c r="AD977" s="146"/>
    </row>
    <row r="978" spans="1:30" ht="12.75" customHeight="1" x14ac:dyDescent="0.25">
      <c r="A978" s="142"/>
      <c r="B978" s="13"/>
      <c r="C978" s="31"/>
      <c r="D978" s="144"/>
      <c r="E978" s="144"/>
      <c r="F978" s="144"/>
      <c r="G978" s="145"/>
      <c r="H978" s="145"/>
      <c r="I978" s="145"/>
      <c r="J978" s="31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  <c r="AA978" s="146"/>
      <c r="AB978" s="146"/>
      <c r="AC978" s="146"/>
      <c r="AD978" s="146"/>
    </row>
    <row r="979" spans="1:30" ht="12.75" customHeight="1" x14ac:dyDescent="0.25">
      <c r="A979" s="142"/>
      <c r="B979" s="13"/>
      <c r="C979" s="31"/>
      <c r="D979" s="144"/>
      <c r="E979" s="144"/>
      <c r="F979" s="144"/>
      <c r="G979" s="145"/>
      <c r="H979" s="145"/>
      <c r="I979" s="145"/>
      <c r="J979" s="31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  <c r="AA979" s="146"/>
      <c r="AB979" s="146"/>
      <c r="AC979" s="146"/>
      <c r="AD979" s="146"/>
    </row>
    <row r="980" spans="1:30" ht="12.75" customHeight="1" x14ac:dyDescent="0.25">
      <c r="A980" s="142"/>
      <c r="B980" s="13"/>
      <c r="C980" s="31"/>
      <c r="D980" s="144"/>
      <c r="E980" s="144"/>
      <c r="F980" s="144"/>
      <c r="G980" s="145"/>
      <c r="H980" s="145"/>
      <c r="I980" s="145"/>
      <c r="J980" s="31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  <c r="AA980" s="146"/>
      <c r="AB980" s="146"/>
      <c r="AC980" s="146"/>
      <c r="AD980" s="146"/>
    </row>
    <row r="981" spans="1:30" ht="12.75" customHeight="1" x14ac:dyDescent="0.25">
      <c r="A981" s="142"/>
      <c r="B981" s="13"/>
      <c r="C981" s="31"/>
      <c r="D981" s="144"/>
      <c r="E981" s="144"/>
      <c r="F981" s="144"/>
      <c r="G981" s="145"/>
      <c r="H981" s="145"/>
      <c r="I981" s="145"/>
      <c r="J981" s="31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  <c r="AA981" s="146"/>
      <c r="AB981" s="146"/>
      <c r="AC981" s="146"/>
      <c r="AD981" s="146"/>
    </row>
    <row r="982" spans="1:30" ht="12.75" customHeight="1" x14ac:dyDescent="0.25">
      <c r="A982" s="142"/>
      <c r="B982" s="13"/>
      <c r="C982" s="31"/>
      <c r="D982" s="144"/>
      <c r="E982" s="144"/>
      <c r="F982" s="144"/>
      <c r="G982" s="145"/>
      <c r="H982" s="145"/>
      <c r="I982" s="145"/>
      <c r="J982" s="31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</row>
    <row r="983" spans="1:30" ht="12.75" customHeight="1" x14ac:dyDescent="0.25">
      <c r="A983" s="142"/>
      <c r="B983" s="13"/>
      <c r="C983" s="31"/>
      <c r="D983" s="144"/>
      <c r="E983" s="144"/>
      <c r="F983" s="144"/>
      <c r="G983" s="145"/>
      <c r="H983" s="145"/>
      <c r="I983" s="145"/>
      <c r="J983" s="31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</row>
    <row r="984" spans="1:30" ht="12.75" customHeight="1" x14ac:dyDescent="0.25">
      <c r="A984" s="142"/>
      <c r="B984" s="13"/>
      <c r="C984" s="31"/>
      <c r="D984" s="144"/>
      <c r="E984" s="144"/>
      <c r="F984" s="144"/>
      <c r="G984" s="145"/>
      <c r="H984" s="145"/>
      <c r="I984" s="145"/>
      <c r="J984" s="31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</row>
    <row r="985" spans="1:30" ht="12.75" customHeight="1" x14ac:dyDescent="0.25">
      <c r="A985" s="142"/>
      <c r="B985" s="13"/>
      <c r="C985" s="31"/>
      <c r="D985" s="144"/>
      <c r="E985" s="144"/>
      <c r="F985" s="144"/>
      <c r="G985" s="145"/>
      <c r="H985" s="145"/>
      <c r="I985" s="145"/>
      <c r="J985" s="31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</row>
    <row r="986" spans="1:30" ht="12.75" customHeight="1" x14ac:dyDescent="0.25">
      <c r="A986" s="142"/>
      <c r="B986" s="13"/>
      <c r="C986" s="31"/>
      <c r="D986" s="144"/>
      <c r="E986" s="144"/>
      <c r="F986" s="144"/>
      <c r="G986" s="145"/>
      <c r="H986" s="145"/>
      <c r="I986" s="145"/>
      <c r="J986" s="31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</row>
    <row r="987" spans="1:30" ht="12.75" customHeight="1" x14ac:dyDescent="0.25">
      <c r="A987" s="142"/>
      <c r="B987" s="13"/>
      <c r="C987" s="31"/>
      <c r="D987" s="144"/>
      <c r="E987" s="144"/>
      <c r="F987" s="144"/>
      <c r="G987" s="145"/>
      <c r="H987" s="145"/>
      <c r="I987" s="145"/>
      <c r="J987" s="31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  <c r="AA987" s="146"/>
      <c r="AB987" s="146"/>
      <c r="AC987" s="146"/>
      <c r="AD987" s="146"/>
    </row>
    <row r="988" spans="1:30" ht="12.75" customHeight="1" x14ac:dyDescent="0.25">
      <c r="A988" s="142"/>
      <c r="B988" s="13"/>
      <c r="C988" s="31"/>
      <c r="D988" s="144"/>
      <c r="E988" s="144"/>
      <c r="F988" s="144"/>
      <c r="G988" s="145"/>
      <c r="H988" s="145"/>
      <c r="I988" s="145"/>
      <c r="J988" s="31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  <c r="AA988" s="146"/>
      <c r="AB988" s="146"/>
      <c r="AC988" s="146"/>
      <c r="AD988" s="146"/>
    </row>
    <row r="989" spans="1:30" ht="12.75" customHeight="1" x14ac:dyDescent="0.25">
      <c r="A989" s="142"/>
      <c r="B989" s="13"/>
      <c r="C989" s="31"/>
      <c r="D989" s="144"/>
      <c r="E989" s="144"/>
      <c r="F989" s="144"/>
      <c r="G989" s="145"/>
      <c r="H989" s="145"/>
      <c r="I989" s="145"/>
      <c r="J989" s="31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</row>
    <row r="990" spans="1:30" ht="12.75" customHeight="1" x14ac:dyDescent="0.25">
      <c r="A990" s="142"/>
      <c r="B990" s="13"/>
      <c r="C990" s="31"/>
      <c r="D990" s="144"/>
      <c r="E990" s="144"/>
      <c r="F990" s="144"/>
      <c r="G990" s="145"/>
      <c r="H990" s="145"/>
      <c r="I990" s="145"/>
      <c r="J990" s="31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</row>
    <row r="991" spans="1:30" ht="12.75" customHeight="1" x14ac:dyDescent="0.25">
      <c r="A991" s="142"/>
      <c r="B991" s="13"/>
      <c r="C991" s="31"/>
      <c r="D991" s="144"/>
      <c r="E991" s="144"/>
      <c r="F991" s="144"/>
      <c r="G991" s="145"/>
      <c r="H991" s="145"/>
      <c r="I991" s="145"/>
      <c r="J991" s="31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</row>
    <row r="992" spans="1:30" ht="12.75" customHeight="1" x14ac:dyDescent="0.25">
      <c r="A992" s="142"/>
      <c r="B992" s="13"/>
      <c r="C992" s="31"/>
      <c r="D992" s="144"/>
      <c r="E992" s="144"/>
      <c r="F992" s="144"/>
      <c r="G992" s="145"/>
      <c r="H992" s="145"/>
      <c r="I992" s="145"/>
      <c r="J992" s="31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</row>
    <row r="993" spans="1:30" ht="12.75" customHeight="1" x14ac:dyDescent="0.25">
      <c r="A993" s="142"/>
      <c r="B993" s="13"/>
      <c r="C993" s="31"/>
      <c r="D993" s="144"/>
      <c r="E993" s="144"/>
      <c r="F993" s="144"/>
      <c r="G993" s="145"/>
      <c r="H993" s="145"/>
      <c r="I993" s="145"/>
      <c r="J993" s="31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</row>
    <row r="994" spans="1:30" ht="12.75" customHeight="1" x14ac:dyDescent="0.25">
      <c r="A994" s="142"/>
      <c r="B994" s="13"/>
      <c r="C994" s="31"/>
      <c r="D994" s="144"/>
      <c r="E994" s="144"/>
      <c r="F994" s="144"/>
      <c r="G994" s="145"/>
      <c r="H994" s="145"/>
      <c r="I994" s="145"/>
      <c r="J994" s="31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</row>
    <row r="995" spans="1:30" ht="12.75" customHeight="1" x14ac:dyDescent="0.25">
      <c r="A995" s="142"/>
      <c r="B995" s="13"/>
      <c r="C995" s="31"/>
      <c r="D995" s="144"/>
      <c r="E995" s="144"/>
      <c r="F995" s="144"/>
      <c r="G995" s="145"/>
      <c r="H995" s="145"/>
      <c r="I995" s="145"/>
      <c r="J995" s="31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</row>
    <row r="996" spans="1:30" ht="12.75" customHeight="1" x14ac:dyDescent="0.25">
      <c r="A996" s="142"/>
      <c r="B996" s="13"/>
      <c r="C996" s="31"/>
      <c r="D996" s="144"/>
      <c r="E996" s="144"/>
      <c r="F996" s="144"/>
      <c r="G996" s="145"/>
      <c r="H996" s="145"/>
      <c r="I996" s="145"/>
      <c r="J996" s="31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</row>
    <row r="997" spans="1:30" ht="12.75" customHeight="1" x14ac:dyDescent="0.25">
      <c r="A997" s="142"/>
      <c r="B997" s="13"/>
      <c r="C997" s="31"/>
      <c r="D997" s="144"/>
      <c r="E997" s="144"/>
      <c r="F997" s="144"/>
      <c r="G997" s="145"/>
      <c r="H997" s="145"/>
      <c r="I997" s="145"/>
      <c r="J997" s="31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</row>
    <row r="998" spans="1:30" ht="12.75" customHeight="1" x14ac:dyDescent="0.25">
      <c r="A998" s="142"/>
      <c r="B998" s="13"/>
      <c r="C998" s="31"/>
      <c r="D998" s="144"/>
      <c r="E998" s="144"/>
      <c r="F998" s="144"/>
      <c r="G998" s="145"/>
      <c r="H998" s="145"/>
      <c r="I998" s="145"/>
      <c r="J998" s="31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  <c r="AA998" s="146"/>
      <c r="AB998" s="146"/>
      <c r="AC998" s="146"/>
      <c r="AD998" s="146"/>
    </row>
    <row r="999" spans="1:30" ht="12.75" customHeight="1" x14ac:dyDescent="0.25">
      <c r="A999" s="142"/>
      <c r="B999" s="13"/>
      <c r="C999" s="31"/>
      <c r="D999" s="144"/>
      <c r="E999" s="144"/>
      <c r="F999" s="144"/>
      <c r="G999" s="145"/>
      <c r="H999" s="145"/>
      <c r="I999" s="145"/>
      <c r="J999" s="31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  <c r="AA999" s="146"/>
      <c r="AB999" s="146"/>
      <c r="AC999" s="146"/>
      <c r="AD999" s="146"/>
    </row>
    <row r="1000" spans="1:30" ht="12.75" customHeight="1" x14ac:dyDescent="0.25">
      <c r="A1000" s="142"/>
      <c r="B1000" s="13"/>
      <c r="C1000" s="31"/>
      <c r="D1000" s="144"/>
      <c r="E1000" s="144"/>
      <c r="F1000" s="144"/>
      <c r="G1000" s="145"/>
      <c r="H1000" s="145"/>
      <c r="I1000" s="145"/>
      <c r="J1000" s="31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  <c r="AA1000" s="146"/>
      <c r="AB1000" s="146"/>
      <c r="AC1000" s="146"/>
      <c r="AD1000" s="146"/>
    </row>
  </sheetData>
  <mergeCells count="487">
    <mergeCell ref="J97:J98"/>
    <mergeCell ref="J99:J100"/>
    <mergeCell ref="J101:J102"/>
    <mergeCell ref="J103:J104"/>
    <mergeCell ref="J105:J106"/>
    <mergeCell ref="J107:J108"/>
    <mergeCell ref="F90:G90"/>
    <mergeCell ref="H90:I90"/>
    <mergeCell ref="J91:J92"/>
    <mergeCell ref="F92:G92"/>
    <mergeCell ref="H92:I92"/>
    <mergeCell ref="F94:G94"/>
    <mergeCell ref="H94:I94"/>
    <mergeCell ref="F98:G98"/>
    <mergeCell ref="H98:I98"/>
    <mergeCell ref="F108:G108"/>
    <mergeCell ref="J87:J88"/>
    <mergeCell ref="F88:G88"/>
    <mergeCell ref="H88:I88"/>
    <mergeCell ref="J89:J90"/>
    <mergeCell ref="B95:B96"/>
    <mergeCell ref="C95:C96"/>
    <mergeCell ref="D96:E96"/>
    <mergeCell ref="F96:G96"/>
    <mergeCell ref="H96:I96"/>
    <mergeCell ref="J93:J94"/>
    <mergeCell ref="J95:J96"/>
    <mergeCell ref="B103:B104"/>
    <mergeCell ref="C103:C104"/>
    <mergeCell ref="D104:E104"/>
    <mergeCell ref="F104:G104"/>
    <mergeCell ref="H104:I104"/>
    <mergeCell ref="B83:B84"/>
    <mergeCell ref="C83:C84"/>
    <mergeCell ref="D84:E84"/>
    <mergeCell ref="F84:G84"/>
    <mergeCell ref="H84:I84"/>
    <mergeCell ref="B85:B86"/>
    <mergeCell ref="C85:C86"/>
    <mergeCell ref="H86:I86"/>
    <mergeCell ref="D86:E86"/>
    <mergeCell ref="F86:G86"/>
    <mergeCell ref="C87:C88"/>
    <mergeCell ref="B97:B98"/>
    <mergeCell ref="C97:C98"/>
    <mergeCell ref="D98:E98"/>
    <mergeCell ref="B99:B100"/>
    <mergeCell ref="C99:C100"/>
    <mergeCell ref="D100:E100"/>
    <mergeCell ref="F100:G100"/>
    <mergeCell ref="H100:I100"/>
    <mergeCell ref="B81:B82"/>
    <mergeCell ref="C81:C82"/>
    <mergeCell ref="D82:E82"/>
    <mergeCell ref="F82:G82"/>
    <mergeCell ref="H82:I82"/>
    <mergeCell ref="B101:B102"/>
    <mergeCell ref="C101:C102"/>
    <mergeCell ref="H102:I102"/>
    <mergeCell ref="D102:E102"/>
    <mergeCell ref="F102:G102"/>
    <mergeCell ref="D88:E88"/>
    <mergeCell ref="D90:E90"/>
    <mergeCell ref="D92:E92"/>
    <mergeCell ref="D94:E94"/>
    <mergeCell ref="B87:B88"/>
    <mergeCell ref="B89:B90"/>
    <mergeCell ref="C89:C90"/>
    <mergeCell ref="B91:B92"/>
    <mergeCell ref="C91:C92"/>
    <mergeCell ref="B93:B94"/>
    <mergeCell ref="C93:C94"/>
    <mergeCell ref="H68:I68"/>
    <mergeCell ref="J83:J84"/>
    <mergeCell ref="J85:J86"/>
    <mergeCell ref="J63:J64"/>
    <mergeCell ref="J65:J66"/>
    <mergeCell ref="J67:J68"/>
    <mergeCell ref="J69:J70"/>
    <mergeCell ref="J77:J78"/>
    <mergeCell ref="J79:J80"/>
    <mergeCell ref="J81:J82"/>
    <mergeCell ref="J75:J76"/>
    <mergeCell ref="F64:G64"/>
    <mergeCell ref="H64:I64"/>
    <mergeCell ref="B79:B80"/>
    <mergeCell ref="C79:C80"/>
    <mergeCell ref="H80:I80"/>
    <mergeCell ref="D80:E80"/>
    <mergeCell ref="F80:G80"/>
    <mergeCell ref="B75:B76"/>
    <mergeCell ref="C75:C76"/>
    <mergeCell ref="B65:B66"/>
    <mergeCell ref="C65:C66"/>
    <mergeCell ref="D66:E66"/>
    <mergeCell ref="F66:G66"/>
    <mergeCell ref="H66:I66"/>
    <mergeCell ref="D76:E76"/>
    <mergeCell ref="B77:B78"/>
    <mergeCell ref="C77:C78"/>
    <mergeCell ref="D78:E78"/>
    <mergeCell ref="F78:G78"/>
    <mergeCell ref="H78:I78"/>
    <mergeCell ref="B67:B68"/>
    <mergeCell ref="C67:C68"/>
    <mergeCell ref="D68:E68"/>
    <mergeCell ref="F68:G68"/>
    <mergeCell ref="J55:J56"/>
    <mergeCell ref="J37:J38"/>
    <mergeCell ref="J39:J40"/>
    <mergeCell ref="J41:J42"/>
    <mergeCell ref="J43:J44"/>
    <mergeCell ref="J45:J46"/>
    <mergeCell ref="J47:J48"/>
    <mergeCell ref="J49:J50"/>
    <mergeCell ref="F76:G76"/>
    <mergeCell ref="H76:I76"/>
    <mergeCell ref="H73:I73"/>
    <mergeCell ref="F54:G54"/>
    <mergeCell ref="H54:I54"/>
    <mergeCell ref="H56:I56"/>
    <mergeCell ref="F56:G56"/>
    <mergeCell ref="J57:J58"/>
    <mergeCell ref="F58:G58"/>
    <mergeCell ref="H58:I58"/>
    <mergeCell ref="J59:J60"/>
    <mergeCell ref="F60:G60"/>
    <mergeCell ref="H60:I60"/>
    <mergeCell ref="J61:J62"/>
    <mergeCell ref="F62:G62"/>
    <mergeCell ref="H62:I62"/>
    <mergeCell ref="J23:J24"/>
    <mergeCell ref="J25:J26"/>
    <mergeCell ref="J27:J28"/>
    <mergeCell ref="J29:J30"/>
    <mergeCell ref="J31:J32"/>
    <mergeCell ref="J33:J34"/>
    <mergeCell ref="J35:J36"/>
    <mergeCell ref="J51:J52"/>
    <mergeCell ref="J53:J54"/>
    <mergeCell ref="B31:B32"/>
    <mergeCell ref="C31:C32"/>
    <mergeCell ref="H32:I32"/>
    <mergeCell ref="D32:E32"/>
    <mergeCell ref="F32:G32"/>
    <mergeCell ref="B33:B34"/>
    <mergeCell ref="C33:C34"/>
    <mergeCell ref="D34:E34"/>
    <mergeCell ref="F34:G34"/>
    <mergeCell ref="H34:I34"/>
    <mergeCell ref="B27:B28"/>
    <mergeCell ref="C27:C28"/>
    <mergeCell ref="D28:E28"/>
    <mergeCell ref="F28:G28"/>
    <mergeCell ref="H28:I28"/>
    <mergeCell ref="B29:B30"/>
    <mergeCell ref="C29:C30"/>
    <mergeCell ref="D30:E30"/>
    <mergeCell ref="F30:G30"/>
    <mergeCell ref="H30:I30"/>
    <mergeCell ref="B23:B24"/>
    <mergeCell ref="C23:C24"/>
    <mergeCell ref="D24:E24"/>
    <mergeCell ref="F24:G24"/>
    <mergeCell ref="H24:I24"/>
    <mergeCell ref="B25:B26"/>
    <mergeCell ref="C25:C26"/>
    <mergeCell ref="H26:I26"/>
    <mergeCell ref="D26:E26"/>
    <mergeCell ref="F26:G26"/>
    <mergeCell ref="D172:D173"/>
    <mergeCell ref="H172:H173"/>
    <mergeCell ref="B174:D174"/>
    <mergeCell ref="F177:F178"/>
    <mergeCell ref="F179:F180"/>
    <mergeCell ref="B171:D171"/>
    <mergeCell ref="B192:E192"/>
    <mergeCell ref="F158:F159"/>
    <mergeCell ref="B160:E160"/>
    <mergeCell ref="F161:F162"/>
    <mergeCell ref="B163:E163"/>
    <mergeCell ref="F164:F165"/>
    <mergeCell ref="B166:E166"/>
    <mergeCell ref="B177:B178"/>
    <mergeCell ref="B179:B180"/>
    <mergeCell ref="B181:B182"/>
    <mergeCell ref="C169:C170"/>
    <mergeCell ref="D169:D170"/>
    <mergeCell ref="A187:A188"/>
    <mergeCell ref="B187:B188"/>
    <mergeCell ref="B190:B191"/>
    <mergeCell ref="B193:B194"/>
    <mergeCell ref="B172:B173"/>
    <mergeCell ref="C172:C173"/>
    <mergeCell ref="J152:J153"/>
    <mergeCell ref="F145:G145"/>
    <mergeCell ref="H145:I145"/>
    <mergeCell ref="J146:J147"/>
    <mergeCell ref="F147:G147"/>
    <mergeCell ref="H147:I147"/>
    <mergeCell ref="F149:G149"/>
    <mergeCell ref="H149:I149"/>
    <mergeCell ref="B152:B153"/>
    <mergeCell ref="C152:C153"/>
    <mergeCell ref="D153:E153"/>
    <mergeCell ref="F153:G153"/>
    <mergeCell ref="H153:I153"/>
    <mergeCell ref="H169:H170"/>
    <mergeCell ref="B158:B159"/>
    <mergeCell ref="B161:B162"/>
    <mergeCell ref="B164:B165"/>
    <mergeCell ref="B169:B170"/>
    <mergeCell ref="J142:J143"/>
    <mergeCell ref="F143:G143"/>
    <mergeCell ref="H143:I143"/>
    <mergeCell ref="A144:A145"/>
    <mergeCell ref="J144:J145"/>
    <mergeCell ref="B150:B151"/>
    <mergeCell ref="C150:C151"/>
    <mergeCell ref="D151:E151"/>
    <mergeCell ref="F151:G151"/>
    <mergeCell ref="H151:I151"/>
    <mergeCell ref="J148:J149"/>
    <mergeCell ref="J150:J151"/>
    <mergeCell ref="A146:A147"/>
    <mergeCell ref="D143:E143"/>
    <mergeCell ref="D145:E145"/>
    <mergeCell ref="D147:E147"/>
    <mergeCell ref="D149:E149"/>
    <mergeCell ref="B144:B145"/>
    <mergeCell ref="C144:C145"/>
    <mergeCell ref="B146:B147"/>
    <mergeCell ref="C146:C147"/>
    <mergeCell ref="B148:B149"/>
    <mergeCell ref="C148:C149"/>
    <mergeCell ref="B142:B143"/>
    <mergeCell ref="B195:E195"/>
    <mergeCell ref="B196:B197"/>
    <mergeCell ref="F196:F197"/>
    <mergeCell ref="B198:E198"/>
    <mergeCell ref="B206:D206"/>
    <mergeCell ref="B207:D207"/>
    <mergeCell ref="F181:F182"/>
    <mergeCell ref="B183:E183"/>
    <mergeCell ref="B184:E184"/>
    <mergeCell ref="F187:F188"/>
    <mergeCell ref="B189:E189"/>
    <mergeCell ref="F190:F191"/>
    <mergeCell ref="F193:F194"/>
    <mergeCell ref="C142:C143"/>
    <mergeCell ref="B154:I154"/>
    <mergeCell ref="B155:I155"/>
    <mergeCell ref="B140:B141"/>
    <mergeCell ref="C140:C141"/>
    <mergeCell ref="D141:E141"/>
    <mergeCell ref="B132:B133"/>
    <mergeCell ref="B134:B135"/>
    <mergeCell ref="C134:C135"/>
    <mergeCell ref="B136:B137"/>
    <mergeCell ref="C136:C137"/>
    <mergeCell ref="B138:B139"/>
    <mergeCell ref="C138:C139"/>
    <mergeCell ref="B124:B125"/>
    <mergeCell ref="B126:B127"/>
    <mergeCell ref="C126:C127"/>
    <mergeCell ref="D127:E127"/>
    <mergeCell ref="F127:G127"/>
    <mergeCell ref="B128:B129"/>
    <mergeCell ref="J128:J129"/>
    <mergeCell ref="F135:G135"/>
    <mergeCell ref="H135:I135"/>
    <mergeCell ref="D135:E135"/>
    <mergeCell ref="C128:C129"/>
    <mergeCell ref="D129:E129"/>
    <mergeCell ref="B130:B131"/>
    <mergeCell ref="C130:C131"/>
    <mergeCell ref="D131:E131"/>
    <mergeCell ref="C132:C133"/>
    <mergeCell ref="D133:E133"/>
    <mergeCell ref="J130:J131"/>
    <mergeCell ref="F131:G131"/>
    <mergeCell ref="H131:I131"/>
    <mergeCell ref="J132:J133"/>
    <mergeCell ref="F133:G133"/>
    <mergeCell ref="H133:I133"/>
    <mergeCell ref="J134:J135"/>
    <mergeCell ref="C124:C125"/>
    <mergeCell ref="D125:E125"/>
    <mergeCell ref="F125:G125"/>
    <mergeCell ref="F129:G129"/>
    <mergeCell ref="H129:I129"/>
    <mergeCell ref="F141:G141"/>
    <mergeCell ref="H141:I141"/>
    <mergeCell ref="J136:J137"/>
    <mergeCell ref="F137:G137"/>
    <mergeCell ref="H137:I137"/>
    <mergeCell ref="J138:J139"/>
    <mergeCell ref="F139:G139"/>
    <mergeCell ref="H139:I139"/>
    <mergeCell ref="J140:J141"/>
    <mergeCell ref="D137:E137"/>
    <mergeCell ref="D139:E139"/>
    <mergeCell ref="J126:J127"/>
    <mergeCell ref="H127:I127"/>
    <mergeCell ref="A120:A121"/>
    <mergeCell ref="B120:B121"/>
    <mergeCell ref="C120:C121"/>
    <mergeCell ref="D121:E121"/>
    <mergeCell ref="F121:G121"/>
    <mergeCell ref="B122:B123"/>
    <mergeCell ref="C122:C123"/>
    <mergeCell ref="D123:E123"/>
    <mergeCell ref="F123:G123"/>
    <mergeCell ref="A118:A119"/>
    <mergeCell ref="D119:E119"/>
    <mergeCell ref="F114:G114"/>
    <mergeCell ref="H114:I114"/>
    <mergeCell ref="J116:J117"/>
    <mergeCell ref="F117:G117"/>
    <mergeCell ref="H117:I117"/>
    <mergeCell ref="F119:G119"/>
    <mergeCell ref="H119:I119"/>
    <mergeCell ref="B118:B119"/>
    <mergeCell ref="C118:C119"/>
    <mergeCell ref="J118:J119"/>
    <mergeCell ref="B110:I110"/>
    <mergeCell ref="B111:I111"/>
    <mergeCell ref="B112:I112"/>
    <mergeCell ref="A114:A115"/>
    <mergeCell ref="B114:B115"/>
    <mergeCell ref="C114:C115"/>
    <mergeCell ref="D114:E114"/>
    <mergeCell ref="A116:A117"/>
    <mergeCell ref="B116:B117"/>
    <mergeCell ref="C116:C117"/>
    <mergeCell ref="D117:E117"/>
    <mergeCell ref="J120:J121"/>
    <mergeCell ref="H121:I121"/>
    <mergeCell ref="J122:J123"/>
    <mergeCell ref="H123:I123"/>
    <mergeCell ref="J124:J125"/>
    <mergeCell ref="H125:I125"/>
    <mergeCell ref="D73:E73"/>
    <mergeCell ref="F73:G73"/>
    <mergeCell ref="B69:B70"/>
    <mergeCell ref="C69:C70"/>
    <mergeCell ref="D70:E70"/>
    <mergeCell ref="F70:G70"/>
    <mergeCell ref="H70:I70"/>
    <mergeCell ref="B71:I71"/>
    <mergeCell ref="B105:B106"/>
    <mergeCell ref="C105:C106"/>
    <mergeCell ref="D106:E106"/>
    <mergeCell ref="F106:G106"/>
    <mergeCell ref="H106:I106"/>
    <mergeCell ref="B107:B108"/>
    <mergeCell ref="C107:C108"/>
    <mergeCell ref="H108:I108"/>
    <mergeCell ref="B109:I109"/>
    <mergeCell ref="D108:E108"/>
    <mergeCell ref="A73:A74"/>
    <mergeCell ref="B73:B74"/>
    <mergeCell ref="C73:C74"/>
    <mergeCell ref="B51:B52"/>
    <mergeCell ref="C51:C52"/>
    <mergeCell ref="D52:E52"/>
    <mergeCell ref="F52:G52"/>
    <mergeCell ref="H52:I52"/>
    <mergeCell ref="D58:E58"/>
    <mergeCell ref="D60:E60"/>
    <mergeCell ref="D62:E62"/>
    <mergeCell ref="D64:E64"/>
    <mergeCell ref="B57:B58"/>
    <mergeCell ref="B59:B60"/>
    <mergeCell ref="C59:C60"/>
    <mergeCell ref="B61:B62"/>
    <mergeCell ref="C61:C62"/>
    <mergeCell ref="B63:B64"/>
    <mergeCell ref="C63:C64"/>
    <mergeCell ref="B53:B54"/>
    <mergeCell ref="C53:C54"/>
    <mergeCell ref="D54:E54"/>
    <mergeCell ref="B55:B56"/>
    <mergeCell ref="C55:C56"/>
    <mergeCell ref="D56:E56"/>
    <mergeCell ref="C57:C58"/>
    <mergeCell ref="B47:B48"/>
    <mergeCell ref="C47:C48"/>
    <mergeCell ref="D48:E48"/>
    <mergeCell ref="F48:G48"/>
    <mergeCell ref="H48:I48"/>
    <mergeCell ref="B49:B50"/>
    <mergeCell ref="C49:C50"/>
    <mergeCell ref="H50:I50"/>
    <mergeCell ref="D50:E50"/>
    <mergeCell ref="F50:G50"/>
    <mergeCell ref="B43:B44"/>
    <mergeCell ref="C43:C44"/>
    <mergeCell ref="H44:I44"/>
    <mergeCell ref="D44:E44"/>
    <mergeCell ref="F44:G44"/>
    <mergeCell ref="B45:B46"/>
    <mergeCell ref="C45:C46"/>
    <mergeCell ref="D46:E46"/>
    <mergeCell ref="F46:G46"/>
    <mergeCell ref="H46:I46"/>
    <mergeCell ref="B39:B40"/>
    <mergeCell ref="C39:C40"/>
    <mergeCell ref="D40:E40"/>
    <mergeCell ref="F40:G40"/>
    <mergeCell ref="H40:I40"/>
    <mergeCell ref="B41:B42"/>
    <mergeCell ref="C41:C42"/>
    <mergeCell ref="D42:E42"/>
    <mergeCell ref="F42:G42"/>
    <mergeCell ref="H42:I42"/>
    <mergeCell ref="B35:B36"/>
    <mergeCell ref="C35:C36"/>
    <mergeCell ref="D36:E36"/>
    <mergeCell ref="F36:G36"/>
    <mergeCell ref="H36:I36"/>
    <mergeCell ref="B37:B38"/>
    <mergeCell ref="C37:C38"/>
    <mergeCell ref="H38:I38"/>
    <mergeCell ref="D38:E38"/>
    <mergeCell ref="F38:G38"/>
    <mergeCell ref="B19:B20"/>
    <mergeCell ref="C19:C20"/>
    <mergeCell ref="H20:I20"/>
    <mergeCell ref="D20:E20"/>
    <mergeCell ref="F20:G20"/>
    <mergeCell ref="B21:B22"/>
    <mergeCell ref="C21:C22"/>
    <mergeCell ref="D22:E22"/>
    <mergeCell ref="F22:G22"/>
    <mergeCell ref="H22:I22"/>
    <mergeCell ref="B15:B16"/>
    <mergeCell ref="C15:C16"/>
    <mergeCell ref="D16:E16"/>
    <mergeCell ref="F16:G16"/>
    <mergeCell ref="H16:I16"/>
    <mergeCell ref="B17:B18"/>
    <mergeCell ref="C17:C18"/>
    <mergeCell ref="D18:E18"/>
    <mergeCell ref="F18:G18"/>
    <mergeCell ref="H18:I18"/>
    <mergeCell ref="B11:B12"/>
    <mergeCell ref="C11:C12"/>
    <mergeCell ref="D12:E12"/>
    <mergeCell ref="F12:G12"/>
    <mergeCell ref="H12:I12"/>
    <mergeCell ref="B13:B14"/>
    <mergeCell ref="C13:C14"/>
    <mergeCell ref="H14:I14"/>
    <mergeCell ref="D14:E14"/>
    <mergeCell ref="F14:G14"/>
    <mergeCell ref="B7:B8"/>
    <mergeCell ref="C7:C8"/>
    <mergeCell ref="H8:I8"/>
    <mergeCell ref="D8:E8"/>
    <mergeCell ref="F8:G8"/>
    <mergeCell ref="B9:B10"/>
    <mergeCell ref="C9:C10"/>
    <mergeCell ref="D10:E10"/>
    <mergeCell ref="F10:G10"/>
    <mergeCell ref="H10:I10"/>
    <mergeCell ref="A2:J2"/>
    <mergeCell ref="A3:A4"/>
    <mergeCell ref="B3:B4"/>
    <mergeCell ref="C3:C4"/>
    <mergeCell ref="D3:E3"/>
    <mergeCell ref="F3:G3"/>
    <mergeCell ref="H3:I3"/>
    <mergeCell ref="B5:B6"/>
    <mergeCell ref="C5:C6"/>
    <mergeCell ref="D6:E6"/>
    <mergeCell ref="F6:G6"/>
    <mergeCell ref="H6:I6"/>
    <mergeCell ref="J19:J20"/>
    <mergeCell ref="J21:J22"/>
    <mergeCell ref="J5:J6"/>
    <mergeCell ref="J7:J8"/>
    <mergeCell ref="J9:J10"/>
    <mergeCell ref="J11:J12"/>
    <mergeCell ref="J13:J14"/>
    <mergeCell ref="J15:J16"/>
    <mergeCell ref="J17:J18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366C-5CA9-40A5-BE4E-65D38B146BE1}">
  <dimension ref="A5:M33"/>
  <sheetViews>
    <sheetView topLeftCell="A7" workbookViewId="0">
      <selection activeCell="E30" sqref="E30"/>
    </sheetView>
  </sheetViews>
  <sheetFormatPr defaultRowHeight="15" x14ac:dyDescent="0.25"/>
  <cols>
    <col min="1" max="1" width="5.140625" bestFit="1" customWidth="1"/>
    <col min="2" max="2" width="101.7109375" bestFit="1" customWidth="1"/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0" max="10" width="32.7109375" bestFit="1" customWidth="1"/>
  </cols>
  <sheetData>
    <row r="5" spans="1:13" ht="15.75" thickBot="1" x14ac:dyDescent="0.3"/>
    <row r="6" spans="1:13" ht="15.75" thickTop="1" x14ac:dyDescent="0.25">
      <c r="A6" s="327" t="s">
        <v>443</v>
      </c>
      <c r="B6" s="328"/>
      <c r="C6" s="328"/>
      <c r="D6" s="328"/>
      <c r="E6" s="328"/>
      <c r="F6" s="328"/>
      <c r="G6" s="328"/>
      <c r="H6" s="328"/>
      <c r="I6" s="328"/>
      <c r="J6" s="329"/>
    </row>
    <row r="7" spans="1:13" ht="15.75" thickBot="1" x14ac:dyDescent="0.3">
      <c r="A7" s="330"/>
      <c r="B7" s="331"/>
      <c r="C7" s="331"/>
      <c r="D7" s="331"/>
      <c r="E7" s="331"/>
      <c r="F7" s="331"/>
      <c r="G7" s="331"/>
      <c r="H7" s="331"/>
      <c r="I7" s="331"/>
      <c r="J7" s="332"/>
    </row>
    <row r="8" spans="1:13" ht="15.75" thickTop="1" x14ac:dyDescent="0.25">
      <c r="A8" s="325" t="s">
        <v>444</v>
      </c>
      <c r="B8" s="333"/>
      <c r="C8" s="333"/>
      <c r="D8" s="333"/>
      <c r="E8" s="333"/>
      <c r="F8" s="333"/>
      <c r="G8" s="333"/>
      <c r="H8" s="333"/>
      <c r="I8" s="333"/>
      <c r="J8" s="334"/>
    </row>
    <row r="9" spans="1:13" ht="15.75" thickBot="1" x14ac:dyDescent="0.3">
      <c r="A9" s="326"/>
      <c r="B9" s="335"/>
      <c r="C9" s="335"/>
      <c r="D9" s="335"/>
      <c r="E9" s="335"/>
      <c r="F9" s="335"/>
      <c r="G9" s="335"/>
      <c r="H9" s="335"/>
      <c r="I9" s="335"/>
      <c r="J9" s="336"/>
    </row>
    <row r="10" spans="1:13" ht="16.5" thickTop="1" thickBot="1" x14ac:dyDescent="0.3">
      <c r="A10" s="322" t="s">
        <v>378</v>
      </c>
      <c r="B10" s="322" t="s">
        <v>379</v>
      </c>
      <c r="C10" s="322" t="s">
        <v>381</v>
      </c>
      <c r="D10" s="219" t="s">
        <v>382</v>
      </c>
      <c r="E10" s="219" t="s">
        <v>383</v>
      </c>
      <c r="F10" s="219" t="s">
        <v>384</v>
      </c>
      <c r="G10" s="322" t="s">
        <v>385</v>
      </c>
      <c r="H10" s="322" t="s">
        <v>386</v>
      </c>
      <c r="I10" s="322" t="s">
        <v>387</v>
      </c>
      <c r="J10" s="337" t="s">
        <v>388</v>
      </c>
      <c r="K10" s="341" t="s">
        <v>445</v>
      </c>
      <c r="L10" s="341" t="s">
        <v>446</v>
      </c>
      <c r="M10" s="341" t="s">
        <v>447</v>
      </c>
    </row>
    <row r="11" spans="1:13" ht="16.5" thickTop="1" thickBot="1" x14ac:dyDescent="0.3">
      <c r="A11" s="322"/>
      <c r="B11" s="322"/>
      <c r="C11" s="322"/>
      <c r="D11" s="219" t="s">
        <v>389</v>
      </c>
      <c r="E11" s="219" t="s">
        <v>390</v>
      </c>
      <c r="F11" s="219" t="s">
        <v>391</v>
      </c>
      <c r="G11" s="322"/>
      <c r="H11" s="322"/>
      <c r="I11" s="322"/>
      <c r="J11" s="337"/>
      <c r="K11" s="341"/>
      <c r="L11" s="341"/>
      <c r="M11" s="341"/>
    </row>
    <row r="12" spans="1:13" ht="16.5" thickTop="1" thickBot="1" x14ac:dyDescent="0.3">
      <c r="A12" s="219">
        <v>1</v>
      </c>
      <c r="B12" s="247" t="s">
        <v>450</v>
      </c>
      <c r="C12" s="219" t="s">
        <v>393</v>
      </c>
      <c r="D12" s="316">
        <v>140</v>
      </c>
      <c r="E12" s="316">
        <v>200</v>
      </c>
      <c r="F12" s="316">
        <v>180</v>
      </c>
      <c r="G12" s="248">
        <f t="shared" ref="G12:G30" si="0">AVERAGE(D12:F12)</f>
        <v>173.33333333333334</v>
      </c>
      <c r="H12" s="248">
        <f t="shared" ref="H12:H30" si="1">MIN(D12:F12)</f>
        <v>140</v>
      </c>
      <c r="I12" s="248">
        <f t="shared" ref="I12:I30" si="2">MAX(D12:F12)</f>
        <v>200</v>
      </c>
      <c r="J12" s="249">
        <f t="shared" ref="J12:J30" si="3">(I12/H12)-1</f>
        <v>0.4285714285714286</v>
      </c>
      <c r="K12" s="252" t="s">
        <v>642</v>
      </c>
      <c r="L12" s="252" t="s">
        <v>449</v>
      </c>
      <c r="M12" s="252" t="s">
        <v>643</v>
      </c>
    </row>
    <row r="13" spans="1:13" ht="16.5" thickTop="1" thickBot="1" x14ac:dyDescent="0.3">
      <c r="A13" s="219">
        <v>2</v>
      </c>
      <c r="B13" s="247" t="s">
        <v>452</v>
      </c>
      <c r="C13" s="219" t="s">
        <v>393</v>
      </c>
      <c r="D13" s="316">
        <v>5</v>
      </c>
      <c r="E13" s="316">
        <v>6</v>
      </c>
      <c r="F13" s="316">
        <v>20</v>
      </c>
      <c r="G13" s="248">
        <f t="shared" si="0"/>
        <v>10.333333333333334</v>
      </c>
      <c r="H13" s="248">
        <f t="shared" si="1"/>
        <v>5</v>
      </c>
      <c r="I13" s="248">
        <f t="shared" si="2"/>
        <v>20</v>
      </c>
      <c r="J13" s="249">
        <f t="shared" si="3"/>
        <v>3</v>
      </c>
      <c r="K13" s="252" t="s">
        <v>642</v>
      </c>
      <c r="L13" s="252" t="s">
        <v>449</v>
      </c>
      <c r="M13" s="252" t="s">
        <v>643</v>
      </c>
    </row>
    <row r="14" spans="1:13" ht="16.5" thickTop="1" thickBot="1" x14ac:dyDescent="0.3">
      <c r="A14" s="219">
        <v>3</v>
      </c>
      <c r="B14" s="247" t="s">
        <v>453</v>
      </c>
      <c r="C14" s="219" t="s">
        <v>393</v>
      </c>
      <c r="D14" s="316">
        <v>0.14000000000000001</v>
      </c>
      <c r="E14" s="316">
        <v>0.75</v>
      </c>
      <c r="F14" s="316">
        <v>0.25</v>
      </c>
      <c r="G14" s="248">
        <f t="shared" si="0"/>
        <v>0.38000000000000006</v>
      </c>
      <c r="H14" s="248">
        <f t="shared" si="1"/>
        <v>0.14000000000000001</v>
      </c>
      <c r="I14" s="248">
        <f t="shared" si="2"/>
        <v>0.75</v>
      </c>
      <c r="J14" s="249">
        <f t="shared" si="3"/>
        <v>4.3571428571428568</v>
      </c>
      <c r="K14" s="252" t="s">
        <v>642</v>
      </c>
      <c r="L14" s="252" t="s">
        <v>449</v>
      </c>
      <c r="M14" s="252" t="s">
        <v>643</v>
      </c>
    </row>
    <row r="15" spans="1:13" ht="16.5" thickTop="1" thickBot="1" x14ac:dyDescent="0.3">
      <c r="A15" s="219">
        <v>4</v>
      </c>
      <c r="B15" s="247" t="s">
        <v>454</v>
      </c>
      <c r="C15" s="219" t="s">
        <v>393</v>
      </c>
      <c r="D15" s="316">
        <v>0.4</v>
      </c>
      <c r="E15" s="316">
        <v>2.75</v>
      </c>
      <c r="F15" s="316">
        <v>0.8</v>
      </c>
      <c r="G15" s="248">
        <f t="shared" si="0"/>
        <v>1.3166666666666667</v>
      </c>
      <c r="H15" s="248">
        <f t="shared" si="1"/>
        <v>0.4</v>
      </c>
      <c r="I15" s="248">
        <f t="shared" si="2"/>
        <v>2.75</v>
      </c>
      <c r="J15" s="249">
        <f t="shared" si="3"/>
        <v>5.875</v>
      </c>
      <c r="K15" s="252" t="s">
        <v>642</v>
      </c>
      <c r="L15" s="252" t="s">
        <v>449</v>
      </c>
      <c r="M15" s="252" t="s">
        <v>643</v>
      </c>
    </row>
    <row r="16" spans="1:13" ht="16.5" thickTop="1" thickBot="1" x14ac:dyDescent="0.3">
      <c r="A16" s="219">
        <v>5</v>
      </c>
      <c r="B16" s="247" t="s">
        <v>455</v>
      </c>
      <c r="C16" s="219" t="s">
        <v>393</v>
      </c>
      <c r="D16" s="316">
        <v>0.2</v>
      </c>
      <c r="E16" s="316">
        <v>0.55000000000000004</v>
      </c>
      <c r="F16" s="316">
        <v>0.4</v>
      </c>
      <c r="G16" s="248">
        <f t="shared" si="0"/>
        <v>0.3833333333333333</v>
      </c>
      <c r="H16" s="248">
        <f t="shared" si="1"/>
        <v>0.2</v>
      </c>
      <c r="I16" s="248">
        <f t="shared" si="2"/>
        <v>0.55000000000000004</v>
      </c>
      <c r="J16" s="253">
        <f t="shared" si="3"/>
        <v>1.75</v>
      </c>
      <c r="K16" s="252" t="s">
        <v>642</v>
      </c>
      <c r="L16" s="252" t="s">
        <v>449</v>
      </c>
      <c r="M16" s="252" t="s">
        <v>643</v>
      </c>
    </row>
    <row r="17" spans="1:13" ht="16.5" thickTop="1" thickBot="1" x14ac:dyDescent="0.3">
      <c r="A17" s="337" t="s">
        <v>459</v>
      </c>
      <c r="B17" s="339"/>
      <c r="C17" s="339"/>
      <c r="D17" s="339"/>
      <c r="E17" s="339"/>
      <c r="F17" s="339"/>
      <c r="G17" s="339"/>
      <c r="H17" s="339"/>
      <c r="I17" s="339"/>
      <c r="J17" s="340"/>
      <c r="K17" s="252"/>
      <c r="L17" s="252"/>
      <c r="M17" s="252"/>
    </row>
    <row r="18" spans="1:13" ht="16.5" thickTop="1" thickBot="1" x14ac:dyDescent="0.3">
      <c r="A18" s="219">
        <v>6</v>
      </c>
      <c r="B18" s="250" t="s">
        <v>460</v>
      </c>
      <c r="C18" s="219" t="s">
        <v>393</v>
      </c>
      <c r="D18" s="305">
        <v>18</v>
      </c>
      <c r="E18" s="305">
        <v>13</v>
      </c>
      <c r="F18" s="305">
        <v>12</v>
      </c>
      <c r="G18" s="248">
        <f t="shared" si="0"/>
        <v>14.333333333333334</v>
      </c>
      <c r="H18" s="248">
        <f t="shared" si="1"/>
        <v>12</v>
      </c>
      <c r="I18" s="248">
        <f t="shared" si="2"/>
        <v>18</v>
      </c>
      <c r="J18" s="249">
        <f t="shared" si="3"/>
        <v>0.5</v>
      </c>
      <c r="K18" s="252" t="s">
        <v>461</v>
      </c>
      <c r="L18" s="252" t="s">
        <v>462</v>
      </c>
      <c r="M18" s="252" t="s">
        <v>463</v>
      </c>
    </row>
    <row r="19" spans="1:13" ht="16.5" thickTop="1" thickBot="1" x14ac:dyDescent="0.3">
      <c r="A19" s="219">
        <v>7</v>
      </c>
      <c r="B19" s="250" t="s">
        <v>464</v>
      </c>
      <c r="C19" s="219" t="s">
        <v>4</v>
      </c>
      <c r="D19" s="305">
        <v>5</v>
      </c>
      <c r="E19" s="305">
        <v>4</v>
      </c>
      <c r="F19" s="305">
        <v>6</v>
      </c>
      <c r="G19" s="248">
        <f t="shared" si="0"/>
        <v>5</v>
      </c>
      <c r="H19" s="248">
        <f t="shared" si="1"/>
        <v>4</v>
      </c>
      <c r="I19" s="248">
        <f t="shared" si="2"/>
        <v>6</v>
      </c>
      <c r="J19" s="249">
        <f t="shared" si="3"/>
        <v>0.5</v>
      </c>
      <c r="K19" s="252" t="s">
        <v>461</v>
      </c>
      <c r="L19" s="252" t="s">
        <v>462</v>
      </c>
      <c r="M19" s="252" t="s">
        <v>463</v>
      </c>
    </row>
    <row r="20" spans="1:13" ht="16.5" thickTop="1" thickBot="1" x14ac:dyDescent="0.3">
      <c r="A20" s="337" t="s">
        <v>465</v>
      </c>
      <c r="B20" s="339"/>
      <c r="C20" s="339"/>
      <c r="D20" s="339"/>
      <c r="E20" s="339"/>
      <c r="F20" s="339"/>
      <c r="G20" s="339"/>
      <c r="H20" s="339"/>
      <c r="I20" s="339"/>
      <c r="J20" s="340"/>
      <c r="K20" s="252"/>
      <c r="L20" s="252"/>
      <c r="M20" s="252"/>
    </row>
    <row r="21" spans="1:13" ht="16.5" thickTop="1" thickBot="1" x14ac:dyDescent="0.3">
      <c r="A21" s="219">
        <v>8</v>
      </c>
      <c r="B21" s="247" t="s">
        <v>466</v>
      </c>
      <c r="C21" s="219" t="s">
        <v>393</v>
      </c>
      <c r="D21" s="305">
        <v>2128</v>
      </c>
      <c r="E21" s="305">
        <v>2016.66</v>
      </c>
      <c r="F21" s="305">
        <v>1550</v>
      </c>
      <c r="G21" s="248">
        <f t="shared" si="0"/>
        <v>1898.22</v>
      </c>
      <c r="H21" s="248">
        <f t="shared" si="1"/>
        <v>1550</v>
      </c>
      <c r="I21" s="248">
        <f t="shared" si="2"/>
        <v>2128</v>
      </c>
      <c r="J21" s="249">
        <f t="shared" si="3"/>
        <v>0.37290322580645152</v>
      </c>
      <c r="K21" s="252" t="s">
        <v>644</v>
      </c>
      <c r="L21" s="252" t="s">
        <v>467</v>
      </c>
      <c r="M21" s="252" t="s">
        <v>468</v>
      </c>
    </row>
    <row r="22" spans="1:13" ht="16.5" thickTop="1" thickBot="1" x14ac:dyDescent="0.3">
      <c r="A22" s="337" t="s">
        <v>469</v>
      </c>
      <c r="B22" s="339"/>
      <c r="C22" s="339"/>
      <c r="D22" s="339"/>
      <c r="E22" s="339"/>
      <c r="F22" s="339"/>
      <c r="G22" s="339"/>
      <c r="H22" s="339"/>
      <c r="I22" s="339"/>
      <c r="J22" s="340"/>
      <c r="K22" s="252"/>
      <c r="L22" s="252"/>
      <c r="M22" s="252"/>
    </row>
    <row r="23" spans="1:13" ht="16.5" thickTop="1" thickBot="1" x14ac:dyDescent="0.3">
      <c r="A23" s="219">
        <v>9</v>
      </c>
      <c r="B23" s="247" t="s">
        <v>470</v>
      </c>
      <c r="C23" s="219" t="s">
        <v>471</v>
      </c>
      <c r="D23" s="305">
        <v>26</v>
      </c>
      <c r="E23" s="305">
        <v>24.74</v>
      </c>
      <c r="F23" s="305">
        <v>12.6</v>
      </c>
      <c r="G23" s="248">
        <f t="shared" si="0"/>
        <v>21.113333333333333</v>
      </c>
      <c r="H23" s="248">
        <f t="shared" si="1"/>
        <v>12.6</v>
      </c>
      <c r="I23" s="248">
        <f t="shared" si="2"/>
        <v>26</v>
      </c>
      <c r="J23" s="249">
        <f t="shared" si="3"/>
        <v>1.0634920634920637</v>
      </c>
      <c r="K23" s="252" t="s">
        <v>472</v>
      </c>
      <c r="L23" s="252" t="s">
        <v>473</v>
      </c>
      <c r="M23" s="252" t="s">
        <v>474</v>
      </c>
    </row>
    <row r="24" spans="1:13" ht="16.5" thickTop="1" thickBot="1" x14ac:dyDescent="0.3">
      <c r="A24" s="219">
        <v>10</v>
      </c>
      <c r="B24" s="247" t="s">
        <v>475</v>
      </c>
      <c r="C24" s="219" t="s">
        <v>471</v>
      </c>
      <c r="D24" s="305">
        <v>180</v>
      </c>
      <c r="E24" s="305">
        <v>178.9</v>
      </c>
      <c r="F24" s="305">
        <v>22.7</v>
      </c>
      <c r="G24" s="248">
        <f t="shared" si="0"/>
        <v>127.19999999999999</v>
      </c>
      <c r="H24" s="248">
        <f t="shared" si="1"/>
        <v>22.7</v>
      </c>
      <c r="I24" s="248">
        <f t="shared" si="2"/>
        <v>180</v>
      </c>
      <c r="J24" s="253">
        <f t="shared" si="3"/>
        <v>6.929515418502203</v>
      </c>
      <c r="K24" s="252" t="s">
        <v>472</v>
      </c>
      <c r="L24" s="252" t="s">
        <v>473</v>
      </c>
      <c r="M24" s="252" t="s">
        <v>474</v>
      </c>
    </row>
    <row r="25" spans="1:13" ht="16.5" thickTop="1" thickBot="1" x14ac:dyDescent="0.3">
      <c r="A25" s="219">
        <v>11</v>
      </c>
      <c r="B25" s="247" t="s">
        <v>476</v>
      </c>
      <c r="C25" s="219" t="s">
        <v>471</v>
      </c>
      <c r="D25" s="305">
        <v>782</v>
      </c>
      <c r="E25" s="305">
        <v>750</v>
      </c>
      <c r="F25" s="305">
        <v>50</v>
      </c>
      <c r="G25" s="248">
        <f t="shared" si="0"/>
        <v>527.33333333333337</v>
      </c>
      <c r="H25" s="248">
        <f t="shared" si="1"/>
        <v>50</v>
      </c>
      <c r="I25" s="248">
        <f t="shared" si="2"/>
        <v>782</v>
      </c>
      <c r="J25" s="249">
        <f t="shared" si="3"/>
        <v>14.64</v>
      </c>
      <c r="K25" s="252" t="s">
        <v>472</v>
      </c>
      <c r="L25" s="252" t="s">
        <v>473</v>
      </c>
      <c r="M25" s="252" t="s">
        <v>474</v>
      </c>
    </row>
    <row r="26" spans="1:13" ht="16.5" thickTop="1" thickBot="1" x14ac:dyDescent="0.3">
      <c r="A26" s="219">
        <v>12</v>
      </c>
      <c r="B26" s="247" t="s">
        <v>478</v>
      </c>
      <c r="C26" s="219" t="s">
        <v>471</v>
      </c>
      <c r="D26" s="305">
        <v>265</v>
      </c>
      <c r="E26" s="305">
        <v>32.78</v>
      </c>
      <c r="F26" s="305">
        <v>16.55</v>
      </c>
      <c r="G26" s="248">
        <f t="shared" si="0"/>
        <v>104.77666666666666</v>
      </c>
      <c r="H26" s="248">
        <f t="shared" si="1"/>
        <v>16.55</v>
      </c>
      <c r="I26" s="248">
        <f t="shared" si="2"/>
        <v>265</v>
      </c>
      <c r="J26" s="249">
        <f t="shared" si="3"/>
        <v>15.012084592145015</v>
      </c>
      <c r="K26" s="252" t="s">
        <v>472</v>
      </c>
      <c r="L26" s="252" t="s">
        <v>473</v>
      </c>
      <c r="M26" s="252" t="s">
        <v>474</v>
      </c>
    </row>
    <row r="27" spans="1:13" ht="16.5" thickTop="1" thickBot="1" x14ac:dyDescent="0.3">
      <c r="A27" s="219">
        <v>13</v>
      </c>
      <c r="B27" s="247" t="s">
        <v>481</v>
      </c>
      <c r="C27" s="219" t="s">
        <v>471</v>
      </c>
      <c r="D27" s="305">
        <v>180</v>
      </c>
      <c r="E27" s="305">
        <v>178.9</v>
      </c>
      <c r="F27" s="305">
        <v>23.55</v>
      </c>
      <c r="G27" s="248">
        <f t="shared" si="0"/>
        <v>127.48333333333333</v>
      </c>
      <c r="H27" s="248">
        <f t="shared" si="1"/>
        <v>23.55</v>
      </c>
      <c r="I27" s="248">
        <f t="shared" si="2"/>
        <v>180</v>
      </c>
      <c r="J27" s="249">
        <f t="shared" si="3"/>
        <v>6.6433121019108281</v>
      </c>
      <c r="K27" s="252" t="s">
        <v>472</v>
      </c>
      <c r="L27" s="252" t="s">
        <v>473</v>
      </c>
      <c r="M27" s="252" t="s">
        <v>474</v>
      </c>
    </row>
    <row r="28" spans="1:13" ht="16.5" thickTop="1" thickBot="1" x14ac:dyDescent="0.3">
      <c r="A28" s="219">
        <v>14</v>
      </c>
      <c r="B28" s="247" t="s">
        <v>547</v>
      </c>
      <c r="C28" s="219" t="s">
        <v>471</v>
      </c>
      <c r="D28" s="305">
        <v>80</v>
      </c>
      <c r="E28" s="305">
        <v>16</v>
      </c>
      <c r="F28" s="305">
        <v>8.5399999999999991</v>
      </c>
      <c r="G28" s="248">
        <f t="shared" si="0"/>
        <v>34.846666666666664</v>
      </c>
      <c r="H28" s="248">
        <f t="shared" si="1"/>
        <v>8.5399999999999991</v>
      </c>
      <c r="I28" s="248">
        <f t="shared" si="2"/>
        <v>80</v>
      </c>
      <c r="J28" s="249">
        <f t="shared" si="3"/>
        <v>8.3676814988290413</v>
      </c>
      <c r="K28" s="252" t="s">
        <v>542</v>
      </c>
      <c r="L28" s="252" t="s">
        <v>473</v>
      </c>
      <c r="M28" s="252" t="s">
        <v>474</v>
      </c>
    </row>
    <row r="29" spans="1:13" ht="16.5" thickTop="1" thickBot="1" x14ac:dyDescent="0.3">
      <c r="A29" s="338" t="s">
        <v>482</v>
      </c>
      <c r="B29" s="339"/>
      <c r="C29" s="339"/>
      <c r="D29" s="339"/>
      <c r="E29" s="339"/>
      <c r="F29" s="339"/>
      <c r="G29" s="339"/>
      <c r="H29" s="339"/>
      <c r="I29" s="339"/>
      <c r="J29" s="340"/>
      <c r="K29" s="252"/>
      <c r="L29" s="252"/>
      <c r="M29" s="252"/>
    </row>
    <row r="30" spans="1:13" ht="16.5" thickTop="1" thickBot="1" x14ac:dyDescent="0.3">
      <c r="A30" s="219">
        <v>15</v>
      </c>
      <c r="B30" s="250" t="s">
        <v>483</v>
      </c>
      <c r="C30" s="246" t="s">
        <v>4</v>
      </c>
      <c r="D30" s="251">
        <v>2580</v>
      </c>
      <c r="E30" s="251">
        <v>2439.6999999999998</v>
      </c>
      <c r="F30" s="251">
        <v>2203.6</v>
      </c>
      <c r="G30" s="248">
        <f t="shared" si="0"/>
        <v>2407.7666666666664</v>
      </c>
      <c r="H30" s="248">
        <f t="shared" si="1"/>
        <v>2203.6</v>
      </c>
      <c r="I30" s="248">
        <f t="shared" si="2"/>
        <v>2580</v>
      </c>
      <c r="J30" s="249">
        <f t="shared" si="3"/>
        <v>0.17081139952804514</v>
      </c>
      <c r="K30" s="254" t="s">
        <v>484</v>
      </c>
      <c r="L30" s="252" t="s">
        <v>648</v>
      </c>
      <c r="M30" s="255" t="s">
        <v>485</v>
      </c>
    </row>
    <row r="31" spans="1:13" ht="16.5" thickTop="1" thickBot="1" x14ac:dyDescent="0.3">
      <c r="A31" s="338" t="s">
        <v>486</v>
      </c>
      <c r="B31" s="339"/>
      <c r="C31" s="339"/>
      <c r="D31" s="339"/>
      <c r="E31" s="339"/>
      <c r="F31" s="339"/>
      <c r="G31" s="339"/>
      <c r="H31" s="339"/>
      <c r="I31" s="339"/>
      <c r="J31" s="340"/>
    </row>
    <row r="32" spans="1:13" ht="16.5" thickTop="1" thickBot="1" x14ac:dyDescent="0.3">
      <c r="A32" s="219">
        <v>16</v>
      </c>
      <c r="B32" s="250" t="s">
        <v>487</v>
      </c>
      <c r="C32" s="246" t="s">
        <v>4</v>
      </c>
      <c r="D32" s="251">
        <v>89.9</v>
      </c>
      <c r="E32" s="251">
        <v>119.9</v>
      </c>
      <c r="F32" s="251">
        <v>120</v>
      </c>
      <c r="G32" s="248">
        <f t="shared" ref="G32" si="4">AVERAGE(D32:F32)</f>
        <v>109.93333333333334</v>
      </c>
      <c r="H32" s="248">
        <f t="shared" ref="H32" si="5">MIN(D32:F32)</f>
        <v>89.9</v>
      </c>
      <c r="I32" s="248">
        <f t="shared" ref="I32" si="6">MAX(D32:F32)</f>
        <v>120</v>
      </c>
      <c r="J32" s="249">
        <f t="shared" ref="J32" si="7">(I32/H32)-1</f>
        <v>0.33481646273637367</v>
      </c>
      <c r="K32" t="s">
        <v>488</v>
      </c>
      <c r="L32" t="s">
        <v>489</v>
      </c>
      <c r="M32" t="s">
        <v>490</v>
      </c>
    </row>
    <row r="33" ht="15.75" thickTop="1" x14ac:dyDescent="0.25"/>
  </sheetData>
  <mergeCells count="17">
    <mergeCell ref="A29:J29"/>
    <mergeCell ref="A31:J31"/>
    <mergeCell ref="K10:K11"/>
    <mergeCell ref="L10:L11"/>
    <mergeCell ref="M10:M11"/>
    <mergeCell ref="A17:J17"/>
    <mergeCell ref="A20:J20"/>
    <mergeCell ref="A22:J22"/>
    <mergeCell ref="A6:J7"/>
    <mergeCell ref="A8:J9"/>
    <mergeCell ref="A10:A11"/>
    <mergeCell ref="B10:B11"/>
    <mergeCell ref="C10:C11"/>
    <mergeCell ref="G10:G11"/>
    <mergeCell ref="H10:H11"/>
    <mergeCell ref="I10:I11"/>
    <mergeCell ref="J10:J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4353C-B7D3-404F-8627-F47986E6F677}">
  <dimension ref="A5:N14"/>
  <sheetViews>
    <sheetView workbookViewId="0">
      <selection activeCell="E13" sqref="E13"/>
    </sheetView>
  </sheetViews>
  <sheetFormatPr defaultRowHeight="15" x14ac:dyDescent="0.25"/>
  <cols>
    <col min="4" max="6" width="12.5703125" bestFit="1" customWidth="1"/>
    <col min="7" max="7" width="10.7109375" bestFit="1" customWidth="1"/>
    <col min="8" max="8" width="12" bestFit="1" customWidth="1"/>
    <col min="9" max="9" width="11.28515625" bestFit="1" customWidth="1"/>
    <col min="11" max="11" width="14.85546875" bestFit="1" customWidth="1"/>
  </cols>
  <sheetData>
    <row r="5" spans="1:14" ht="15.75" thickBot="1" x14ac:dyDescent="0.3"/>
    <row r="6" spans="1:14" ht="15.75" thickTop="1" x14ac:dyDescent="0.25">
      <c r="A6" s="327" t="s">
        <v>443</v>
      </c>
      <c r="B6" s="328"/>
      <c r="C6" s="328"/>
      <c r="D6" s="328"/>
      <c r="E6" s="328"/>
      <c r="F6" s="328"/>
      <c r="G6" s="328"/>
      <c r="H6" s="328"/>
      <c r="I6" s="328"/>
      <c r="J6" s="329"/>
    </row>
    <row r="7" spans="1:14" ht="15.75" thickBot="1" x14ac:dyDescent="0.3">
      <c r="A7" s="330"/>
      <c r="B7" s="331"/>
      <c r="C7" s="331"/>
      <c r="D7" s="331"/>
      <c r="E7" s="331"/>
      <c r="F7" s="331"/>
      <c r="G7" s="331"/>
      <c r="H7" s="331"/>
      <c r="I7" s="331"/>
      <c r="J7" s="332"/>
    </row>
    <row r="8" spans="1:14" ht="15.75" thickTop="1" x14ac:dyDescent="0.25">
      <c r="A8" s="325" t="s">
        <v>444</v>
      </c>
      <c r="B8" s="333"/>
      <c r="C8" s="333"/>
      <c r="D8" s="333"/>
      <c r="E8" s="333"/>
      <c r="F8" s="333"/>
      <c r="G8" s="333"/>
      <c r="H8" s="333"/>
      <c r="I8" s="333"/>
      <c r="J8" s="334"/>
    </row>
    <row r="9" spans="1:14" ht="15.75" thickBot="1" x14ac:dyDescent="0.3">
      <c r="A9" s="326"/>
      <c r="B9" s="335"/>
      <c r="C9" s="335"/>
      <c r="D9" s="335"/>
      <c r="E9" s="335"/>
      <c r="F9" s="335"/>
      <c r="G9" s="335"/>
      <c r="H9" s="335"/>
      <c r="I9" s="335"/>
      <c r="J9" s="336"/>
    </row>
    <row r="10" spans="1:14" ht="16.5" thickTop="1" thickBot="1" x14ac:dyDescent="0.3">
      <c r="A10" s="322" t="s">
        <v>378</v>
      </c>
      <c r="B10" s="342" t="s">
        <v>491</v>
      </c>
      <c r="C10" s="322" t="s">
        <v>381</v>
      </c>
      <c r="D10" s="219" t="s">
        <v>382</v>
      </c>
      <c r="E10" s="219" t="s">
        <v>383</v>
      </c>
      <c r="F10" s="219" t="s">
        <v>384</v>
      </c>
      <c r="G10" s="322" t="s">
        <v>385</v>
      </c>
      <c r="H10" s="322" t="s">
        <v>386</v>
      </c>
      <c r="I10" s="322" t="s">
        <v>387</v>
      </c>
      <c r="J10" s="337" t="s">
        <v>388</v>
      </c>
      <c r="K10" s="341" t="s">
        <v>492</v>
      </c>
      <c r="L10" s="341" t="s">
        <v>445</v>
      </c>
      <c r="M10" s="341" t="s">
        <v>446</v>
      </c>
      <c r="N10" s="341" t="s">
        <v>447</v>
      </c>
    </row>
    <row r="11" spans="1:14" ht="16.5" thickTop="1" thickBot="1" x14ac:dyDescent="0.3">
      <c r="A11" s="322"/>
      <c r="B11" s="322"/>
      <c r="C11" s="322"/>
      <c r="D11" s="219" t="s">
        <v>389</v>
      </c>
      <c r="E11" s="219" t="s">
        <v>390</v>
      </c>
      <c r="F11" s="219" t="s">
        <v>391</v>
      </c>
      <c r="G11" s="322"/>
      <c r="H11" s="322"/>
      <c r="I11" s="322"/>
      <c r="J11" s="337"/>
      <c r="K11" s="341"/>
      <c r="L11" s="341"/>
      <c r="M11" s="341"/>
      <c r="N11" s="341"/>
    </row>
    <row r="12" spans="1:14" ht="16.5" thickTop="1" thickBot="1" x14ac:dyDescent="0.3">
      <c r="A12" s="219">
        <v>1</v>
      </c>
      <c r="B12" s="292" t="s">
        <v>505</v>
      </c>
      <c r="C12" s="256" t="s">
        <v>493</v>
      </c>
      <c r="D12" s="305">
        <v>1500</v>
      </c>
      <c r="E12" s="305">
        <v>1200</v>
      </c>
      <c r="F12" s="305">
        <v>2331</v>
      </c>
      <c r="G12" s="248">
        <f>AVERAGE(D12:F12)</f>
        <v>1677</v>
      </c>
      <c r="H12" s="248">
        <f>MIN(D12:F12)</f>
        <v>1200</v>
      </c>
      <c r="I12" s="248">
        <v>2331</v>
      </c>
      <c r="J12" s="249">
        <f>(I12/H12)-1</f>
        <v>0.94249999999999989</v>
      </c>
      <c r="K12" s="257">
        <f>D12</f>
        <v>1500</v>
      </c>
      <c r="L12" s="254" t="s">
        <v>494</v>
      </c>
      <c r="M12" s="317" t="s">
        <v>468</v>
      </c>
      <c r="N12" s="252" t="s">
        <v>644</v>
      </c>
    </row>
    <row r="13" spans="1:14" ht="16.5" thickTop="1" thickBot="1" x14ac:dyDescent="0.3">
      <c r="A13" s="219">
        <v>2</v>
      </c>
      <c r="B13" s="292" t="s">
        <v>506</v>
      </c>
      <c r="C13" s="256" t="s">
        <v>493</v>
      </c>
      <c r="D13" s="305">
        <v>1500</v>
      </c>
      <c r="E13" s="305">
        <v>1200</v>
      </c>
      <c r="F13" s="305">
        <v>2331</v>
      </c>
      <c r="G13" s="248">
        <f>AVERAGE(D13:F13)</f>
        <v>1677</v>
      </c>
      <c r="H13" s="248">
        <f>MIN(D13:F13)</f>
        <v>1200</v>
      </c>
      <c r="I13" s="248">
        <v>2331</v>
      </c>
      <c r="J13" s="249">
        <f>(I13/H13)-1</f>
        <v>0.94249999999999989</v>
      </c>
      <c r="K13" s="257">
        <f>D13</f>
        <v>1500</v>
      </c>
      <c r="L13" s="254" t="s">
        <v>494</v>
      </c>
      <c r="M13" s="254" t="s">
        <v>468</v>
      </c>
      <c r="N13" s="252" t="s">
        <v>644</v>
      </c>
    </row>
    <row r="14" spans="1:14" ht="15.75" thickTop="1" x14ac:dyDescent="0.25"/>
  </sheetData>
  <mergeCells count="13">
    <mergeCell ref="K10:K11"/>
    <mergeCell ref="L10:L11"/>
    <mergeCell ref="M10:M11"/>
    <mergeCell ref="N10:N11"/>
    <mergeCell ref="A6:J7"/>
    <mergeCell ref="A8:J9"/>
    <mergeCell ref="A10:A11"/>
    <mergeCell ref="B10:B11"/>
    <mergeCell ref="C10:C11"/>
    <mergeCell ref="G10:G11"/>
    <mergeCell ref="H10:H11"/>
    <mergeCell ref="I10:I11"/>
    <mergeCell ref="J10:J11"/>
  </mergeCells>
  <phoneticPr fontId="43" type="noConversion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5342-84A4-4995-A60C-26CFB2BEFBCF}">
  <dimension ref="A6:D40"/>
  <sheetViews>
    <sheetView topLeftCell="A7" workbookViewId="0">
      <selection activeCell="B37" sqref="B37:C37"/>
    </sheetView>
  </sheetViews>
  <sheetFormatPr defaultRowHeight="15" x14ac:dyDescent="0.25"/>
  <cols>
    <col min="1" max="1" width="17.28515625" bestFit="1" customWidth="1"/>
    <col min="2" max="2" width="71" customWidth="1"/>
    <col min="3" max="3" width="16.42578125" bestFit="1" customWidth="1"/>
    <col min="4" max="4" width="105.5703125" bestFit="1" customWidth="1"/>
  </cols>
  <sheetData>
    <row r="6" spans="1:4" x14ac:dyDescent="0.25">
      <c r="A6" s="252" t="s">
        <v>495</v>
      </c>
      <c r="B6" s="252" t="s">
        <v>496</v>
      </c>
      <c r="C6" s="252" t="s">
        <v>497</v>
      </c>
      <c r="D6" s="252" t="s">
        <v>498</v>
      </c>
    </row>
    <row r="7" spans="1:4" x14ac:dyDescent="0.25">
      <c r="A7" s="252" t="s">
        <v>505</v>
      </c>
      <c r="B7" s="252" t="s">
        <v>11</v>
      </c>
      <c r="C7" s="296">
        <v>2308</v>
      </c>
      <c r="D7" s="252" t="s">
        <v>499</v>
      </c>
    </row>
    <row r="8" spans="1:4" x14ac:dyDescent="0.25">
      <c r="A8" s="252" t="s">
        <v>505</v>
      </c>
      <c r="B8" s="252" t="s">
        <v>12</v>
      </c>
      <c r="C8" s="296">
        <v>1</v>
      </c>
      <c r="D8" s="252" t="s">
        <v>500</v>
      </c>
    </row>
    <row r="9" spans="1:4" x14ac:dyDescent="0.25">
      <c r="A9" s="252" t="s">
        <v>505</v>
      </c>
      <c r="B9" s="252" t="s">
        <v>501</v>
      </c>
      <c r="C9" s="296">
        <v>230</v>
      </c>
      <c r="D9" s="252" t="s">
        <v>502</v>
      </c>
    </row>
    <row r="10" spans="1:4" x14ac:dyDescent="0.25">
      <c r="A10" s="252" t="s">
        <v>505</v>
      </c>
      <c r="B10" s="252" t="s">
        <v>14</v>
      </c>
      <c r="C10" s="296">
        <v>2</v>
      </c>
      <c r="D10" s="252" t="s">
        <v>503</v>
      </c>
    </row>
    <row r="11" spans="1:4" x14ac:dyDescent="0.25">
      <c r="A11" s="252" t="s">
        <v>505</v>
      </c>
      <c r="B11" s="252" t="s">
        <v>15</v>
      </c>
      <c r="C11" s="296">
        <v>3500</v>
      </c>
      <c r="D11" s="252" t="s">
        <v>502</v>
      </c>
    </row>
    <row r="12" spans="1:4" x14ac:dyDescent="0.25">
      <c r="A12" s="252" t="s">
        <v>505</v>
      </c>
      <c r="B12" s="252" t="s">
        <v>16</v>
      </c>
      <c r="C12" s="296">
        <v>100</v>
      </c>
      <c r="D12" s="252" t="s">
        <v>571</v>
      </c>
    </row>
    <row r="13" spans="1:4" x14ac:dyDescent="0.25">
      <c r="A13" s="252" t="s">
        <v>505</v>
      </c>
      <c r="B13" s="252" t="s">
        <v>455</v>
      </c>
      <c r="C13" s="296">
        <v>890</v>
      </c>
      <c r="D13" s="252" t="s">
        <v>573</v>
      </c>
    </row>
    <row r="14" spans="1:4" x14ac:dyDescent="0.25">
      <c r="A14" s="252" t="s">
        <v>505</v>
      </c>
      <c r="B14" s="252" t="s">
        <v>18</v>
      </c>
      <c r="C14" s="296">
        <v>6125</v>
      </c>
      <c r="D14" s="252" t="s">
        <v>502</v>
      </c>
    </row>
    <row r="15" spans="1:4" x14ac:dyDescent="0.25">
      <c r="A15" s="252" t="s">
        <v>505</v>
      </c>
      <c r="B15" s="252" t="s">
        <v>19</v>
      </c>
      <c r="C15" s="296">
        <f>2*C7</f>
        <v>4616</v>
      </c>
      <c r="D15" s="252" t="s">
        <v>504</v>
      </c>
    </row>
    <row r="16" spans="1:4" x14ac:dyDescent="0.25">
      <c r="A16" s="252" t="s">
        <v>505</v>
      </c>
      <c r="B16" s="252" t="s">
        <v>20</v>
      </c>
      <c r="C16" s="296">
        <f>8*C7</f>
        <v>18464</v>
      </c>
      <c r="D16" s="252" t="s">
        <v>567</v>
      </c>
    </row>
    <row r="21" spans="1:4" x14ac:dyDescent="0.25">
      <c r="A21" s="252" t="s">
        <v>495</v>
      </c>
      <c r="B21" s="252" t="s">
        <v>496</v>
      </c>
      <c r="C21" s="252" t="s">
        <v>497</v>
      </c>
      <c r="D21" s="252" t="s">
        <v>498</v>
      </c>
    </row>
    <row r="22" spans="1:4" x14ac:dyDescent="0.25">
      <c r="A22" s="252" t="s">
        <v>506</v>
      </c>
      <c r="B22" s="252" t="s">
        <v>11</v>
      </c>
      <c r="C22" s="296">
        <v>4120</v>
      </c>
      <c r="D22" s="252" t="s">
        <v>499</v>
      </c>
    </row>
    <row r="23" spans="1:4" x14ac:dyDescent="0.25">
      <c r="A23" s="252" t="s">
        <v>506</v>
      </c>
      <c r="B23" s="252" t="s">
        <v>12</v>
      </c>
      <c r="C23" s="296">
        <v>1</v>
      </c>
      <c r="D23" s="252" t="s">
        <v>500</v>
      </c>
    </row>
    <row r="24" spans="1:4" x14ac:dyDescent="0.25">
      <c r="A24" s="252" t="s">
        <v>506</v>
      </c>
      <c r="B24" s="252" t="s">
        <v>501</v>
      </c>
      <c r="C24" s="296">
        <v>230</v>
      </c>
      <c r="D24" s="252" t="s">
        <v>502</v>
      </c>
    </row>
    <row r="25" spans="1:4" x14ac:dyDescent="0.25">
      <c r="A25" s="252" t="s">
        <v>506</v>
      </c>
      <c r="B25" s="252" t="s">
        <v>14</v>
      </c>
      <c r="C25" s="296">
        <v>2</v>
      </c>
      <c r="D25" s="252" t="s">
        <v>503</v>
      </c>
    </row>
    <row r="26" spans="1:4" x14ac:dyDescent="0.25">
      <c r="A26" s="252" t="s">
        <v>506</v>
      </c>
      <c r="B26" s="252" t="s">
        <v>15</v>
      </c>
      <c r="C26" s="296">
        <v>6400</v>
      </c>
      <c r="D26" s="252" t="s">
        <v>502</v>
      </c>
    </row>
    <row r="27" spans="1:4" x14ac:dyDescent="0.25">
      <c r="A27" s="252" t="s">
        <v>506</v>
      </c>
      <c r="B27" s="252" t="s">
        <v>16</v>
      </c>
      <c r="C27" s="296">
        <v>100</v>
      </c>
      <c r="D27" s="252" t="s">
        <v>571</v>
      </c>
    </row>
    <row r="28" spans="1:4" x14ac:dyDescent="0.25">
      <c r="A28" s="252" t="s">
        <v>506</v>
      </c>
      <c r="B28" s="252" t="s">
        <v>455</v>
      </c>
      <c r="C28" s="296">
        <v>1610</v>
      </c>
      <c r="D28" s="252" t="s">
        <v>574</v>
      </c>
    </row>
    <row r="29" spans="1:4" x14ac:dyDescent="0.25">
      <c r="A29" s="252" t="s">
        <v>506</v>
      </c>
      <c r="B29" s="252" t="s">
        <v>18</v>
      </c>
      <c r="C29" s="296">
        <v>11200</v>
      </c>
      <c r="D29" s="252" t="s">
        <v>502</v>
      </c>
    </row>
    <row r="30" spans="1:4" x14ac:dyDescent="0.25">
      <c r="A30" s="252" t="s">
        <v>506</v>
      </c>
      <c r="B30" s="252" t="s">
        <v>19</v>
      </c>
      <c r="C30" s="296">
        <f>2*C22</f>
        <v>8240</v>
      </c>
      <c r="D30" s="252" t="s">
        <v>504</v>
      </c>
    </row>
    <row r="31" spans="1:4" x14ac:dyDescent="0.25">
      <c r="A31" s="252" t="s">
        <v>506</v>
      </c>
      <c r="B31" s="252" t="s">
        <v>20</v>
      </c>
      <c r="C31" s="296">
        <f>8*C22</f>
        <v>32960</v>
      </c>
      <c r="D31" s="252" t="s">
        <v>567</v>
      </c>
    </row>
    <row r="35" spans="1:4" x14ac:dyDescent="0.25">
      <c r="A35" s="252" t="s">
        <v>495</v>
      </c>
      <c r="B35" s="252" t="s">
        <v>496</v>
      </c>
      <c r="C35" s="252" t="s">
        <v>497</v>
      </c>
      <c r="D35" s="252" t="s">
        <v>498</v>
      </c>
    </row>
    <row r="36" spans="1:4" x14ac:dyDescent="0.25">
      <c r="A36" s="252" t="s">
        <v>570</v>
      </c>
      <c r="B36" s="252" t="s">
        <v>12</v>
      </c>
      <c r="C36" s="296">
        <v>1</v>
      </c>
      <c r="D36" s="252" t="s">
        <v>500</v>
      </c>
    </row>
    <row r="37" spans="1:4" x14ac:dyDescent="0.25">
      <c r="A37" s="252" t="s">
        <v>570</v>
      </c>
      <c r="B37" s="252" t="s">
        <v>14</v>
      </c>
      <c r="C37" s="296">
        <v>1</v>
      </c>
      <c r="D37" s="252" t="s">
        <v>583</v>
      </c>
    </row>
    <row r="38" spans="1:4" x14ac:dyDescent="0.25">
      <c r="A38" s="252" t="s">
        <v>570</v>
      </c>
      <c r="B38" s="252" t="s">
        <v>15</v>
      </c>
      <c r="C38" s="296">
        <v>3960</v>
      </c>
      <c r="D38" s="252" t="s">
        <v>502</v>
      </c>
    </row>
    <row r="39" spans="1:4" x14ac:dyDescent="0.25">
      <c r="A39" s="252" t="s">
        <v>570</v>
      </c>
      <c r="B39" s="252" t="s">
        <v>16</v>
      </c>
      <c r="C39" s="296">
        <v>200</v>
      </c>
      <c r="D39" s="252" t="s">
        <v>584</v>
      </c>
    </row>
    <row r="40" spans="1:4" x14ac:dyDescent="0.25">
      <c r="A40" s="252" t="s">
        <v>570</v>
      </c>
      <c r="B40" s="252" t="s">
        <v>455</v>
      </c>
      <c r="C40" s="296">
        <v>2500</v>
      </c>
      <c r="D40" s="252" t="s">
        <v>572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V1000"/>
  <sheetViews>
    <sheetView topLeftCell="A55" workbookViewId="0">
      <selection activeCell="F1" sqref="F1"/>
    </sheetView>
  </sheetViews>
  <sheetFormatPr defaultColWidth="14.42578125" defaultRowHeight="15" customHeight="1" x14ac:dyDescent="0.25"/>
  <cols>
    <col min="1" max="1" width="14.140625" customWidth="1"/>
    <col min="2" max="3" width="18.28515625" customWidth="1"/>
    <col min="4" max="4" width="41.28515625" customWidth="1"/>
    <col min="5" max="5" width="18.7109375" customWidth="1"/>
    <col min="6" max="6" width="21.5703125" customWidth="1"/>
    <col min="7" max="7" width="48.42578125" customWidth="1"/>
    <col min="8" max="8" width="39" customWidth="1"/>
    <col min="9" max="9" width="36.7109375" customWidth="1"/>
    <col min="10" max="10" width="56.7109375" customWidth="1"/>
    <col min="11" max="25" width="8" customWidth="1"/>
  </cols>
  <sheetData>
    <row r="2" spans="1:6" ht="51" customHeight="1" x14ac:dyDescent="0.25"/>
    <row r="3" spans="1:6" ht="63.75" customHeight="1" x14ac:dyDescent="0.25"/>
    <row r="4" spans="1:6" ht="51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2" t="s">
        <v>4</v>
      </c>
      <c r="F4" s="1" t="s">
        <v>5</v>
      </c>
    </row>
    <row r="5" spans="1:6" ht="51" customHeight="1" x14ac:dyDescent="0.25">
      <c r="A5" s="258" t="s">
        <v>6</v>
      </c>
      <c r="B5" s="258">
        <v>1</v>
      </c>
      <c r="C5" s="258" t="s">
        <v>507</v>
      </c>
      <c r="D5" s="259" t="s">
        <v>508</v>
      </c>
      <c r="E5" s="260" t="s">
        <v>7</v>
      </c>
      <c r="F5" s="261">
        <f>'Quadro de Preços 1 (3) - Franco'!H30</f>
        <v>50</v>
      </c>
    </row>
    <row r="6" spans="1:6" ht="36" x14ac:dyDescent="0.25">
      <c r="A6" s="258" t="s">
        <v>6</v>
      </c>
      <c r="B6" s="258">
        <v>2</v>
      </c>
      <c r="C6" s="258" t="s">
        <v>507</v>
      </c>
      <c r="D6" s="259" t="s">
        <v>509</v>
      </c>
      <c r="E6" s="260" t="s">
        <v>7</v>
      </c>
      <c r="F6" s="261">
        <f>'Quadro de Preços 1 (3) - Franco'!H31</f>
        <v>37.94</v>
      </c>
    </row>
    <row r="7" spans="1:6" ht="39" customHeight="1" x14ac:dyDescent="0.25">
      <c r="A7" s="258" t="s">
        <v>6</v>
      </c>
      <c r="B7" s="258">
        <v>3</v>
      </c>
      <c r="C7" s="258" t="s">
        <v>507</v>
      </c>
      <c r="D7" s="259" t="s">
        <v>510</v>
      </c>
      <c r="E7" s="260" t="s">
        <v>7</v>
      </c>
      <c r="F7" s="261">
        <f>'Quadro de Preços 1 (3) - Franco'!H34</f>
        <v>27.24</v>
      </c>
    </row>
    <row r="8" spans="1:6" ht="89.25" customHeight="1" x14ac:dyDescent="0.25">
      <c r="A8" s="258" t="s">
        <v>6</v>
      </c>
      <c r="B8" s="258">
        <v>4</v>
      </c>
      <c r="C8" s="258" t="s">
        <v>507</v>
      </c>
      <c r="D8" s="259" t="s">
        <v>478</v>
      </c>
      <c r="E8" s="260" t="s">
        <v>7</v>
      </c>
      <c r="F8" s="261">
        <f>'Quadro de Preços 1 (3) - Franco'!H32</f>
        <v>16.55</v>
      </c>
    </row>
    <row r="9" spans="1:6" ht="76.5" customHeight="1" x14ac:dyDescent="0.25">
      <c r="A9" s="258" t="s">
        <v>6</v>
      </c>
      <c r="B9" s="258">
        <v>5</v>
      </c>
      <c r="C9" s="258" t="s">
        <v>507</v>
      </c>
      <c r="D9" s="259" t="s">
        <v>511</v>
      </c>
      <c r="E9" s="260" t="s">
        <v>7</v>
      </c>
      <c r="F9" s="261">
        <f>'Quadro de Preços 1 (3) - Franco'!H33</f>
        <v>26.84</v>
      </c>
    </row>
    <row r="10" spans="1:6" ht="39" customHeight="1" x14ac:dyDescent="0.25">
      <c r="A10" s="345" t="s">
        <v>512</v>
      </c>
      <c r="B10" s="346"/>
      <c r="C10" s="346"/>
      <c r="D10" s="346"/>
      <c r="E10" s="346"/>
      <c r="F10" s="347"/>
    </row>
    <row r="11" spans="1:6" ht="39" customHeight="1" x14ac:dyDescent="0.25">
      <c r="A11" s="345" t="s">
        <v>512</v>
      </c>
      <c r="B11" s="346"/>
      <c r="C11" s="346"/>
      <c r="D11" s="346"/>
      <c r="E11" s="346"/>
      <c r="F11" s="347"/>
    </row>
    <row r="12" spans="1:6" ht="51" customHeight="1" x14ac:dyDescent="0.25">
      <c r="A12" s="258" t="s">
        <v>6</v>
      </c>
      <c r="B12" s="258">
        <v>8</v>
      </c>
      <c r="C12" s="258" t="s">
        <v>507</v>
      </c>
      <c r="D12" s="262" t="s">
        <v>482</v>
      </c>
      <c r="E12" s="260" t="s">
        <v>514</v>
      </c>
      <c r="F12" s="261">
        <f>'Quadro de Preços 1 (3) - Franco'!H39</f>
        <v>2203.6</v>
      </c>
    </row>
    <row r="13" spans="1:6" ht="38.25" customHeight="1" x14ac:dyDescent="0.25">
      <c r="A13" s="263" t="s">
        <v>9</v>
      </c>
      <c r="B13" s="258">
        <v>9</v>
      </c>
      <c r="C13" s="258" t="s">
        <v>507</v>
      </c>
      <c r="D13" s="264" t="s">
        <v>515</v>
      </c>
      <c r="E13" s="260" t="s">
        <v>7</v>
      </c>
      <c r="F13" s="261">
        <f>'Quadro de Preços 1 (3) - Franco'!H28</f>
        <v>12.6</v>
      </c>
    </row>
    <row r="14" spans="1:6" ht="76.5" customHeight="1" x14ac:dyDescent="0.25">
      <c r="A14" s="263" t="s">
        <v>9</v>
      </c>
      <c r="B14" s="258">
        <v>10</v>
      </c>
      <c r="C14" s="258" t="s">
        <v>507</v>
      </c>
      <c r="D14" s="264" t="s">
        <v>516</v>
      </c>
      <c r="E14" s="260" t="s">
        <v>7</v>
      </c>
      <c r="F14" s="261">
        <f>'Quadro de Preços 1 (3) - Franco'!H29</f>
        <v>22.7</v>
      </c>
    </row>
    <row r="15" spans="1:6" ht="51.75" customHeight="1" x14ac:dyDescent="0.25">
      <c r="A15" s="258" t="s">
        <v>10</v>
      </c>
      <c r="B15" s="258">
        <v>11</v>
      </c>
      <c r="C15" s="258" t="s">
        <v>507</v>
      </c>
      <c r="D15" s="258" t="s">
        <v>517</v>
      </c>
      <c r="E15" s="260" t="s">
        <v>8</v>
      </c>
      <c r="F15" s="261">
        <f>'Quadro de Preços 1 (3) - Franco'!H41</f>
        <v>89.9</v>
      </c>
    </row>
    <row r="16" spans="1:6" ht="51.75" customHeight="1" x14ac:dyDescent="0.25">
      <c r="A16" s="258" t="s">
        <v>10</v>
      </c>
      <c r="B16" s="258">
        <v>12</v>
      </c>
      <c r="C16" s="258" t="s">
        <v>507</v>
      </c>
      <c r="D16" s="265" t="s">
        <v>11</v>
      </c>
      <c r="E16" s="260" t="s">
        <v>4</v>
      </c>
      <c r="F16" s="261">
        <f>'Quadro de Preços 1 (3) - Franco'!H12</f>
        <v>3.5</v>
      </c>
    </row>
    <row r="17" spans="1:6" ht="51.75" customHeight="1" x14ac:dyDescent="0.25">
      <c r="A17" s="258" t="s">
        <v>10</v>
      </c>
      <c r="B17" s="258">
        <v>13</v>
      </c>
      <c r="C17" s="258" t="s">
        <v>507</v>
      </c>
      <c r="D17" s="258" t="s">
        <v>12</v>
      </c>
      <c r="E17" s="260" t="s">
        <v>4</v>
      </c>
      <c r="F17" s="261">
        <f>'Quadro de Preços 1 (3) - Franco'!H13</f>
        <v>140</v>
      </c>
    </row>
    <row r="18" spans="1:6" ht="51.75" customHeight="1" x14ac:dyDescent="0.25">
      <c r="A18" s="258" t="s">
        <v>10</v>
      </c>
      <c r="B18" s="258">
        <v>14</v>
      </c>
      <c r="C18" s="258" t="s">
        <v>507</v>
      </c>
      <c r="D18" s="265" t="s">
        <v>518</v>
      </c>
      <c r="E18" s="260" t="s">
        <v>4</v>
      </c>
      <c r="F18" s="261">
        <f>'Quadro de Preços 1 (3) - Franco'!H14</f>
        <v>2.6</v>
      </c>
    </row>
    <row r="19" spans="1:6" ht="51.75" customHeight="1" x14ac:dyDescent="0.25">
      <c r="A19" s="258" t="s">
        <v>10</v>
      </c>
      <c r="B19" s="258">
        <v>15</v>
      </c>
      <c r="C19" s="258" t="s">
        <v>507</v>
      </c>
      <c r="D19" s="265" t="s">
        <v>14</v>
      </c>
      <c r="E19" s="260" t="s">
        <v>4</v>
      </c>
      <c r="F19" s="261">
        <f>'Quadro de Preços 1 (3) - Franco'!H15</f>
        <v>5</v>
      </c>
    </row>
    <row r="20" spans="1:6" ht="51.75" customHeight="1" x14ac:dyDescent="0.25">
      <c r="A20" s="258" t="s">
        <v>10</v>
      </c>
      <c r="B20" s="258">
        <v>16</v>
      </c>
      <c r="C20" s="258" t="s">
        <v>507</v>
      </c>
      <c r="D20" s="265" t="s">
        <v>15</v>
      </c>
      <c r="E20" s="260" t="s">
        <v>4</v>
      </c>
      <c r="F20" s="261">
        <f>'Quadro de Preços 1 (3) - Franco'!H16</f>
        <v>0.14000000000000001</v>
      </c>
    </row>
    <row r="21" spans="1:6" ht="51.75" customHeight="1" x14ac:dyDescent="0.25">
      <c r="A21" s="258" t="s">
        <v>10</v>
      </c>
      <c r="B21" s="258">
        <v>17</v>
      </c>
      <c r="C21" s="258" t="s">
        <v>507</v>
      </c>
      <c r="D21" s="266" t="s">
        <v>16</v>
      </c>
      <c r="E21" s="260" t="s">
        <v>4</v>
      </c>
      <c r="F21" s="261">
        <f>'Quadro de Preços 1 (3) - Franco'!H17</f>
        <v>0.4</v>
      </c>
    </row>
    <row r="22" spans="1:6" ht="51.75" customHeight="1" x14ac:dyDescent="0.25">
      <c r="A22" s="258" t="s">
        <v>10</v>
      </c>
      <c r="B22" s="258">
        <v>18</v>
      </c>
      <c r="C22" s="258" t="s">
        <v>507</v>
      </c>
      <c r="D22" s="266" t="s">
        <v>17</v>
      </c>
      <c r="E22" s="260" t="s">
        <v>4</v>
      </c>
      <c r="F22" s="261">
        <f>'Quadro de Preços 1 (3) - Franco'!H18</f>
        <v>0.2</v>
      </c>
    </row>
    <row r="23" spans="1:6" ht="51.75" customHeight="1" x14ac:dyDescent="0.25">
      <c r="A23" s="258" t="s">
        <v>10</v>
      </c>
      <c r="B23" s="258">
        <v>19</v>
      </c>
      <c r="C23" s="258" t="s">
        <v>507</v>
      </c>
      <c r="D23" s="265" t="s">
        <v>18</v>
      </c>
      <c r="E23" s="260" t="s">
        <v>4</v>
      </c>
      <c r="F23" s="261">
        <f>'Quadro de Preços 1 (3) - Franco'!H19</f>
        <v>0.09</v>
      </c>
    </row>
    <row r="24" spans="1:6" ht="51.75" customHeight="1" x14ac:dyDescent="0.25">
      <c r="A24" s="258" t="s">
        <v>10</v>
      </c>
      <c r="B24" s="258">
        <v>20</v>
      </c>
      <c r="C24" s="258" t="s">
        <v>507</v>
      </c>
      <c r="D24" s="266" t="s">
        <v>19</v>
      </c>
      <c r="E24" s="260" t="s">
        <v>4</v>
      </c>
      <c r="F24" s="261">
        <f>'Quadro de Preços 1 (3) - Franco'!H20</f>
        <v>0.35</v>
      </c>
    </row>
    <row r="25" spans="1:6" ht="64.5" customHeight="1" x14ac:dyDescent="0.25">
      <c r="A25" s="258" t="s">
        <v>10</v>
      </c>
      <c r="B25" s="258">
        <v>21</v>
      </c>
      <c r="C25" s="258" t="s">
        <v>507</v>
      </c>
      <c r="D25" s="266" t="s">
        <v>20</v>
      </c>
      <c r="E25" s="260" t="s">
        <v>4</v>
      </c>
      <c r="F25" s="261">
        <f>'Quadro de Preços 1 (3) - Franco'!H21</f>
        <v>0.17</v>
      </c>
    </row>
    <row r="26" spans="1:6" ht="67.5" customHeight="1" x14ac:dyDescent="0.25">
      <c r="A26" s="258" t="s">
        <v>10</v>
      </c>
      <c r="B26" s="258">
        <v>22</v>
      </c>
      <c r="C26" s="258" t="s">
        <v>507</v>
      </c>
      <c r="D26" s="267" t="s">
        <v>21</v>
      </c>
      <c r="E26" s="260" t="s">
        <v>4</v>
      </c>
      <c r="F26" s="261">
        <f>'Quadro de Preços 1'!I10</f>
        <v>3.68</v>
      </c>
    </row>
    <row r="27" spans="1:6" ht="74.25" customHeight="1" x14ac:dyDescent="0.25">
      <c r="A27" s="258" t="s">
        <v>10</v>
      </c>
      <c r="B27" s="258">
        <v>23</v>
      </c>
      <c r="C27" s="258" t="s">
        <v>507</v>
      </c>
      <c r="D27" s="267" t="s">
        <v>395</v>
      </c>
      <c r="E27" s="260" t="s">
        <v>4</v>
      </c>
      <c r="F27" s="261">
        <f>'Quadro de Preços 1'!I12</f>
        <v>0.42</v>
      </c>
    </row>
    <row r="28" spans="1:6" ht="64.5" customHeight="1" x14ac:dyDescent="0.25">
      <c r="A28" s="258" t="s">
        <v>10</v>
      </c>
      <c r="B28" s="258">
        <v>24</v>
      </c>
      <c r="C28" s="258" t="s">
        <v>507</v>
      </c>
      <c r="D28" s="267" t="s">
        <v>403</v>
      </c>
      <c r="E28" s="260" t="s">
        <v>4</v>
      </c>
      <c r="F28" s="261">
        <f>'Quadro de Preços 1'!I18</f>
        <v>11.39</v>
      </c>
    </row>
    <row r="29" spans="1:6" ht="76.5" customHeight="1" x14ac:dyDescent="0.25">
      <c r="A29" s="258" t="s">
        <v>10</v>
      </c>
      <c r="B29" s="258">
        <v>25</v>
      </c>
      <c r="C29" s="258" t="s">
        <v>507</v>
      </c>
      <c r="D29" s="268" t="s">
        <v>519</v>
      </c>
      <c r="E29" s="260" t="s">
        <v>4</v>
      </c>
      <c r="F29" s="261">
        <f>'Quadro de Preços 1'!I11</f>
        <v>1.21</v>
      </c>
    </row>
    <row r="30" spans="1:6" ht="39" customHeight="1" x14ac:dyDescent="0.25">
      <c r="A30" s="258" t="s">
        <v>10</v>
      </c>
      <c r="B30" s="258">
        <v>26</v>
      </c>
      <c r="C30" s="258" t="s">
        <v>507</v>
      </c>
      <c r="D30" s="269" t="s">
        <v>520</v>
      </c>
      <c r="E30" s="260" t="s">
        <v>4</v>
      </c>
      <c r="F30" s="261">
        <f>'Kit Lanche'!D15</f>
        <v>5.5</v>
      </c>
    </row>
    <row r="31" spans="1:6" ht="39" customHeight="1" x14ac:dyDescent="0.25">
      <c r="A31" s="258" t="s">
        <v>10</v>
      </c>
      <c r="B31" s="258">
        <v>27</v>
      </c>
      <c r="C31" s="258" t="s">
        <v>507</v>
      </c>
      <c r="D31" s="258" t="s">
        <v>521</v>
      </c>
      <c r="E31" s="260" t="s">
        <v>4</v>
      </c>
      <c r="F31" s="261">
        <f>'Quadro de Preços 1 (3) - Franco'!H24</f>
        <v>4</v>
      </c>
    </row>
    <row r="32" spans="1:6" ht="38.25" customHeight="1" x14ac:dyDescent="0.25">
      <c r="A32" s="258" t="s">
        <v>10</v>
      </c>
      <c r="B32" s="258">
        <v>28</v>
      </c>
      <c r="C32" s="258" t="s">
        <v>507</v>
      </c>
      <c r="D32" s="258" t="s">
        <v>522</v>
      </c>
      <c r="E32" s="260" t="s">
        <v>4</v>
      </c>
      <c r="F32" s="261">
        <f>'Quadro de Preços 1 (3) - Franco'!H23</f>
        <v>12</v>
      </c>
    </row>
    <row r="33" spans="1:22" ht="38.25" customHeight="1" x14ac:dyDescent="0.25">
      <c r="A33" s="258" t="s">
        <v>10</v>
      </c>
      <c r="B33" s="258">
        <v>29</v>
      </c>
      <c r="C33" s="258" t="s">
        <v>507</v>
      </c>
      <c r="D33" s="268" t="s">
        <v>22</v>
      </c>
      <c r="E33" s="260" t="s">
        <v>4</v>
      </c>
      <c r="F33" s="261">
        <f>'Quadro de Preços 1'!I13</f>
        <v>5.59</v>
      </c>
    </row>
    <row r="34" spans="1:22" ht="63.75" customHeight="1" x14ac:dyDescent="0.25">
      <c r="A34" s="258" t="s">
        <v>10</v>
      </c>
      <c r="B34" s="258">
        <v>30</v>
      </c>
      <c r="C34" s="258" t="s">
        <v>507</v>
      </c>
      <c r="D34" s="268" t="s">
        <v>23</v>
      </c>
      <c r="E34" s="260" t="s">
        <v>4</v>
      </c>
      <c r="F34" s="261">
        <f>'Quadro de Preços 1'!I14</f>
        <v>21.61</v>
      </c>
    </row>
    <row r="35" spans="1:22" ht="51" customHeight="1" x14ac:dyDescent="0.25">
      <c r="A35" s="258" t="s">
        <v>10</v>
      </c>
      <c r="B35" s="258">
        <v>31</v>
      </c>
      <c r="C35" s="258" t="s">
        <v>507</v>
      </c>
      <c r="D35" s="268" t="s">
        <v>523</v>
      </c>
      <c r="E35" s="260" t="s">
        <v>4</v>
      </c>
      <c r="F35" s="261">
        <f>'Quadro de Preços 1'!I41</f>
        <v>7.2</v>
      </c>
    </row>
    <row r="36" spans="1:22" ht="51" customHeight="1" x14ac:dyDescent="0.25">
      <c r="A36" s="258" t="s">
        <v>10</v>
      </c>
      <c r="B36" s="258">
        <v>32</v>
      </c>
      <c r="C36" s="258" t="s">
        <v>507</v>
      </c>
      <c r="D36" s="268" t="s">
        <v>399</v>
      </c>
      <c r="E36" s="260" t="s">
        <v>4</v>
      </c>
      <c r="F36" s="261">
        <f>'Quadro de Preços 1'!I15</f>
        <v>0.19</v>
      </c>
    </row>
    <row r="37" spans="1:22" ht="76.5" customHeight="1" x14ac:dyDescent="0.25">
      <c r="A37" s="258" t="s">
        <v>10</v>
      </c>
      <c r="B37" s="258">
        <v>33</v>
      </c>
      <c r="C37" s="258" t="s">
        <v>507</v>
      </c>
      <c r="D37" s="268" t="s">
        <v>401</v>
      </c>
      <c r="E37" s="260" t="s">
        <v>4</v>
      </c>
      <c r="F37" s="261">
        <f>'Quadro de Preços 1'!I16</f>
        <v>0.82</v>
      </c>
    </row>
    <row r="38" spans="1:22" ht="76.5" customHeight="1" x14ac:dyDescent="0.25">
      <c r="A38" s="258" t="s">
        <v>10</v>
      </c>
      <c r="B38" s="258">
        <v>34</v>
      </c>
      <c r="C38" s="258" t="s">
        <v>507</v>
      </c>
      <c r="D38" s="268" t="s">
        <v>402</v>
      </c>
      <c r="E38" s="260" t="s">
        <v>4</v>
      </c>
      <c r="F38" s="261">
        <f>'Quadro de Preços 1'!I17</f>
        <v>5.42</v>
      </c>
    </row>
    <row r="39" spans="1:22" ht="51" customHeight="1" x14ac:dyDescent="0.25">
      <c r="A39" s="258" t="s">
        <v>10</v>
      </c>
      <c r="B39" s="258">
        <v>35</v>
      </c>
      <c r="C39" s="258" t="s">
        <v>507</v>
      </c>
      <c r="D39" s="268" t="s">
        <v>404</v>
      </c>
      <c r="E39" s="260" t="s">
        <v>4</v>
      </c>
      <c r="F39" s="261">
        <f>'Quadro de Preços 1'!I19</f>
        <v>0.39</v>
      </c>
    </row>
    <row r="40" spans="1:22" ht="38.25" customHeight="1" x14ac:dyDescent="0.25">
      <c r="A40" s="258" t="s">
        <v>10</v>
      </c>
      <c r="B40" s="258">
        <v>36</v>
      </c>
      <c r="C40" s="258" t="s">
        <v>507</v>
      </c>
      <c r="D40" s="268" t="s">
        <v>405</v>
      </c>
      <c r="E40" s="260" t="s">
        <v>4</v>
      </c>
      <c r="F40" s="261">
        <f>'Quadro de Preços 1'!I20</f>
        <v>1.19</v>
      </c>
    </row>
    <row r="41" spans="1:22" ht="38.25" customHeight="1" x14ac:dyDescent="0.25">
      <c r="A41" s="258" t="s">
        <v>10</v>
      </c>
      <c r="B41" s="258">
        <v>37</v>
      </c>
      <c r="C41" s="258" t="s">
        <v>507</v>
      </c>
      <c r="D41" s="268" t="s">
        <v>429</v>
      </c>
      <c r="E41" s="265" t="s">
        <v>24</v>
      </c>
      <c r="F41" s="261">
        <f>'Quadro de Preços 1'!I37</f>
        <v>0.98</v>
      </c>
    </row>
    <row r="42" spans="1:22" ht="51" customHeight="1" x14ac:dyDescent="0.25">
      <c r="A42" s="258" t="s">
        <v>10</v>
      </c>
      <c r="B42" s="258">
        <v>38</v>
      </c>
      <c r="C42" s="258" t="s">
        <v>507</v>
      </c>
      <c r="D42" s="268" t="s">
        <v>406</v>
      </c>
      <c r="E42" s="260" t="s">
        <v>4</v>
      </c>
      <c r="F42" s="261">
        <f>'Quadro de Preços 1'!I21</f>
        <v>0.84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38.25" customHeight="1" x14ac:dyDescent="0.25">
      <c r="A43" s="258" t="s">
        <v>10</v>
      </c>
      <c r="B43" s="258">
        <v>39</v>
      </c>
      <c r="C43" s="258" t="s">
        <v>507</v>
      </c>
      <c r="D43" s="268" t="s">
        <v>524</v>
      </c>
      <c r="E43" s="265" t="s">
        <v>25</v>
      </c>
      <c r="F43" s="261">
        <f>'Quadro de Preços 1'!I22</f>
        <v>90.65</v>
      </c>
    </row>
    <row r="44" spans="1:22" ht="38.25" customHeight="1" x14ac:dyDescent="0.25">
      <c r="A44" s="258" t="s">
        <v>10</v>
      </c>
      <c r="B44" s="258">
        <v>40</v>
      </c>
      <c r="C44" s="258" t="s">
        <v>507</v>
      </c>
      <c r="D44" s="268" t="s">
        <v>410</v>
      </c>
      <c r="E44" s="260" t="s">
        <v>4</v>
      </c>
      <c r="F44" s="261">
        <f>'Quadro de Preços 1'!I23</f>
        <v>1.45</v>
      </c>
    </row>
    <row r="45" spans="1:22" ht="38.25" customHeight="1" x14ac:dyDescent="0.25">
      <c r="A45" s="258" t="s">
        <v>10</v>
      </c>
      <c r="B45" s="258">
        <v>41</v>
      </c>
      <c r="C45" s="258" t="s">
        <v>507</v>
      </c>
      <c r="D45" s="268" t="s">
        <v>525</v>
      </c>
      <c r="E45" s="260" t="s">
        <v>4</v>
      </c>
      <c r="F45" s="261">
        <f>'Quadro de Preços 1'!I24</f>
        <v>1.2</v>
      </c>
    </row>
    <row r="46" spans="1:22" ht="38.25" customHeight="1" x14ac:dyDescent="0.25">
      <c r="A46" s="258" t="s">
        <v>10</v>
      </c>
      <c r="B46" s="258">
        <v>42</v>
      </c>
      <c r="C46" s="258" t="s">
        <v>507</v>
      </c>
      <c r="D46" s="268" t="s">
        <v>526</v>
      </c>
      <c r="E46" s="260" t="s">
        <v>4</v>
      </c>
      <c r="F46" s="261">
        <f>'Quadro de Preços 1'!I25</f>
        <v>0.13</v>
      </c>
    </row>
    <row r="47" spans="1:22" ht="51" customHeight="1" x14ac:dyDescent="0.25">
      <c r="A47" s="258" t="s">
        <v>10</v>
      </c>
      <c r="B47" s="258">
        <v>43</v>
      </c>
      <c r="C47" s="270" t="s">
        <v>507</v>
      </c>
      <c r="D47" s="271" t="s">
        <v>512</v>
      </c>
      <c r="E47" s="272" t="s">
        <v>4</v>
      </c>
      <c r="F47" s="273">
        <v>10.9</v>
      </c>
    </row>
    <row r="48" spans="1:22" ht="51" customHeight="1" x14ac:dyDescent="0.25">
      <c r="A48" s="258" t="s">
        <v>10</v>
      </c>
      <c r="B48" s="258">
        <v>44</v>
      </c>
      <c r="C48" s="258" t="s">
        <v>507</v>
      </c>
      <c r="D48" s="268" t="s">
        <v>413</v>
      </c>
      <c r="E48" s="260" t="s">
        <v>4</v>
      </c>
      <c r="F48" s="261">
        <f>'Quadro de Preços 1'!I26</f>
        <v>1.47</v>
      </c>
    </row>
    <row r="49" spans="1:7" ht="51" customHeight="1" x14ac:dyDescent="0.25">
      <c r="A49" s="258" t="s">
        <v>10</v>
      </c>
      <c r="B49" s="258">
        <v>45</v>
      </c>
      <c r="C49" s="258" t="s">
        <v>507</v>
      </c>
      <c r="D49" s="268" t="s">
        <v>415</v>
      </c>
      <c r="E49" s="260" t="s">
        <v>4</v>
      </c>
      <c r="F49" s="261">
        <f>'Quadro de Preços 1'!I27</f>
        <v>2.77</v>
      </c>
    </row>
    <row r="50" spans="1:7" ht="38.25" customHeight="1" x14ac:dyDescent="0.25">
      <c r="A50" s="258" t="s">
        <v>10</v>
      </c>
      <c r="B50" s="258">
        <v>46</v>
      </c>
      <c r="C50" s="258" t="s">
        <v>507</v>
      </c>
      <c r="D50" s="268" t="s">
        <v>416</v>
      </c>
      <c r="E50" s="260" t="s">
        <v>4</v>
      </c>
      <c r="F50" s="261">
        <f>'Quadro de Preços 1'!I28</f>
        <v>5.47</v>
      </c>
    </row>
    <row r="51" spans="1:7" ht="38.25" customHeight="1" x14ac:dyDescent="0.25">
      <c r="A51" s="258" t="s">
        <v>10</v>
      </c>
      <c r="B51" s="258">
        <v>47</v>
      </c>
      <c r="C51" s="258" t="s">
        <v>507</v>
      </c>
      <c r="D51" s="268" t="s">
        <v>417</v>
      </c>
      <c r="E51" s="265" t="s">
        <v>25</v>
      </c>
      <c r="F51" s="261">
        <f>'Quadro de Preços 1'!I29</f>
        <v>2.84</v>
      </c>
    </row>
    <row r="52" spans="1:7" ht="38.25" customHeight="1" x14ac:dyDescent="0.25">
      <c r="A52" s="258" t="s">
        <v>10</v>
      </c>
      <c r="B52" s="258">
        <v>48</v>
      </c>
      <c r="C52" s="258" t="s">
        <v>507</v>
      </c>
      <c r="D52" s="268" t="s">
        <v>419</v>
      </c>
      <c r="E52" s="260" t="s">
        <v>4</v>
      </c>
      <c r="F52" s="261">
        <f>'Quadro de Preços 1'!I30</f>
        <v>0.19</v>
      </c>
    </row>
    <row r="53" spans="1:7" ht="38.25" customHeight="1" x14ac:dyDescent="0.25">
      <c r="A53" s="258" t="s">
        <v>10</v>
      </c>
      <c r="B53" s="258">
        <v>49</v>
      </c>
      <c r="C53" s="271"/>
      <c r="D53" s="271" t="s">
        <v>512</v>
      </c>
      <c r="E53" s="274"/>
      <c r="F53" s="274"/>
    </row>
    <row r="54" spans="1:7" ht="89.25" customHeight="1" x14ac:dyDescent="0.25">
      <c r="A54" s="258" t="s">
        <v>10</v>
      </c>
      <c r="B54" s="258">
        <v>50</v>
      </c>
      <c r="C54" s="258" t="s">
        <v>507</v>
      </c>
      <c r="D54" s="268" t="s">
        <v>424</v>
      </c>
      <c r="E54" s="260" t="s">
        <v>527</v>
      </c>
      <c r="F54" s="261">
        <f>'Quadro de Preços 1'!I34</f>
        <v>58.94</v>
      </c>
    </row>
    <row r="55" spans="1:7" ht="63.75" customHeight="1" x14ac:dyDescent="0.25">
      <c r="A55" s="258" t="s">
        <v>10</v>
      </c>
      <c r="B55" s="258">
        <v>51</v>
      </c>
      <c r="C55" s="258" t="s">
        <v>507</v>
      </c>
      <c r="D55" s="268" t="s">
        <v>423</v>
      </c>
      <c r="E55" s="260" t="s">
        <v>4</v>
      </c>
      <c r="F55" s="261">
        <f>'Quadro de Preços 1'!I33</f>
        <v>9.2799999999999994</v>
      </c>
    </row>
    <row r="56" spans="1:7" ht="38.25" customHeight="1" x14ac:dyDescent="0.25">
      <c r="A56" s="258" t="s">
        <v>10</v>
      </c>
      <c r="B56" s="258">
        <v>52</v>
      </c>
      <c r="C56" s="258" t="s">
        <v>507</v>
      </c>
      <c r="D56" s="268" t="s">
        <v>428</v>
      </c>
      <c r="E56" s="260" t="s">
        <v>4</v>
      </c>
      <c r="F56" s="261">
        <f>'Quadro de Preços 1'!I36</f>
        <v>5.05</v>
      </c>
    </row>
    <row r="57" spans="1:7" ht="38.25" customHeight="1" x14ac:dyDescent="0.25">
      <c r="A57" s="258" t="s">
        <v>10</v>
      </c>
      <c r="B57" s="258">
        <v>53</v>
      </c>
      <c r="C57" s="258" t="s">
        <v>507</v>
      </c>
      <c r="D57" s="268" t="s">
        <v>528</v>
      </c>
      <c r="E57" s="260" t="s">
        <v>4</v>
      </c>
      <c r="F57" s="261">
        <f>'Quadro de Preços 1'!I35</f>
        <v>21.58</v>
      </c>
    </row>
    <row r="58" spans="1:7" ht="38.25" customHeight="1" x14ac:dyDescent="0.25">
      <c r="A58" s="258" t="s">
        <v>10</v>
      </c>
      <c r="B58" s="258">
        <v>54</v>
      </c>
      <c r="C58" s="258" t="s">
        <v>507</v>
      </c>
      <c r="D58" s="268" t="s">
        <v>420</v>
      </c>
      <c r="E58" s="260" t="s">
        <v>529</v>
      </c>
      <c r="F58" s="261">
        <f>'Quadro de Preços 1'!I31</f>
        <v>18.46</v>
      </c>
    </row>
    <row r="59" spans="1:7" ht="51" customHeight="1" x14ac:dyDescent="0.25">
      <c r="A59" s="258" t="s">
        <v>10</v>
      </c>
      <c r="B59" s="258">
        <v>55</v>
      </c>
      <c r="C59" s="258" t="s">
        <v>507</v>
      </c>
      <c r="D59" s="268" t="s">
        <v>530</v>
      </c>
      <c r="E59" s="260" t="s">
        <v>4</v>
      </c>
      <c r="F59" s="261">
        <f>'Quadro de Preços 1'!I38</f>
        <v>6.17</v>
      </c>
    </row>
    <row r="60" spans="1:7" ht="63.75" customHeight="1" x14ac:dyDescent="0.25">
      <c r="A60" s="258" t="s">
        <v>10</v>
      </c>
      <c r="B60" s="258">
        <v>56</v>
      </c>
      <c r="C60" s="258" t="s">
        <v>507</v>
      </c>
      <c r="D60" s="268" t="s">
        <v>531</v>
      </c>
      <c r="E60" s="265" t="s">
        <v>24</v>
      </c>
      <c r="F60" s="261">
        <f>'Quadro de Preços 1'!I39</f>
        <v>14.09</v>
      </c>
    </row>
    <row r="61" spans="1:7" ht="102" customHeight="1" x14ac:dyDescent="0.25">
      <c r="A61" s="258" t="s">
        <v>10</v>
      </c>
      <c r="B61" s="258">
        <v>57</v>
      </c>
      <c r="C61" s="258" t="s">
        <v>507</v>
      </c>
      <c r="D61" s="268" t="s">
        <v>435</v>
      </c>
      <c r="E61" s="260" t="s">
        <v>4</v>
      </c>
      <c r="F61" s="261">
        <f>'Quadro de Preços 1'!I40</f>
        <v>7.88</v>
      </c>
    </row>
    <row r="62" spans="1:7" ht="63.75" customHeight="1" x14ac:dyDescent="0.25">
      <c r="A62" s="258" t="s">
        <v>10</v>
      </c>
      <c r="B62" s="258">
        <v>58</v>
      </c>
      <c r="C62" s="258" t="s">
        <v>507</v>
      </c>
      <c r="D62" s="268" t="s">
        <v>532</v>
      </c>
      <c r="E62" s="260" t="s">
        <v>4</v>
      </c>
      <c r="F62" s="261">
        <f>'Quadro de Preços 1'!I32</f>
        <v>1.44</v>
      </c>
    </row>
    <row r="63" spans="1:7" ht="87" customHeight="1" x14ac:dyDescent="0.25">
      <c r="A63" s="258" t="s">
        <v>6</v>
      </c>
      <c r="B63" s="258">
        <v>59</v>
      </c>
      <c r="C63" s="258" t="s">
        <v>507</v>
      </c>
      <c r="D63" s="258" t="s">
        <v>466</v>
      </c>
      <c r="E63" s="260" t="s">
        <v>8</v>
      </c>
      <c r="F63" s="261">
        <f>'Quadro de Preços 1 (3) - Franco'!H26</f>
        <v>1550</v>
      </c>
      <c r="G63" s="10"/>
    </row>
    <row r="64" spans="1:7" ht="80.25" customHeight="1" x14ac:dyDescent="0.25"/>
    <row r="65" spans="2:4" ht="78" customHeight="1" x14ac:dyDescent="0.25"/>
    <row r="66" spans="2:4" ht="15.75" customHeight="1" x14ac:dyDescent="0.25">
      <c r="D66" s="11"/>
    </row>
    <row r="67" spans="2:4" ht="15.75" customHeight="1" x14ac:dyDescent="0.25">
      <c r="B67" s="12"/>
      <c r="D67" s="11"/>
    </row>
    <row r="68" spans="2:4" ht="15.75" customHeight="1" x14ac:dyDescent="0.25">
      <c r="D68" s="12"/>
    </row>
    <row r="69" spans="2:4" ht="15.75" customHeight="1" x14ac:dyDescent="0.25">
      <c r="B69" s="12"/>
      <c r="C69" s="12"/>
      <c r="D69" s="12"/>
    </row>
    <row r="70" spans="2:4" ht="15.75" customHeight="1" x14ac:dyDescent="0.25">
      <c r="B70" s="12"/>
      <c r="C70" s="12"/>
      <c r="D70" s="12"/>
    </row>
    <row r="71" spans="2:4" ht="15.75" customHeight="1" x14ac:dyDescent="0.25">
      <c r="B71" s="12"/>
      <c r="C71" s="12"/>
      <c r="D71" s="12"/>
    </row>
    <row r="72" spans="2:4" ht="15.75" customHeight="1" x14ac:dyDescent="0.25">
      <c r="B72" s="13"/>
      <c r="C72" s="12"/>
      <c r="D72" s="12"/>
    </row>
    <row r="73" spans="2:4" ht="15.75" customHeight="1" x14ac:dyDescent="0.25">
      <c r="B73" s="343"/>
      <c r="C73" s="344"/>
      <c r="D73" s="344"/>
    </row>
    <row r="74" spans="2:4" ht="15.75" customHeight="1" x14ac:dyDescent="0.25">
      <c r="B74" s="343"/>
      <c r="C74" s="344"/>
      <c r="D74" s="344"/>
    </row>
    <row r="75" spans="2:4" ht="15.75" customHeight="1" x14ac:dyDescent="0.25">
      <c r="B75" s="343"/>
      <c r="C75" s="344"/>
      <c r="D75" s="344"/>
    </row>
    <row r="76" spans="2:4" ht="15.75" customHeight="1" x14ac:dyDescent="0.25">
      <c r="D76" s="11"/>
    </row>
    <row r="77" spans="2:4" ht="15.75" customHeight="1" x14ac:dyDescent="0.25">
      <c r="D77" s="11"/>
    </row>
    <row r="78" spans="2:4" ht="15.75" customHeight="1" x14ac:dyDescent="0.25">
      <c r="D78" s="11"/>
    </row>
    <row r="79" spans="2:4" ht="15.75" customHeight="1" x14ac:dyDescent="0.25">
      <c r="D79" s="11"/>
    </row>
    <row r="80" spans="2:4" ht="15.75" customHeight="1" x14ac:dyDescent="0.25">
      <c r="D80" s="11"/>
    </row>
    <row r="81" spans="4:4" ht="15.75" customHeight="1" x14ac:dyDescent="0.25">
      <c r="D81" s="11"/>
    </row>
    <row r="82" spans="4:4" ht="15.75" customHeight="1" x14ac:dyDescent="0.25">
      <c r="D82" s="11"/>
    </row>
    <row r="83" spans="4:4" ht="15.75" customHeight="1" x14ac:dyDescent="0.25">
      <c r="D83" s="11"/>
    </row>
    <row r="84" spans="4:4" ht="15.75" customHeight="1" x14ac:dyDescent="0.25">
      <c r="D84" s="11"/>
    </row>
    <row r="85" spans="4:4" ht="15.75" customHeight="1" x14ac:dyDescent="0.25">
      <c r="D85" s="11"/>
    </row>
    <row r="86" spans="4:4" ht="15.75" customHeight="1" x14ac:dyDescent="0.25">
      <c r="D86" s="11"/>
    </row>
    <row r="87" spans="4:4" ht="15.75" customHeight="1" x14ac:dyDescent="0.25">
      <c r="D87" s="11"/>
    </row>
    <row r="88" spans="4:4" ht="15.75" customHeight="1" x14ac:dyDescent="0.25">
      <c r="D88" s="11"/>
    </row>
    <row r="89" spans="4:4" ht="15.75" customHeight="1" x14ac:dyDescent="0.25">
      <c r="D89" s="11"/>
    </row>
    <row r="90" spans="4:4" ht="15.75" customHeight="1" x14ac:dyDescent="0.25">
      <c r="D90" s="11"/>
    </row>
    <row r="91" spans="4:4" ht="15.75" customHeight="1" x14ac:dyDescent="0.25">
      <c r="D91" s="11"/>
    </row>
    <row r="92" spans="4:4" ht="15.75" customHeight="1" x14ac:dyDescent="0.25">
      <c r="D92" s="11"/>
    </row>
    <row r="93" spans="4:4" ht="15.75" customHeight="1" x14ac:dyDescent="0.25">
      <c r="D93" s="11"/>
    </row>
    <row r="94" spans="4:4" ht="15.75" customHeight="1" x14ac:dyDescent="0.25">
      <c r="D94" s="11"/>
    </row>
    <row r="95" spans="4:4" ht="15.75" customHeight="1" x14ac:dyDescent="0.25">
      <c r="D95" s="11"/>
    </row>
    <row r="96" spans="4:4" ht="15.75" customHeight="1" x14ac:dyDescent="0.25">
      <c r="D96" s="11"/>
    </row>
    <row r="97" spans="4:4" ht="15.75" customHeight="1" x14ac:dyDescent="0.25">
      <c r="D97" s="11"/>
    </row>
    <row r="98" spans="4:4" ht="15.75" customHeight="1" x14ac:dyDescent="0.25">
      <c r="D98" s="11"/>
    </row>
    <row r="99" spans="4:4" ht="15.75" customHeight="1" x14ac:dyDescent="0.25">
      <c r="D99" s="11"/>
    </row>
    <row r="100" spans="4:4" ht="15.75" customHeight="1" x14ac:dyDescent="0.25">
      <c r="D100" s="11"/>
    </row>
    <row r="101" spans="4:4" ht="15.75" customHeight="1" x14ac:dyDescent="0.25">
      <c r="D101" s="11"/>
    </row>
    <row r="102" spans="4:4" ht="15.75" customHeight="1" x14ac:dyDescent="0.25">
      <c r="D102" s="11"/>
    </row>
    <row r="103" spans="4:4" ht="15.75" customHeight="1" x14ac:dyDescent="0.25">
      <c r="D103" s="11"/>
    </row>
    <row r="104" spans="4:4" ht="15.75" customHeight="1" x14ac:dyDescent="0.25">
      <c r="D104" s="11"/>
    </row>
    <row r="105" spans="4:4" ht="15.75" customHeight="1" x14ac:dyDescent="0.25">
      <c r="D105" s="11"/>
    </row>
    <row r="106" spans="4:4" ht="15.75" customHeight="1" x14ac:dyDescent="0.25">
      <c r="D106" s="11"/>
    </row>
    <row r="107" spans="4:4" ht="15.75" customHeight="1" x14ac:dyDescent="0.25">
      <c r="D107" s="11"/>
    </row>
    <row r="108" spans="4:4" ht="15.75" customHeight="1" x14ac:dyDescent="0.25">
      <c r="D108" s="11"/>
    </row>
    <row r="109" spans="4:4" ht="15.75" customHeight="1" x14ac:dyDescent="0.25">
      <c r="D109" s="11"/>
    </row>
    <row r="110" spans="4:4" ht="15.75" customHeight="1" x14ac:dyDescent="0.25">
      <c r="D110" s="11"/>
    </row>
    <row r="111" spans="4:4" ht="15.75" customHeight="1" x14ac:dyDescent="0.25">
      <c r="D111" s="11"/>
    </row>
    <row r="112" spans="4:4" ht="15.75" customHeight="1" x14ac:dyDescent="0.25">
      <c r="D112" s="11"/>
    </row>
    <row r="113" spans="4:4" ht="15.75" customHeight="1" x14ac:dyDescent="0.25">
      <c r="D113" s="11"/>
    </row>
    <row r="114" spans="4:4" ht="15.75" customHeight="1" x14ac:dyDescent="0.25">
      <c r="D114" s="11"/>
    </row>
    <row r="115" spans="4:4" ht="15.75" customHeight="1" x14ac:dyDescent="0.25">
      <c r="D115" s="11"/>
    </row>
    <row r="116" spans="4:4" ht="15.75" customHeight="1" x14ac:dyDescent="0.25">
      <c r="D116" s="11"/>
    </row>
    <row r="117" spans="4:4" ht="15.75" customHeight="1" x14ac:dyDescent="0.25">
      <c r="D117" s="11"/>
    </row>
    <row r="118" spans="4:4" ht="15.75" customHeight="1" x14ac:dyDescent="0.25">
      <c r="D118" s="11"/>
    </row>
    <row r="119" spans="4:4" ht="15.75" customHeight="1" x14ac:dyDescent="0.25">
      <c r="D119" s="11"/>
    </row>
    <row r="120" spans="4:4" ht="15.75" customHeight="1" x14ac:dyDescent="0.25">
      <c r="D120" s="11"/>
    </row>
    <row r="121" spans="4:4" ht="15.75" customHeight="1" x14ac:dyDescent="0.25">
      <c r="D121" s="11"/>
    </row>
    <row r="122" spans="4:4" ht="15.75" customHeight="1" x14ac:dyDescent="0.25">
      <c r="D122" s="11"/>
    </row>
    <row r="123" spans="4:4" ht="15.75" customHeight="1" x14ac:dyDescent="0.25">
      <c r="D123" s="11"/>
    </row>
    <row r="124" spans="4:4" ht="15.75" customHeight="1" x14ac:dyDescent="0.25">
      <c r="D124" s="11"/>
    </row>
    <row r="125" spans="4:4" ht="15.75" customHeight="1" x14ac:dyDescent="0.25">
      <c r="D125" s="11"/>
    </row>
    <row r="126" spans="4:4" ht="15.75" customHeight="1" x14ac:dyDescent="0.25">
      <c r="D126" s="11"/>
    </row>
    <row r="127" spans="4:4" ht="15.75" customHeight="1" x14ac:dyDescent="0.25">
      <c r="D127" s="11"/>
    </row>
    <row r="128" spans="4:4" ht="15.75" customHeight="1" x14ac:dyDescent="0.25">
      <c r="D128" s="11"/>
    </row>
    <row r="129" spans="4:4" ht="15.75" customHeight="1" x14ac:dyDescent="0.25">
      <c r="D129" s="11"/>
    </row>
    <row r="130" spans="4:4" ht="15.75" customHeight="1" x14ac:dyDescent="0.25">
      <c r="D130" s="11"/>
    </row>
    <row r="131" spans="4:4" ht="15.75" customHeight="1" x14ac:dyDescent="0.25">
      <c r="D131" s="11"/>
    </row>
    <row r="132" spans="4:4" ht="15.75" customHeight="1" x14ac:dyDescent="0.25">
      <c r="D132" s="11"/>
    </row>
    <row r="133" spans="4:4" ht="15.75" customHeight="1" x14ac:dyDescent="0.25">
      <c r="D133" s="11"/>
    </row>
    <row r="134" spans="4:4" ht="15.75" customHeight="1" x14ac:dyDescent="0.25">
      <c r="D134" s="11"/>
    </row>
    <row r="135" spans="4:4" ht="15.75" customHeight="1" x14ac:dyDescent="0.25">
      <c r="D135" s="11"/>
    </row>
    <row r="136" spans="4:4" ht="15.75" customHeight="1" x14ac:dyDescent="0.25">
      <c r="D136" s="11"/>
    </row>
    <row r="137" spans="4:4" ht="15.75" customHeight="1" x14ac:dyDescent="0.25">
      <c r="D137" s="11"/>
    </row>
    <row r="138" spans="4:4" ht="15.75" customHeight="1" x14ac:dyDescent="0.25">
      <c r="D138" s="11"/>
    </row>
    <row r="139" spans="4:4" ht="15.75" customHeight="1" x14ac:dyDescent="0.25">
      <c r="D139" s="11"/>
    </row>
    <row r="140" spans="4:4" ht="15.75" customHeight="1" x14ac:dyDescent="0.25">
      <c r="D140" s="11"/>
    </row>
    <row r="141" spans="4:4" ht="15.75" customHeight="1" x14ac:dyDescent="0.25">
      <c r="D141" s="11"/>
    </row>
    <row r="142" spans="4:4" ht="15.75" customHeight="1" x14ac:dyDescent="0.25">
      <c r="D142" s="11"/>
    </row>
    <row r="143" spans="4:4" ht="15.75" customHeight="1" x14ac:dyDescent="0.25">
      <c r="D143" s="11"/>
    </row>
    <row r="144" spans="4:4" ht="15.75" customHeight="1" x14ac:dyDescent="0.25">
      <c r="D144" s="11"/>
    </row>
    <row r="145" spans="4:4" ht="15.75" customHeight="1" x14ac:dyDescent="0.25">
      <c r="D145" s="11"/>
    </row>
    <row r="146" spans="4:4" ht="15.75" customHeight="1" x14ac:dyDescent="0.25">
      <c r="D146" s="11"/>
    </row>
    <row r="147" spans="4:4" ht="15.75" customHeight="1" x14ac:dyDescent="0.25">
      <c r="D147" s="11"/>
    </row>
    <row r="148" spans="4:4" ht="15.75" customHeight="1" x14ac:dyDescent="0.25">
      <c r="D148" s="11"/>
    </row>
    <row r="149" spans="4:4" ht="15.75" customHeight="1" x14ac:dyDescent="0.25">
      <c r="D149" s="11"/>
    </row>
    <row r="150" spans="4:4" ht="15.75" customHeight="1" x14ac:dyDescent="0.25">
      <c r="D150" s="11"/>
    </row>
    <row r="151" spans="4:4" ht="15.75" customHeight="1" x14ac:dyDescent="0.25">
      <c r="D151" s="11"/>
    </row>
    <row r="152" spans="4:4" ht="15.75" customHeight="1" x14ac:dyDescent="0.25">
      <c r="D152" s="11"/>
    </row>
    <row r="153" spans="4:4" ht="15.75" customHeight="1" x14ac:dyDescent="0.25">
      <c r="D153" s="11"/>
    </row>
    <row r="154" spans="4:4" ht="15.75" customHeight="1" x14ac:dyDescent="0.25">
      <c r="D154" s="11"/>
    </row>
    <row r="155" spans="4:4" ht="15.75" customHeight="1" x14ac:dyDescent="0.25">
      <c r="D155" s="11"/>
    </row>
    <row r="156" spans="4:4" ht="15.75" customHeight="1" x14ac:dyDescent="0.25">
      <c r="D156" s="11"/>
    </row>
    <row r="157" spans="4:4" ht="15.75" customHeight="1" x14ac:dyDescent="0.25">
      <c r="D157" s="11"/>
    </row>
    <row r="158" spans="4:4" ht="15.75" customHeight="1" x14ac:dyDescent="0.25">
      <c r="D158" s="11"/>
    </row>
    <row r="159" spans="4:4" ht="15.75" customHeight="1" x14ac:dyDescent="0.25">
      <c r="D159" s="11"/>
    </row>
    <row r="160" spans="4:4" ht="15.75" customHeight="1" x14ac:dyDescent="0.25">
      <c r="D160" s="11"/>
    </row>
    <row r="161" spans="4:4" ht="15.75" customHeight="1" x14ac:dyDescent="0.25">
      <c r="D161" s="11"/>
    </row>
    <row r="162" spans="4:4" ht="15.75" customHeight="1" x14ac:dyDescent="0.25">
      <c r="D162" s="11"/>
    </row>
    <row r="163" spans="4:4" ht="15.75" customHeight="1" x14ac:dyDescent="0.25">
      <c r="D163" s="11"/>
    </row>
    <row r="164" spans="4:4" ht="15.75" customHeight="1" x14ac:dyDescent="0.25">
      <c r="D164" s="11"/>
    </row>
    <row r="165" spans="4:4" ht="15.75" customHeight="1" x14ac:dyDescent="0.25">
      <c r="D165" s="11"/>
    </row>
    <row r="166" spans="4:4" ht="15.75" customHeight="1" x14ac:dyDescent="0.25">
      <c r="D166" s="11"/>
    </row>
    <row r="167" spans="4:4" ht="15.75" customHeight="1" x14ac:dyDescent="0.25">
      <c r="D167" s="11"/>
    </row>
    <row r="168" spans="4:4" ht="15.75" customHeight="1" x14ac:dyDescent="0.25">
      <c r="D168" s="11"/>
    </row>
    <row r="169" spans="4:4" ht="15.75" customHeight="1" x14ac:dyDescent="0.25">
      <c r="D169" s="11"/>
    </row>
    <row r="170" spans="4:4" ht="15.75" customHeight="1" x14ac:dyDescent="0.25">
      <c r="D170" s="11"/>
    </row>
    <row r="171" spans="4:4" ht="15.75" customHeight="1" x14ac:dyDescent="0.25">
      <c r="D171" s="11"/>
    </row>
    <row r="172" spans="4:4" ht="15.75" customHeight="1" x14ac:dyDescent="0.25">
      <c r="D172" s="11"/>
    </row>
    <row r="173" spans="4:4" ht="15.75" customHeight="1" x14ac:dyDescent="0.25">
      <c r="D173" s="11"/>
    </row>
    <row r="174" spans="4:4" ht="15.75" customHeight="1" x14ac:dyDescent="0.25">
      <c r="D174" s="11"/>
    </row>
    <row r="175" spans="4:4" ht="15.75" customHeight="1" x14ac:dyDescent="0.25">
      <c r="D175" s="11"/>
    </row>
    <row r="176" spans="4:4" ht="15.75" customHeight="1" x14ac:dyDescent="0.25">
      <c r="D176" s="11"/>
    </row>
    <row r="177" spans="4:4" ht="15.75" customHeight="1" x14ac:dyDescent="0.25">
      <c r="D177" s="11"/>
    </row>
    <row r="178" spans="4:4" ht="15.75" customHeight="1" x14ac:dyDescent="0.25">
      <c r="D178" s="11"/>
    </row>
    <row r="179" spans="4:4" ht="15.75" customHeight="1" x14ac:dyDescent="0.25">
      <c r="D179" s="11"/>
    </row>
    <row r="180" spans="4:4" ht="15.75" customHeight="1" x14ac:dyDescent="0.25">
      <c r="D180" s="11"/>
    </row>
    <row r="181" spans="4:4" ht="15.75" customHeight="1" x14ac:dyDescent="0.25">
      <c r="D181" s="11"/>
    </row>
    <row r="182" spans="4:4" ht="15.75" customHeight="1" x14ac:dyDescent="0.25">
      <c r="D182" s="11"/>
    </row>
    <row r="183" spans="4:4" ht="15.75" customHeight="1" x14ac:dyDescent="0.25">
      <c r="D183" s="11"/>
    </row>
    <row r="184" spans="4:4" ht="15.75" customHeight="1" x14ac:dyDescent="0.25">
      <c r="D184" s="11"/>
    </row>
    <row r="185" spans="4:4" ht="15.75" customHeight="1" x14ac:dyDescent="0.25">
      <c r="D185" s="11"/>
    </row>
    <row r="186" spans="4:4" ht="15.75" customHeight="1" x14ac:dyDescent="0.25">
      <c r="D186" s="11"/>
    </row>
    <row r="187" spans="4:4" ht="15.75" customHeight="1" x14ac:dyDescent="0.25">
      <c r="D187" s="11"/>
    </row>
    <row r="188" spans="4:4" ht="15.75" customHeight="1" x14ac:dyDescent="0.25">
      <c r="D188" s="11"/>
    </row>
    <row r="189" spans="4:4" ht="15.75" customHeight="1" x14ac:dyDescent="0.25">
      <c r="D189" s="11"/>
    </row>
    <row r="190" spans="4:4" ht="15.75" customHeight="1" x14ac:dyDescent="0.25">
      <c r="D190" s="11"/>
    </row>
    <row r="191" spans="4:4" ht="15.75" customHeight="1" x14ac:dyDescent="0.25">
      <c r="D191" s="11"/>
    </row>
    <row r="192" spans="4:4" ht="15.75" customHeight="1" x14ac:dyDescent="0.25">
      <c r="D192" s="11"/>
    </row>
    <row r="193" spans="4:4" ht="15.75" customHeight="1" x14ac:dyDescent="0.25">
      <c r="D193" s="11"/>
    </row>
    <row r="194" spans="4:4" ht="15.75" customHeight="1" x14ac:dyDescent="0.25">
      <c r="D194" s="11"/>
    </row>
    <row r="195" spans="4:4" ht="15.75" customHeight="1" x14ac:dyDescent="0.25">
      <c r="D195" s="11"/>
    </row>
    <row r="196" spans="4:4" ht="15.75" customHeight="1" x14ac:dyDescent="0.25">
      <c r="D196" s="11"/>
    </row>
    <row r="197" spans="4:4" ht="15.75" customHeight="1" x14ac:dyDescent="0.25">
      <c r="D197" s="11"/>
    </row>
    <row r="198" spans="4:4" ht="15.75" customHeight="1" x14ac:dyDescent="0.25">
      <c r="D198" s="11"/>
    </row>
    <row r="199" spans="4:4" ht="15.75" customHeight="1" x14ac:dyDescent="0.25">
      <c r="D199" s="11"/>
    </row>
    <row r="200" spans="4:4" ht="15.75" customHeight="1" x14ac:dyDescent="0.25">
      <c r="D200" s="11"/>
    </row>
    <row r="201" spans="4:4" ht="15.75" customHeight="1" x14ac:dyDescent="0.25">
      <c r="D201" s="11"/>
    </row>
    <row r="202" spans="4:4" ht="15.75" customHeight="1" x14ac:dyDescent="0.25">
      <c r="D202" s="11"/>
    </row>
    <row r="203" spans="4:4" ht="15.75" customHeight="1" x14ac:dyDescent="0.25">
      <c r="D203" s="11"/>
    </row>
    <row r="204" spans="4:4" ht="15.75" customHeight="1" x14ac:dyDescent="0.25">
      <c r="D204" s="11"/>
    </row>
    <row r="205" spans="4:4" ht="15.75" customHeight="1" x14ac:dyDescent="0.25">
      <c r="D205" s="11"/>
    </row>
    <row r="206" spans="4:4" ht="15.75" customHeight="1" x14ac:dyDescent="0.25">
      <c r="D206" s="11"/>
    </row>
    <row r="207" spans="4:4" ht="15.75" customHeight="1" x14ac:dyDescent="0.25">
      <c r="D207" s="11"/>
    </row>
    <row r="208" spans="4:4" ht="15.75" customHeight="1" x14ac:dyDescent="0.25">
      <c r="D208" s="11"/>
    </row>
    <row r="209" spans="4:4" ht="15.75" customHeight="1" x14ac:dyDescent="0.25">
      <c r="D209" s="11"/>
    </row>
    <row r="210" spans="4:4" ht="15.75" customHeight="1" x14ac:dyDescent="0.25">
      <c r="D210" s="11"/>
    </row>
    <row r="211" spans="4:4" ht="15.75" customHeight="1" x14ac:dyDescent="0.25">
      <c r="D211" s="11"/>
    </row>
    <row r="212" spans="4:4" ht="15.75" customHeight="1" x14ac:dyDescent="0.25">
      <c r="D212" s="11"/>
    </row>
    <row r="213" spans="4:4" ht="15.75" customHeight="1" x14ac:dyDescent="0.25">
      <c r="D213" s="11"/>
    </row>
    <row r="214" spans="4:4" ht="15.75" customHeight="1" x14ac:dyDescent="0.25">
      <c r="D214" s="11"/>
    </row>
    <row r="215" spans="4:4" ht="15.75" customHeight="1" x14ac:dyDescent="0.25">
      <c r="D215" s="11"/>
    </row>
    <row r="216" spans="4:4" ht="15.75" customHeight="1" x14ac:dyDescent="0.25">
      <c r="D216" s="11"/>
    </row>
    <row r="217" spans="4:4" ht="15.75" customHeight="1" x14ac:dyDescent="0.25">
      <c r="D217" s="11"/>
    </row>
    <row r="218" spans="4:4" ht="15.75" customHeight="1" x14ac:dyDescent="0.25">
      <c r="D218" s="11"/>
    </row>
    <row r="219" spans="4:4" ht="15.75" customHeight="1" x14ac:dyDescent="0.25">
      <c r="D219" s="11"/>
    </row>
    <row r="220" spans="4:4" ht="15.75" customHeight="1" x14ac:dyDescent="0.25">
      <c r="D220" s="11"/>
    </row>
    <row r="221" spans="4:4" ht="15.75" customHeight="1" x14ac:dyDescent="0.25">
      <c r="D221" s="11"/>
    </row>
    <row r="222" spans="4:4" ht="15.75" customHeight="1" x14ac:dyDescent="0.25">
      <c r="D222" s="11"/>
    </row>
    <row r="223" spans="4:4" ht="15.75" customHeight="1" x14ac:dyDescent="0.25">
      <c r="D223" s="11"/>
    </row>
    <row r="224" spans="4:4" ht="15.75" customHeight="1" x14ac:dyDescent="0.25">
      <c r="D224" s="11"/>
    </row>
    <row r="225" spans="4:4" ht="15.75" customHeight="1" x14ac:dyDescent="0.25">
      <c r="D225" s="11"/>
    </row>
    <row r="226" spans="4:4" ht="15.75" customHeight="1" x14ac:dyDescent="0.25">
      <c r="D226" s="11"/>
    </row>
    <row r="227" spans="4:4" ht="15.75" customHeight="1" x14ac:dyDescent="0.25">
      <c r="D227" s="11"/>
    </row>
    <row r="228" spans="4:4" ht="15.75" customHeight="1" x14ac:dyDescent="0.25">
      <c r="D228" s="11"/>
    </row>
    <row r="229" spans="4:4" ht="15.75" customHeight="1" x14ac:dyDescent="0.25">
      <c r="D229" s="11"/>
    </row>
    <row r="230" spans="4:4" ht="15.75" customHeight="1" x14ac:dyDescent="0.25">
      <c r="D230" s="11"/>
    </row>
    <row r="231" spans="4:4" ht="15.75" customHeight="1" x14ac:dyDescent="0.25">
      <c r="D231" s="11"/>
    </row>
    <row r="232" spans="4:4" ht="15.75" customHeight="1" x14ac:dyDescent="0.25">
      <c r="D232" s="11"/>
    </row>
    <row r="233" spans="4:4" ht="15.75" customHeight="1" x14ac:dyDescent="0.25">
      <c r="D233" s="11"/>
    </row>
    <row r="234" spans="4:4" ht="15.75" customHeight="1" x14ac:dyDescent="0.25">
      <c r="D234" s="11"/>
    </row>
    <row r="235" spans="4:4" ht="15.75" customHeight="1" x14ac:dyDescent="0.25">
      <c r="D235" s="11"/>
    </row>
    <row r="236" spans="4:4" ht="15.75" customHeight="1" x14ac:dyDescent="0.25">
      <c r="D236" s="11"/>
    </row>
    <row r="237" spans="4:4" ht="15.75" customHeight="1" x14ac:dyDescent="0.25">
      <c r="D237" s="11"/>
    </row>
    <row r="238" spans="4:4" ht="15.75" customHeight="1" x14ac:dyDescent="0.25">
      <c r="D238" s="11"/>
    </row>
    <row r="239" spans="4:4" ht="15.75" customHeight="1" x14ac:dyDescent="0.25">
      <c r="D239" s="11"/>
    </row>
    <row r="240" spans="4:4" ht="15.75" customHeight="1" x14ac:dyDescent="0.25">
      <c r="D240" s="11"/>
    </row>
    <row r="241" spans="4:4" ht="15.75" customHeight="1" x14ac:dyDescent="0.25">
      <c r="D241" s="11"/>
    </row>
    <row r="242" spans="4:4" ht="15.75" customHeight="1" x14ac:dyDescent="0.25">
      <c r="D242" s="11"/>
    </row>
    <row r="243" spans="4:4" ht="15.75" customHeight="1" x14ac:dyDescent="0.25">
      <c r="D243" s="11"/>
    </row>
    <row r="244" spans="4:4" ht="15.75" customHeight="1" x14ac:dyDescent="0.25">
      <c r="D244" s="11"/>
    </row>
    <row r="245" spans="4:4" ht="15.75" customHeight="1" x14ac:dyDescent="0.25">
      <c r="D245" s="11"/>
    </row>
    <row r="246" spans="4:4" ht="15.75" customHeight="1" x14ac:dyDescent="0.25">
      <c r="D246" s="11"/>
    </row>
    <row r="247" spans="4:4" ht="15.75" customHeight="1" x14ac:dyDescent="0.25">
      <c r="D247" s="11"/>
    </row>
    <row r="248" spans="4:4" ht="15.75" customHeight="1" x14ac:dyDescent="0.25">
      <c r="D248" s="11"/>
    </row>
    <row r="249" spans="4:4" ht="15.75" customHeight="1" x14ac:dyDescent="0.25">
      <c r="D249" s="11"/>
    </row>
    <row r="250" spans="4:4" ht="15.75" customHeight="1" x14ac:dyDescent="0.25">
      <c r="D250" s="11"/>
    </row>
    <row r="251" spans="4:4" ht="15.75" customHeight="1" x14ac:dyDescent="0.25">
      <c r="D251" s="11"/>
    </row>
    <row r="252" spans="4:4" ht="15.75" customHeight="1" x14ac:dyDescent="0.25">
      <c r="D252" s="11"/>
    </row>
    <row r="253" spans="4:4" ht="15.75" customHeight="1" x14ac:dyDescent="0.25">
      <c r="D253" s="11"/>
    </row>
    <row r="254" spans="4:4" ht="15.75" customHeight="1" x14ac:dyDescent="0.25">
      <c r="D254" s="11"/>
    </row>
    <row r="255" spans="4:4" ht="15.75" customHeight="1" x14ac:dyDescent="0.25">
      <c r="D255" s="11"/>
    </row>
    <row r="256" spans="4:4" ht="15.75" customHeight="1" x14ac:dyDescent="0.25">
      <c r="D256" s="11"/>
    </row>
    <row r="257" spans="4:4" ht="15.75" customHeight="1" x14ac:dyDescent="0.25">
      <c r="D257" s="11"/>
    </row>
    <row r="258" spans="4:4" ht="15.75" customHeight="1" x14ac:dyDescent="0.25">
      <c r="D258" s="11"/>
    </row>
    <row r="259" spans="4:4" ht="15.75" customHeight="1" x14ac:dyDescent="0.25">
      <c r="D259" s="11"/>
    </row>
    <row r="260" spans="4:4" ht="15.75" customHeight="1" x14ac:dyDescent="0.25">
      <c r="D260" s="11"/>
    </row>
    <row r="261" spans="4:4" ht="15.75" customHeight="1" x14ac:dyDescent="0.25">
      <c r="D261" s="11"/>
    </row>
    <row r="262" spans="4:4" ht="15.75" customHeight="1" x14ac:dyDescent="0.25">
      <c r="D262" s="11"/>
    </row>
    <row r="263" spans="4:4" ht="15.75" customHeight="1" x14ac:dyDescent="0.25">
      <c r="D263" s="11"/>
    </row>
    <row r="264" spans="4:4" ht="15.75" customHeight="1" x14ac:dyDescent="0.25">
      <c r="D264" s="11"/>
    </row>
    <row r="265" spans="4:4" ht="15.75" customHeight="1" x14ac:dyDescent="0.25">
      <c r="D265" s="11"/>
    </row>
    <row r="266" spans="4:4" ht="15.75" customHeight="1" x14ac:dyDescent="0.25">
      <c r="D266" s="11"/>
    </row>
    <row r="267" spans="4:4" ht="15.75" customHeight="1" x14ac:dyDescent="0.25">
      <c r="D267" s="11"/>
    </row>
    <row r="268" spans="4:4" ht="15.75" customHeight="1" x14ac:dyDescent="0.25">
      <c r="D268" s="11"/>
    </row>
    <row r="269" spans="4:4" ht="15.75" customHeight="1" x14ac:dyDescent="0.25">
      <c r="D269" s="11"/>
    </row>
    <row r="270" spans="4:4" ht="15.75" customHeight="1" x14ac:dyDescent="0.25">
      <c r="D270" s="11"/>
    </row>
    <row r="271" spans="4:4" ht="15.75" customHeight="1" x14ac:dyDescent="0.25">
      <c r="D271" s="11"/>
    </row>
    <row r="272" spans="4:4" ht="15.75" customHeight="1" x14ac:dyDescent="0.25">
      <c r="D272" s="11"/>
    </row>
    <row r="273" spans="4:4" ht="15.75" customHeight="1" x14ac:dyDescent="0.25">
      <c r="D273" s="11"/>
    </row>
    <row r="274" spans="4:4" ht="15.75" customHeight="1" x14ac:dyDescent="0.25">
      <c r="D274" s="11"/>
    </row>
    <row r="275" spans="4:4" ht="15.75" customHeight="1" x14ac:dyDescent="0.25">
      <c r="D275" s="11"/>
    </row>
    <row r="276" spans="4:4" ht="15.75" customHeight="1" x14ac:dyDescent="0.25">
      <c r="D276" s="11"/>
    </row>
    <row r="277" spans="4:4" ht="15.75" customHeight="1" x14ac:dyDescent="0.25">
      <c r="D277" s="11"/>
    </row>
    <row r="278" spans="4:4" ht="15.75" customHeight="1" x14ac:dyDescent="0.25">
      <c r="D278" s="11"/>
    </row>
    <row r="279" spans="4:4" ht="15.75" customHeight="1" x14ac:dyDescent="0.25">
      <c r="D279" s="11"/>
    </row>
    <row r="280" spans="4:4" ht="15.75" customHeight="1" x14ac:dyDescent="0.25">
      <c r="D280" s="11"/>
    </row>
    <row r="281" spans="4:4" ht="15.75" customHeight="1" x14ac:dyDescent="0.25">
      <c r="D281" s="11"/>
    </row>
    <row r="282" spans="4:4" ht="15.75" customHeight="1" x14ac:dyDescent="0.25">
      <c r="D282" s="11"/>
    </row>
    <row r="283" spans="4:4" ht="15.75" customHeight="1" x14ac:dyDescent="0.25">
      <c r="D283" s="11"/>
    </row>
    <row r="284" spans="4:4" ht="15.75" customHeight="1" x14ac:dyDescent="0.25">
      <c r="D284" s="11"/>
    </row>
    <row r="285" spans="4:4" ht="15.75" customHeight="1" x14ac:dyDescent="0.25">
      <c r="D285" s="11"/>
    </row>
    <row r="286" spans="4:4" ht="15.75" customHeight="1" x14ac:dyDescent="0.25">
      <c r="D286" s="11"/>
    </row>
    <row r="287" spans="4:4" ht="15.75" customHeight="1" x14ac:dyDescent="0.25">
      <c r="D287" s="11"/>
    </row>
    <row r="288" spans="4:4" ht="15.75" customHeight="1" x14ac:dyDescent="0.25">
      <c r="D288" s="11"/>
    </row>
    <row r="289" spans="4:4" ht="15.75" customHeight="1" x14ac:dyDescent="0.25">
      <c r="D289" s="11"/>
    </row>
    <row r="290" spans="4:4" ht="15.75" customHeight="1" x14ac:dyDescent="0.25">
      <c r="D290" s="11"/>
    </row>
    <row r="291" spans="4:4" ht="15.75" customHeight="1" x14ac:dyDescent="0.25">
      <c r="D291" s="11"/>
    </row>
    <row r="292" spans="4:4" ht="15.75" customHeight="1" x14ac:dyDescent="0.25">
      <c r="D292" s="11"/>
    </row>
    <row r="293" spans="4:4" ht="15.75" customHeight="1" x14ac:dyDescent="0.25">
      <c r="D293" s="11"/>
    </row>
    <row r="294" spans="4:4" ht="15.75" customHeight="1" x14ac:dyDescent="0.25">
      <c r="D294" s="11"/>
    </row>
    <row r="295" spans="4:4" ht="15.75" customHeight="1" x14ac:dyDescent="0.25">
      <c r="D295" s="11"/>
    </row>
    <row r="296" spans="4:4" ht="15.75" customHeight="1" x14ac:dyDescent="0.25">
      <c r="D296" s="11"/>
    </row>
    <row r="297" spans="4:4" ht="15.75" customHeight="1" x14ac:dyDescent="0.25">
      <c r="D297" s="11"/>
    </row>
    <row r="298" spans="4:4" ht="15.75" customHeight="1" x14ac:dyDescent="0.25">
      <c r="D298" s="11"/>
    </row>
    <row r="299" spans="4:4" ht="15.75" customHeight="1" x14ac:dyDescent="0.25">
      <c r="D299" s="11"/>
    </row>
    <row r="300" spans="4:4" ht="15.75" customHeight="1" x14ac:dyDescent="0.25">
      <c r="D300" s="11"/>
    </row>
    <row r="301" spans="4:4" ht="15.75" customHeight="1" x14ac:dyDescent="0.25">
      <c r="D301" s="11"/>
    </row>
    <row r="302" spans="4:4" ht="15.75" customHeight="1" x14ac:dyDescent="0.25">
      <c r="D302" s="11"/>
    </row>
    <row r="303" spans="4:4" ht="15.75" customHeight="1" x14ac:dyDescent="0.25">
      <c r="D303" s="11"/>
    </row>
    <row r="304" spans="4:4" ht="15.75" customHeight="1" x14ac:dyDescent="0.25">
      <c r="D304" s="11"/>
    </row>
    <row r="305" spans="4:4" ht="15.75" customHeight="1" x14ac:dyDescent="0.25">
      <c r="D305" s="11"/>
    </row>
    <row r="306" spans="4:4" ht="15.75" customHeight="1" x14ac:dyDescent="0.25">
      <c r="D306" s="11"/>
    </row>
    <row r="307" spans="4:4" ht="15.75" customHeight="1" x14ac:dyDescent="0.25">
      <c r="D307" s="11"/>
    </row>
    <row r="308" spans="4:4" ht="15.75" customHeight="1" x14ac:dyDescent="0.25">
      <c r="D308" s="11"/>
    </row>
    <row r="309" spans="4:4" ht="15.75" customHeight="1" x14ac:dyDescent="0.25">
      <c r="D309" s="11"/>
    </row>
    <row r="310" spans="4:4" ht="15.75" customHeight="1" x14ac:dyDescent="0.25">
      <c r="D310" s="11"/>
    </row>
    <row r="311" spans="4:4" ht="15.75" customHeight="1" x14ac:dyDescent="0.25">
      <c r="D311" s="11"/>
    </row>
    <row r="312" spans="4:4" ht="15.75" customHeight="1" x14ac:dyDescent="0.25">
      <c r="D312" s="11"/>
    </row>
    <row r="313" spans="4:4" ht="15.75" customHeight="1" x14ac:dyDescent="0.25">
      <c r="D313" s="11"/>
    </row>
    <row r="314" spans="4:4" ht="15.75" customHeight="1" x14ac:dyDescent="0.25">
      <c r="D314" s="11"/>
    </row>
    <row r="315" spans="4:4" ht="15.75" customHeight="1" x14ac:dyDescent="0.25">
      <c r="D315" s="11"/>
    </row>
    <row r="316" spans="4:4" ht="15.75" customHeight="1" x14ac:dyDescent="0.25">
      <c r="D316" s="11"/>
    </row>
    <row r="317" spans="4:4" ht="15.75" customHeight="1" x14ac:dyDescent="0.25">
      <c r="D317" s="11"/>
    </row>
    <row r="318" spans="4:4" ht="15.75" customHeight="1" x14ac:dyDescent="0.25">
      <c r="D318" s="11"/>
    </row>
    <row r="319" spans="4:4" ht="15.75" customHeight="1" x14ac:dyDescent="0.25">
      <c r="D319" s="11"/>
    </row>
    <row r="320" spans="4:4" ht="15.75" customHeight="1" x14ac:dyDescent="0.25">
      <c r="D320" s="11"/>
    </row>
    <row r="321" spans="4:4" ht="15.75" customHeight="1" x14ac:dyDescent="0.25">
      <c r="D321" s="11"/>
    </row>
    <row r="322" spans="4:4" ht="15.75" customHeight="1" x14ac:dyDescent="0.25">
      <c r="D322" s="11"/>
    </row>
    <row r="323" spans="4:4" ht="15.75" customHeight="1" x14ac:dyDescent="0.25">
      <c r="D323" s="11"/>
    </row>
    <row r="324" spans="4:4" ht="15.75" customHeight="1" x14ac:dyDescent="0.25">
      <c r="D324" s="11"/>
    </row>
    <row r="325" spans="4:4" ht="15.75" customHeight="1" x14ac:dyDescent="0.25">
      <c r="D325" s="11"/>
    </row>
    <row r="326" spans="4:4" ht="15.75" customHeight="1" x14ac:dyDescent="0.25">
      <c r="D326" s="11"/>
    </row>
    <row r="327" spans="4:4" ht="15.75" customHeight="1" x14ac:dyDescent="0.25">
      <c r="D327" s="11"/>
    </row>
    <row r="328" spans="4:4" ht="15.75" customHeight="1" x14ac:dyDescent="0.25">
      <c r="D328" s="11"/>
    </row>
    <row r="329" spans="4:4" ht="15.75" customHeight="1" x14ac:dyDescent="0.25">
      <c r="D329" s="11"/>
    </row>
    <row r="330" spans="4:4" ht="15.75" customHeight="1" x14ac:dyDescent="0.25">
      <c r="D330" s="11"/>
    </row>
    <row r="331" spans="4:4" ht="15.75" customHeight="1" x14ac:dyDescent="0.25">
      <c r="D331" s="11"/>
    </row>
    <row r="332" spans="4:4" ht="15.75" customHeight="1" x14ac:dyDescent="0.25">
      <c r="D332" s="11"/>
    </row>
    <row r="333" spans="4:4" ht="15.75" customHeight="1" x14ac:dyDescent="0.25">
      <c r="D333" s="11"/>
    </row>
    <row r="334" spans="4:4" ht="15.75" customHeight="1" x14ac:dyDescent="0.25">
      <c r="D334" s="11"/>
    </row>
    <row r="335" spans="4:4" ht="15.75" customHeight="1" x14ac:dyDescent="0.25">
      <c r="D335" s="11"/>
    </row>
    <row r="336" spans="4:4" ht="15.75" customHeight="1" x14ac:dyDescent="0.25">
      <c r="D336" s="11"/>
    </row>
    <row r="337" spans="4:4" ht="15.75" customHeight="1" x14ac:dyDescent="0.25">
      <c r="D337" s="11"/>
    </row>
    <row r="338" spans="4:4" ht="15.75" customHeight="1" x14ac:dyDescent="0.25">
      <c r="D338" s="11"/>
    </row>
    <row r="339" spans="4:4" ht="15.75" customHeight="1" x14ac:dyDescent="0.25">
      <c r="D339" s="11"/>
    </row>
    <row r="340" spans="4:4" ht="15.75" customHeight="1" x14ac:dyDescent="0.25">
      <c r="D340" s="11"/>
    </row>
    <row r="341" spans="4:4" ht="15.75" customHeight="1" x14ac:dyDescent="0.25">
      <c r="D341" s="11"/>
    </row>
    <row r="342" spans="4:4" ht="15.75" customHeight="1" x14ac:dyDescent="0.25">
      <c r="D342" s="11"/>
    </row>
    <row r="343" spans="4:4" ht="15.75" customHeight="1" x14ac:dyDescent="0.25">
      <c r="D343" s="11"/>
    </row>
    <row r="344" spans="4:4" ht="15.75" customHeight="1" x14ac:dyDescent="0.25">
      <c r="D344" s="11"/>
    </row>
    <row r="345" spans="4:4" ht="15.75" customHeight="1" x14ac:dyDescent="0.25">
      <c r="D345" s="11"/>
    </row>
    <row r="346" spans="4:4" ht="15.75" customHeight="1" x14ac:dyDescent="0.25">
      <c r="D346" s="11"/>
    </row>
    <row r="347" spans="4:4" ht="15.75" customHeight="1" x14ac:dyDescent="0.25">
      <c r="D347" s="11"/>
    </row>
    <row r="348" spans="4:4" ht="15.75" customHeight="1" x14ac:dyDescent="0.25">
      <c r="D348" s="11"/>
    </row>
    <row r="349" spans="4:4" ht="15.75" customHeight="1" x14ac:dyDescent="0.25">
      <c r="D349" s="11"/>
    </row>
    <row r="350" spans="4:4" ht="15.75" customHeight="1" x14ac:dyDescent="0.25">
      <c r="D350" s="11"/>
    </row>
    <row r="351" spans="4:4" ht="15.75" customHeight="1" x14ac:dyDescent="0.25">
      <c r="D351" s="11"/>
    </row>
    <row r="352" spans="4:4" ht="15.75" customHeight="1" x14ac:dyDescent="0.25">
      <c r="D352" s="11"/>
    </row>
    <row r="353" spans="4:4" ht="15.75" customHeight="1" x14ac:dyDescent="0.25">
      <c r="D353" s="11"/>
    </row>
    <row r="354" spans="4:4" ht="15.75" customHeight="1" x14ac:dyDescent="0.25">
      <c r="D354" s="11"/>
    </row>
    <row r="355" spans="4:4" ht="15.75" customHeight="1" x14ac:dyDescent="0.25">
      <c r="D355" s="11"/>
    </row>
    <row r="356" spans="4:4" ht="15.75" customHeight="1" x14ac:dyDescent="0.25">
      <c r="D356" s="11"/>
    </row>
    <row r="357" spans="4:4" ht="15.75" customHeight="1" x14ac:dyDescent="0.25">
      <c r="D357" s="11"/>
    </row>
    <row r="358" spans="4:4" ht="15.75" customHeight="1" x14ac:dyDescent="0.25">
      <c r="D358" s="11"/>
    </row>
    <row r="359" spans="4:4" ht="15.75" customHeight="1" x14ac:dyDescent="0.25">
      <c r="D359" s="11"/>
    </row>
    <row r="360" spans="4:4" ht="15.75" customHeight="1" x14ac:dyDescent="0.25">
      <c r="D360" s="11"/>
    </row>
    <row r="361" spans="4:4" ht="15.75" customHeight="1" x14ac:dyDescent="0.25">
      <c r="D361" s="11"/>
    </row>
    <row r="362" spans="4:4" ht="15.75" customHeight="1" x14ac:dyDescent="0.25">
      <c r="D362" s="11"/>
    </row>
    <row r="363" spans="4:4" ht="15.75" customHeight="1" x14ac:dyDescent="0.25">
      <c r="D363" s="11"/>
    </row>
    <row r="364" spans="4:4" ht="15.75" customHeight="1" x14ac:dyDescent="0.25">
      <c r="D364" s="11"/>
    </row>
    <row r="365" spans="4:4" ht="15.75" customHeight="1" x14ac:dyDescent="0.25">
      <c r="D365" s="11"/>
    </row>
    <row r="366" spans="4:4" ht="15.75" customHeight="1" x14ac:dyDescent="0.25">
      <c r="D366" s="11"/>
    </row>
    <row r="367" spans="4:4" ht="15.75" customHeight="1" x14ac:dyDescent="0.25">
      <c r="D367" s="11"/>
    </row>
    <row r="368" spans="4:4" ht="15.75" customHeight="1" x14ac:dyDescent="0.25">
      <c r="D368" s="11"/>
    </row>
    <row r="369" spans="4:4" ht="15.75" customHeight="1" x14ac:dyDescent="0.25">
      <c r="D369" s="11"/>
    </row>
    <row r="370" spans="4:4" ht="15.75" customHeight="1" x14ac:dyDescent="0.25">
      <c r="D370" s="11"/>
    </row>
    <row r="371" spans="4:4" ht="15.75" customHeight="1" x14ac:dyDescent="0.25">
      <c r="D371" s="11"/>
    </row>
    <row r="372" spans="4:4" ht="15.75" customHeight="1" x14ac:dyDescent="0.25">
      <c r="D372" s="11"/>
    </row>
    <row r="373" spans="4:4" ht="15.75" customHeight="1" x14ac:dyDescent="0.25">
      <c r="D373" s="11"/>
    </row>
    <row r="374" spans="4:4" ht="15.75" customHeight="1" x14ac:dyDescent="0.25">
      <c r="D374" s="11"/>
    </row>
    <row r="375" spans="4:4" ht="15.75" customHeight="1" x14ac:dyDescent="0.25">
      <c r="D375" s="11"/>
    </row>
    <row r="376" spans="4:4" ht="15.75" customHeight="1" x14ac:dyDescent="0.25">
      <c r="D376" s="11"/>
    </row>
    <row r="377" spans="4:4" ht="15.75" customHeight="1" x14ac:dyDescent="0.25">
      <c r="D377" s="11"/>
    </row>
    <row r="378" spans="4:4" ht="15.75" customHeight="1" x14ac:dyDescent="0.25">
      <c r="D378" s="11"/>
    </row>
    <row r="379" spans="4:4" ht="15.75" customHeight="1" x14ac:dyDescent="0.25">
      <c r="D379" s="11"/>
    </row>
    <row r="380" spans="4:4" ht="15.75" customHeight="1" x14ac:dyDescent="0.25">
      <c r="D380" s="11"/>
    </row>
    <row r="381" spans="4:4" ht="15.75" customHeight="1" x14ac:dyDescent="0.25">
      <c r="D381" s="11"/>
    </row>
    <row r="382" spans="4:4" ht="15.75" customHeight="1" x14ac:dyDescent="0.25">
      <c r="D382" s="11"/>
    </row>
    <row r="383" spans="4:4" ht="15.75" customHeight="1" x14ac:dyDescent="0.25">
      <c r="D383" s="11"/>
    </row>
    <row r="384" spans="4:4" ht="15.75" customHeight="1" x14ac:dyDescent="0.25">
      <c r="D384" s="11"/>
    </row>
    <row r="385" spans="4:4" ht="15.75" customHeight="1" x14ac:dyDescent="0.25">
      <c r="D385" s="11"/>
    </row>
    <row r="386" spans="4:4" ht="15.75" customHeight="1" x14ac:dyDescent="0.25">
      <c r="D386" s="11"/>
    </row>
    <row r="387" spans="4:4" ht="15.75" customHeight="1" x14ac:dyDescent="0.25">
      <c r="D387" s="11"/>
    </row>
    <row r="388" spans="4:4" ht="15.75" customHeight="1" x14ac:dyDescent="0.25">
      <c r="D388" s="11"/>
    </row>
    <row r="389" spans="4:4" ht="15.75" customHeight="1" x14ac:dyDescent="0.25">
      <c r="D389" s="11"/>
    </row>
    <row r="390" spans="4:4" ht="15.75" customHeight="1" x14ac:dyDescent="0.25">
      <c r="D390" s="11"/>
    </row>
    <row r="391" spans="4:4" ht="15.75" customHeight="1" x14ac:dyDescent="0.25">
      <c r="D391" s="11"/>
    </row>
    <row r="392" spans="4:4" ht="15.75" customHeight="1" x14ac:dyDescent="0.25">
      <c r="D392" s="11"/>
    </row>
    <row r="393" spans="4:4" ht="15.75" customHeight="1" x14ac:dyDescent="0.25">
      <c r="D393" s="11"/>
    </row>
    <row r="394" spans="4:4" ht="15.75" customHeight="1" x14ac:dyDescent="0.25">
      <c r="D394" s="11"/>
    </row>
    <row r="395" spans="4:4" ht="15.75" customHeight="1" x14ac:dyDescent="0.25">
      <c r="D395" s="11"/>
    </row>
    <row r="396" spans="4:4" ht="15.75" customHeight="1" x14ac:dyDescent="0.25">
      <c r="D396" s="11"/>
    </row>
    <row r="397" spans="4:4" ht="15.75" customHeight="1" x14ac:dyDescent="0.25">
      <c r="D397" s="11"/>
    </row>
    <row r="398" spans="4:4" ht="15.75" customHeight="1" x14ac:dyDescent="0.25">
      <c r="D398" s="11"/>
    </row>
    <row r="399" spans="4:4" ht="15.75" customHeight="1" x14ac:dyDescent="0.25">
      <c r="D399" s="11"/>
    </row>
    <row r="400" spans="4:4" ht="15.75" customHeight="1" x14ac:dyDescent="0.25">
      <c r="D400" s="11"/>
    </row>
    <row r="401" spans="4:4" ht="15.75" customHeight="1" x14ac:dyDescent="0.25">
      <c r="D401" s="11"/>
    </row>
    <row r="402" spans="4:4" ht="15.75" customHeight="1" x14ac:dyDescent="0.25">
      <c r="D402" s="11"/>
    </row>
    <row r="403" spans="4:4" ht="15.75" customHeight="1" x14ac:dyDescent="0.25">
      <c r="D403" s="11"/>
    </row>
    <row r="404" spans="4:4" ht="15.75" customHeight="1" x14ac:dyDescent="0.25">
      <c r="D404" s="11"/>
    </row>
    <row r="405" spans="4:4" ht="15.75" customHeight="1" x14ac:dyDescent="0.25">
      <c r="D405" s="11"/>
    </row>
    <row r="406" spans="4:4" ht="15.75" customHeight="1" x14ac:dyDescent="0.25">
      <c r="D406" s="11"/>
    </row>
    <row r="407" spans="4:4" ht="15.75" customHeight="1" x14ac:dyDescent="0.25">
      <c r="D407" s="11"/>
    </row>
    <row r="408" spans="4:4" ht="15.75" customHeight="1" x14ac:dyDescent="0.25">
      <c r="D408" s="11"/>
    </row>
    <row r="409" spans="4:4" ht="15.75" customHeight="1" x14ac:dyDescent="0.25">
      <c r="D409" s="11"/>
    </row>
    <row r="410" spans="4:4" ht="15.75" customHeight="1" x14ac:dyDescent="0.25">
      <c r="D410" s="11"/>
    </row>
    <row r="411" spans="4:4" ht="15.75" customHeight="1" x14ac:dyDescent="0.25">
      <c r="D411" s="11"/>
    </row>
    <row r="412" spans="4:4" ht="15.75" customHeight="1" x14ac:dyDescent="0.25">
      <c r="D412" s="11"/>
    </row>
    <row r="413" spans="4:4" ht="15.75" customHeight="1" x14ac:dyDescent="0.25">
      <c r="D413" s="11"/>
    </row>
    <row r="414" spans="4:4" ht="15.75" customHeight="1" x14ac:dyDescent="0.25">
      <c r="D414" s="11"/>
    </row>
    <row r="415" spans="4:4" ht="15.75" customHeight="1" x14ac:dyDescent="0.25">
      <c r="D415" s="11"/>
    </row>
    <row r="416" spans="4:4" ht="15.75" customHeight="1" x14ac:dyDescent="0.25">
      <c r="D416" s="11"/>
    </row>
    <row r="417" spans="4:4" ht="15.75" customHeight="1" x14ac:dyDescent="0.25">
      <c r="D417" s="11"/>
    </row>
    <row r="418" spans="4:4" ht="15.75" customHeight="1" x14ac:dyDescent="0.25">
      <c r="D418" s="11"/>
    </row>
    <row r="419" spans="4:4" ht="15.75" customHeight="1" x14ac:dyDescent="0.25">
      <c r="D419" s="11"/>
    </row>
    <row r="420" spans="4:4" ht="15.75" customHeight="1" x14ac:dyDescent="0.25">
      <c r="D420" s="11"/>
    </row>
    <row r="421" spans="4:4" ht="15.75" customHeight="1" x14ac:dyDescent="0.25">
      <c r="D421" s="11"/>
    </row>
    <row r="422" spans="4:4" ht="15.75" customHeight="1" x14ac:dyDescent="0.25">
      <c r="D422" s="11"/>
    </row>
    <row r="423" spans="4:4" ht="15.75" customHeight="1" x14ac:dyDescent="0.25">
      <c r="D423" s="11"/>
    </row>
    <row r="424" spans="4:4" ht="15.75" customHeight="1" x14ac:dyDescent="0.25">
      <c r="D424" s="11"/>
    </row>
    <row r="425" spans="4:4" ht="15.75" customHeight="1" x14ac:dyDescent="0.25">
      <c r="D425" s="11"/>
    </row>
    <row r="426" spans="4:4" ht="15.75" customHeight="1" x14ac:dyDescent="0.25">
      <c r="D426" s="11"/>
    </row>
    <row r="427" spans="4:4" ht="15.75" customHeight="1" x14ac:dyDescent="0.25">
      <c r="D427" s="11"/>
    </row>
    <row r="428" spans="4:4" ht="15.75" customHeight="1" x14ac:dyDescent="0.25">
      <c r="D428" s="11"/>
    </row>
    <row r="429" spans="4:4" ht="15.75" customHeight="1" x14ac:dyDescent="0.25">
      <c r="D429" s="11"/>
    </row>
    <row r="430" spans="4:4" ht="15.75" customHeight="1" x14ac:dyDescent="0.25">
      <c r="D430" s="11"/>
    </row>
    <row r="431" spans="4:4" ht="15.75" customHeight="1" x14ac:dyDescent="0.25">
      <c r="D431" s="11"/>
    </row>
    <row r="432" spans="4:4" ht="15.75" customHeight="1" x14ac:dyDescent="0.25">
      <c r="D432" s="11"/>
    </row>
    <row r="433" spans="4:4" ht="15.75" customHeight="1" x14ac:dyDescent="0.25">
      <c r="D433" s="11"/>
    </row>
    <row r="434" spans="4:4" ht="15.75" customHeight="1" x14ac:dyDescent="0.25">
      <c r="D434" s="11"/>
    </row>
    <row r="435" spans="4:4" ht="15.75" customHeight="1" x14ac:dyDescent="0.25">
      <c r="D435" s="11"/>
    </row>
    <row r="436" spans="4:4" ht="15.75" customHeight="1" x14ac:dyDescent="0.25">
      <c r="D436" s="11"/>
    </row>
    <row r="437" spans="4:4" ht="15.75" customHeight="1" x14ac:dyDescent="0.25">
      <c r="D437" s="11"/>
    </row>
    <row r="438" spans="4:4" ht="15.75" customHeight="1" x14ac:dyDescent="0.25">
      <c r="D438" s="11"/>
    </row>
    <row r="439" spans="4:4" ht="15.75" customHeight="1" x14ac:dyDescent="0.25">
      <c r="D439" s="11"/>
    </row>
    <row r="440" spans="4:4" ht="15.75" customHeight="1" x14ac:dyDescent="0.25">
      <c r="D440" s="11"/>
    </row>
    <row r="441" spans="4:4" ht="15.75" customHeight="1" x14ac:dyDescent="0.25">
      <c r="D441" s="11"/>
    </row>
    <row r="442" spans="4:4" ht="15.75" customHeight="1" x14ac:dyDescent="0.25">
      <c r="D442" s="11"/>
    </row>
    <row r="443" spans="4:4" ht="15.75" customHeight="1" x14ac:dyDescent="0.25">
      <c r="D443" s="11"/>
    </row>
    <row r="444" spans="4:4" ht="15.75" customHeight="1" x14ac:dyDescent="0.25">
      <c r="D444" s="11"/>
    </row>
    <row r="445" spans="4:4" ht="15.75" customHeight="1" x14ac:dyDescent="0.25">
      <c r="D445" s="11"/>
    </row>
    <row r="446" spans="4:4" ht="15.75" customHeight="1" x14ac:dyDescent="0.25">
      <c r="D446" s="11"/>
    </row>
    <row r="447" spans="4:4" ht="15.75" customHeight="1" x14ac:dyDescent="0.25">
      <c r="D447" s="11"/>
    </row>
    <row r="448" spans="4:4" ht="15.75" customHeight="1" x14ac:dyDescent="0.25">
      <c r="D448" s="11"/>
    </row>
    <row r="449" spans="4:4" ht="15.75" customHeight="1" x14ac:dyDescent="0.25">
      <c r="D449" s="11"/>
    </row>
    <row r="450" spans="4:4" ht="15.75" customHeight="1" x14ac:dyDescent="0.25">
      <c r="D450" s="11"/>
    </row>
    <row r="451" spans="4:4" ht="15.75" customHeight="1" x14ac:dyDescent="0.25">
      <c r="D451" s="11"/>
    </row>
    <row r="452" spans="4:4" ht="15.75" customHeight="1" x14ac:dyDescent="0.25">
      <c r="D452" s="11"/>
    </row>
    <row r="453" spans="4:4" ht="15.75" customHeight="1" x14ac:dyDescent="0.25">
      <c r="D453" s="11"/>
    </row>
    <row r="454" spans="4:4" ht="15.75" customHeight="1" x14ac:dyDescent="0.25">
      <c r="D454" s="11"/>
    </row>
    <row r="455" spans="4:4" ht="15.75" customHeight="1" x14ac:dyDescent="0.25">
      <c r="D455" s="11"/>
    </row>
    <row r="456" spans="4:4" ht="15.75" customHeight="1" x14ac:dyDescent="0.25">
      <c r="D456" s="11"/>
    </row>
    <row r="457" spans="4:4" ht="15.75" customHeight="1" x14ac:dyDescent="0.25">
      <c r="D457" s="11"/>
    </row>
    <row r="458" spans="4:4" ht="15.75" customHeight="1" x14ac:dyDescent="0.25">
      <c r="D458" s="11"/>
    </row>
    <row r="459" spans="4:4" ht="15.75" customHeight="1" x14ac:dyDescent="0.25">
      <c r="D459" s="11"/>
    </row>
    <row r="460" spans="4:4" ht="15.75" customHeight="1" x14ac:dyDescent="0.25">
      <c r="D460" s="11"/>
    </row>
    <row r="461" spans="4:4" ht="15.75" customHeight="1" x14ac:dyDescent="0.25">
      <c r="D461" s="11"/>
    </row>
    <row r="462" spans="4:4" ht="15.75" customHeight="1" x14ac:dyDescent="0.25">
      <c r="D462" s="11"/>
    </row>
    <row r="463" spans="4:4" ht="15.75" customHeight="1" x14ac:dyDescent="0.25">
      <c r="D463" s="11"/>
    </row>
    <row r="464" spans="4:4" ht="15.75" customHeight="1" x14ac:dyDescent="0.25">
      <c r="D464" s="11"/>
    </row>
    <row r="465" spans="4:4" ht="15.75" customHeight="1" x14ac:dyDescent="0.25">
      <c r="D465" s="11"/>
    </row>
    <row r="466" spans="4:4" ht="15.75" customHeight="1" x14ac:dyDescent="0.25">
      <c r="D466" s="11"/>
    </row>
    <row r="467" spans="4:4" ht="15.75" customHeight="1" x14ac:dyDescent="0.25">
      <c r="D467" s="11"/>
    </row>
    <row r="468" spans="4:4" ht="15.75" customHeight="1" x14ac:dyDescent="0.25">
      <c r="D468" s="11"/>
    </row>
    <row r="469" spans="4:4" ht="15.75" customHeight="1" x14ac:dyDescent="0.25">
      <c r="D469" s="11"/>
    </row>
    <row r="470" spans="4:4" ht="15.75" customHeight="1" x14ac:dyDescent="0.25">
      <c r="D470" s="11"/>
    </row>
    <row r="471" spans="4:4" ht="15.75" customHeight="1" x14ac:dyDescent="0.25">
      <c r="D471" s="11"/>
    </row>
    <row r="472" spans="4:4" ht="15.75" customHeight="1" x14ac:dyDescent="0.25">
      <c r="D472" s="11"/>
    </row>
    <row r="473" spans="4:4" ht="15.75" customHeight="1" x14ac:dyDescent="0.25">
      <c r="D473" s="11"/>
    </row>
    <row r="474" spans="4:4" ht="15.75" customHeight="1" x14ac:dyDescent="0.25">
      <c r="D474" s="11"/>
    </row>
    <row r="475" spans="4:4" ht="15.75" customHeight="1" x14ac:dyDescent="0.25">
      <c r="D475" s="11"/>
    </row>
    <row r="476" spans="4:4" ht="15.75" customHeight="1" x14ac:dyDescent="0.25">
      <c r="D476" s="11"/>
    </row>
    <row r="477" spans="4:4" ht="15.75" customHeight="1" x14ac:dyDescent="0.25">
      <c r="D477" s="11"/>
    </row>
    <row r="478" spans="4:4" ht="15.75" customHeight="1" x14ac:dyDescent="0.25">
      <c r="D478" s="11"/>
    </row>
    <row r="479" spans="4:4" ht="15.75" customHeight="1" x14ac:dyDescent="0.25">
      <c r="D479" s="11"/>
    </row>
    <row r="480" spans="4:4" ht="15.75" customHeight="1" x14ac:dyDescent="0.25">
      <c r="D480" s="11"/>
    </row>
    <row r="481" spans="4:4" ht="15.75" customHeight="1" x14ac:dyDescent="0.25">
      <c r="D481" s="11"/>
    </row>
    <row r="482" spans="4:4" ht="15.75" customHeight="1" x14ac:dyDescent="0.25">
      <c r="D482" s="11"/>
    </row>
    <row r="483" spans="4:4" ht="15.75" customHeight="1" x14ac:dyDescent="0.25">
      <c r="D483" s="11"/>
    </row>
    <row r="484" spans="4:4" ht="15.75" customHeight="1" x14ac:dyDescent="0.25">
      <c r="D484" s="11"/>
    </row>
    <row r="485" spans="4:4" ht="15.75" customHeight="1" x14ac:dyDescent="0.25">
      <c r="D485" s="11"/>
    </row>
    <row r="486" spans="4:4" ht="15.75" customHeight="1" x14ac:dyDescent="0.25">
      <c r="D486" s="11"/>
    </row>
    <row r="487" spans="4:4" ht="15.75" customHeight="1" x14ac:dyDescent="0.25">
      <c r="D487" s="11"/>
    </row>
    <row r="488" spans="4:4" ht="15.75" customHeight="1" x14ac:dyDescent="0.25">
      <c r="D488" s="11"/>
    </row>
    <row r="489" spans="4:4" ht="15.75" customHeight="1" x14ac:dyDescent="0.25">
      <c r="D489" s="11"/>
    </row>
    <row r="490" spans="4:4" ht="15.75" customHeight="1" x14ac:dyDescent="0.25">
      <c r="D490" s="11"/>
    </row>
    <row r="491" spans="4:4" ht="15.75" customHeight="1" x14ac:dyDescent="0.25">
      <c r="D491" s="11"/>
    </row>
    <row r="492" spans="4:4" ht="15.75" customHeight="1" x14ac:dyDescent="0.25">
      <c r="D492" s="11"/>
    </row>
    <row r="493" spans="4:4" ht="15.75" customHeight="1" x14ac:dyDescent="0.25">
      <c r="D493" s="11"/>
    </row>
    <row r="494" spans="4:4" ht="15.75" customHeight="1" x14ac:dyDescent="0.25">
      <c r="D494" s="11"/>
    </row>
    <row r="495" spans="4:4" ht="15.75" customHeight="1" x14ac:dyDescent="0.25">
      <c r="D495" s="11"/>
    </row>
    <row r="496" spans="4:4" ht="15.75" customHeight="1" x14ac:dyDescent="0.25">
      <c r="D496" s="11"/>
    </row>
    <row r="497" spans="4:4" ht="15.75" customHeight="1" x14ac:dyDescent="0.25">
      <c r="D497" s="11"/>
    </row>
    <row r="498" spans="4:4" ht="15.75" customHeight="1" x14ac:dyDescent="0.25">
      <c r="D498" s="11"/>
    </row>
    <row r="499" spans="4:4" ht="15.75" customHeight="1" x14ac:dyDescent="0.25">
      <c r="D499" s="11"/>
    </row>
    <row r="500" spans="4:4" ht="15.75" customHeight="1" x14ac:dyDescent="0.25">
      <c r="D500" s="11"/>
    </row>
    <row r="501" spans="4:4" ht="15.75" customHeight="1" x14ac:dyDescent="0.25">
      <c r="D501" s="11"/>
    </row>
    <row r="502" spans="4:4" ht="15.75" customHeight="1" x14ac:dyDescent="0.25">
      <c r="D502" s="11"/>
    </row>
    <row r="503" spans="4:4" ht="15.75" customHeight="1" x14ac:dyDescent="0.25">
      <c r="D503" s="11"/>
    </row>
    <row r="504" spans="4:4" ht="15.75" customHeight="1" x14ac:dyDescent="0.25">
      <c r="D504" s="11"/>
    </row>
    <row r="505" spans="4:4" ht="15.75" customHeight="1" x14ac:dyDescent="0.25">
      <c r="D505" s="11"/>
    </row>
    <row r="506" spans="4:4" ht="15.75" customHeight="1" x14ac:dyDescent="0.25">
      <c r="D506" s="11"/>
    </row>
    <row r="507" spans="4:4" ht="15.75" customHeight="1" x14ac:dyDescent="0.25">
      <c r="D507" s="11"/>
    </row>
    <row r="508" spans="4:4" ht="15.75" customHeight="1" x14ac:dyDescent="0.25">
      <c r="D508" s="11"/>
    </row>
    <row r="509" spans="4:4" ht="15.75" customHeight="1" x14ac:dyDescent="0.25">
      <c r="D509" s="11"/>
    </row>
    <row r="510" spans="4:4" ht="15.75" customHeight="1" x14ac:dyDescent="0.25">
      <c r="D510" s="11"/>
    </row>
    <row r="511" spans="4:4" ht="15.75" customHeight="1" x14ac:dyDescent="0.25">
      <c r="D511" s="11"/>
    </row>
    <row r="512" spans="4:4" ht="15.75" customHeight="1" x14ac:dyDescent="0.25">
      <c r="D512" s="11"/>
    </row>
    <row r="513" spans="4:4" ht="15.75" customHeight="1" x14ac:dyDescent="0.25">
      <c r="D513" s="11"/>
    </row>
    <row r="514" spans="4:4" ht="15.75" customHeight="1" x14ac:dyDescent="0.25">
      <c r="D514" s="11"/>
    </row>
    <row r="515" spans="4:4" ht="15.75" customHeight="1" x14ac:dyDescent="0.25">
      <c r="D515" s="11"/>
    </row>
    <row r="516" spans="4:4" ht="15.75" customHeight="1" x14ac:dyDescent="0.25">
      <c r="D516" s="11"/>
    </row>
    <row r="517" spans="4:4" ht="15.75" customHeight="1" x14ac:dyDescent="0.25">
      <c r="D517" s="11"/>
    </row>
    <row r="518" spans="4:4" ht="15.75" customHeight="1" x14ac:dyDescent="0.25">
      <c r="D518" s="11"/>
    </row>
    <row r="519" spans="4:4" ht="15.75" customHeight="1" x14ac:dyDescent="0.25">
      <c r="D519" s="11"/>
    </row>
    <row r="520" spans="4:4" ht="15.75" customHeight="1" x14ac:dyDescent="0.25">
      <c r="D520" s="11"/>
    </row>
    <row r="521" spans="4:4" ht="15.75" customHeight="1" x14ac:dyDescent="0.25">
      <c r="D521" s="11"/>
    </row>
    <row r="522" spans="4:4" ht="15.75" customHeight="1" x14ac:dyDescent="0.25">
      <c r="D522" s="11"/>
    </row>
    <row r="523" spans="4:4" ht="15.75" customHeight="1" x14ac:dyDescent="0.25">
      <c r="D523" s="11"/>
    </row>
    <row r="524" spans="4:4" ht="15.75" customHeight="1" x14ac:dyDescent="0.25">
      <c r="D524" s="11"/>
    </row>
    <row r="525" spans="4:4" ht="15.75" customHeight="1" x14ac:dyDescent="0.25">
      <c r="D525" s="11"/>
    </row>
    <row r="526" spans="4:4" ht="15.75" customHeight="1" x14ac:dyDescent="0.25">
      <c r="D526" s="11"/>
    </row>
    <row r="527" spans="4:4" ht="15.75" customHeight="1" x14ac:dyDescent="0.25">
      <c r="D527" s="11"/>
    </row>
    <row r="528" spans="4:4" ht="15.75" customHeight="1" x14ac:dyDescent="0.25">
      <c r="D528" s="11"/>
    </row>
    <row r="529" spans="4:4" ht="15.75" customHeight="1" x14ac:dyDescent="0.25">
      <c r="D529" s="11"/>
    </row>
    <row r="530" spans="4:4" ht="15.75" customHeight="1" x14ac:dyDescent="0.25">
      <c r="D530" s="11"/>
    </row>
    <row r="531" spans="4:4" ht="15.75" customHeight="1" x14ac:dyDescent="0.25">
      <c r="D531" s="11"/>
    </row>
    <row r="532" spans="4:4" ht="15.75" customHeight="1" x14ac:dyDescent="0.25">
      <c r="D532" s="11"/>
    </row>
    <row r="533" spans="4:4" ht="15.75" customHeight="1" x14ac:dyDescent="0.25">
      <c r="D533" s="11"/>
    </row>
    <row r="534" spans="4:4" ht="15.75" customHeight="1" x14ac:dyDescent="0.25">
      <c r="D534" s="11"/>
    </row>
    <row r="535" spans="4:4" ht="15.75" customHeight="1" x14ac:dyDescent="0.25">
      <c r="D535" s="11"/>
    </row>
    <row r="536" spans="4:4" ht="15.75" customHeight="1" x14ac:dyDescent="0.25">
      <c r="D536" s="11"/>
    </row>
    <row r="537" spans="4:4" ht="15.75" customHeight="1" x14ac:dyDescent="0.25">
      <c r="D537" s="11"/>
    </row>
    <row r="538" spans="4:4" ht="15.75" customHeight="1" x14ac:dyDescent="0.25">
      <c r="D538" s="11"/>
    </row>
    <row r="539" spans="4:4" ht="15.75" customHeight="1" x14ac:dyDescent="0.25">
      <c r="D539" s="11"/>
    </row>
    <row r="540" spans="4:4" ht="15.75" customHeight="1" x14ac:dyDescent="0.25">
      <c r="D540" s="11"/>
    </row>
    <row r="541" spans="4:4" ht="15.75" customHeight="1" x14ac:dyDescent="0.25">
      <c r="D541" s="11"/>
    </row>
    <row r="542" spans="4:4" ht="15.75" customHeight="1" x14ac:dyDescent="0.25">
      <c r="D542" s="11"/>
    </row>
    <row r="543" spans="4:4" ht="15.75" customHeight="1" x14ac:dyDescent="0.25">
      <c r="D543" s="11"/>
    </row>
    <row r="544" spans="4:4" ht="15.75" customHeight="1" x14ac:dyDescent="0.25">
      <c r="D544" s="11"/>
    </row>
    <row r="545" spans="4:4" ht="15.75" customHeight="1" x14ac:dyDescent="0.25">
      <c r="D545" s="11"/>
    </row>
    <row r="546" spans="4:4" ht="15.75" customHeight="1" x14ac:dyDescent="0.25">
      <c r="D546" s="11"/>
    </row>
    <row r="547" spans="4:4" ht="15.75" customHeight="1" x14ac:dyDescent="0.25">
      <c r="D547" s="11"/>
    </row>
    <row r="548" spans="4:4" ht="15.75" customHeight="1" x14ac:dyDescent="0.25">
      <c r="D548" s="11"/>
    </row>
    <row r="549" spans="4:4" ht="15.75" customHeight="1" x14ac:dyDescent="0.25">
      <c r="D549" s="11"/>
    </row>
    <row r="550" spans="4:4" ht="15.75" customHeight="1" x14ac:dyDescent="0.25">
      <c r="D550" s="11"/>
    </row>
    <row r="551" spans="4:4" ht="15.75" customHeight="1" x14ac:dyDescent="0.25">
      <c r="D551" s="11"/>
    </row>
    <row r="552" spans="4:4" ht="15.75" customHeight="1" x14ac:dyDescent="0.25">
      <c r="D552" s="11"/>
    </row>
    <row r="553" spans="4:4" ht="15.75" customHeight="1" x14ac:dyDescent="0.25">
      <c r="D553" s="11"/>
    </row>
    <row r="554" spans="4:4" ht="15.75" customHeight="1" x14ac:dyDescent="0.25">
      <c r="D554" s="11"/>
    </row>
    <row r="555" spans="4:4" ht="15.75" customHeight="1" x14ac:dyDescent="0.25">
      <c r="D555" s="11"/>
    </row>
    <row r="556" spans="4:4" ht="15.75" customHeight="1" x14ac:dyDescent="0.25">
      <c r="D556" s="11"/>
    </row>
    <row r="557" spans="4:4" ht="15.75" customHeight="1" x14ac:dyDescent="0.25">
      <c r="D557" s="11"/>
    </row>
    <row r="558" spans="4:4" ht="15.75" customHeight="1" x14ac:dyDescent="0.25">
      <c r="D558" s="11"/>
    </row>
    <row r="559" spans="4:4" ht="15.75" customHeight="1" x14ac:dyDescent="0.25">
      <c r="D559" s="11"/>
    </row>
    <row r="560" spans="4:4" ht="15.75" customHeight="1" x14ac:dyDescent="0.25">
      <c r="D560" s="11"/>
    </row>
    <row r="561" spans="4:4" ht="15.75" customHeight="1" x14ac:dyDescent="0.25">
      <c r="D561" s="11"/>
    </row>
    <row r="562" spans="4:4" ht="15.75" customHeight="1" x14ac:dyDescent="0.25">
      <c r="D562" s="11"/>
    </row>
    <row r="563" spans="4:4" ht="15.75" customHeight="1" x14ac:dyDescent="0.25">
      <c r="D563" s="11"/>
    </row>
    <row r="564" spans="4:4" ht="15.75" customHeight="1" x14ac:dyDescent="0.25">
      <c r="D564" s="11"/>
    </row>
    <row r="565" spans="4:4" ht="15.75" customHeight="1" x14ac:dyDescent="0.25">
      <c r="D565" s="11"/>
    </row>
    <row r="566" spans="4:4" ht="15.75" customHeight="1" x14ac:dyDescent="0.25">
      <c r="D566" s="11"/>
    </row>
    <row r="567" spans="4:4" ht="15.75" customHeight="1" x14ac:dyDescent="0.25">
      <c r="D567" s="11"/>
    </row>
    <row r="568" spans="4:4" ht="15.75" customHeight="1" x14ac:dyDescent="0.25">
      <c r="D568" s="11"/>
    </row>
    <row r="569" spans="4:4" ht="15.75" customHeight="1" x14ac:dyDescent="0.25">
      <c r="D569" s="11"/>
    </row>
    <row r="570" spans="4:4" ht="15.75" customHeight="1" x14ac:dyDescent="0.25">
      <c r="D570" s="11"/>
    </row>
    <row r="571" spans="4:4" ht="15.75" customHeight="1" x14ac:dyDescent="0.25">
      <c r="D571" s="11"/>
    </row>
    <row r="572" spans="4:4" ht="15.75" customHeight="1" x14ac:dyDescent="0.25">
      <c r="D572" s="11"/>
    </row>
    <row r="573" spans="4:4" ht="15.75" customHeight="1" x14ac:dyDescent="0.25">
      <c r="D573" s="11"/>
    </row>
    <row r="574" spans="4:4" ht="15.75" customHeight="1" x14ac:dyDescent="0.25">
      <c r="D574" s="11"/>
    </row>
    <row r="575" spans="4:4" ht="15.75" customHeight="1" x14ac:dyDescent="0.25">
      <c r="D575" s="11"/>
    </row>
    <row r="576" spans="4:4" ht="15.75" customHeight="1" x14ac:dyDescent="0.25">
      <c r="D576" s="11"/>
    </row>
    <row r="577" spans="4:4" ht="15.75" customHeight="1" x14ac:dyDescent="0.25">
      <c r="D577" s="11"/>
    </row>
    <row r="578" spans="4:4" ht="15.75" customHeight="1" x14ac:dyDescent="0.25">
      <c r="D578" s="11"/>
    </row>
    <row r="579" spans="4:4" ht="15.75" customHeight="1" x14ac:dyDescent="0.25">
      <c r="D579" s="11"/>
    </row>
    <row r="580" spans="4:4" ht="15.75" customHeight="1" x14ac:dyDescent="0.25">
      <c r="D580" s="11"/>
    </row>
    <row r="581" spans="4:4" ht="15.75" customHeight="1" x14ac:dyDescent="0.25">
      <c r="D581" s="11"/>
    </row>
    <row r="582" spans="4:4" ht="15.75" customHeight="1" x14ac:dyDescent="0.25">
      <c r="D582" s="11"/>
    </row>
    <row r="583" spans="4:4" ht="15.75" customHeight="1" x14ac:dyDescent="0.25">
      <c r="D583" s="11"/>
    </row>
    <row r="584" spans="4:4" ht="15.75" customHeight="1" x14ac:dyDescent="0.25">
      <c r="D584" s="11"/>
    </row>
    <row r="585" spans="4:4" ht="15.75" customHeight="1" x14ac:dyDescent="0.25">
      <c r="D585" s="11"/>
    </row>
    <row r="586" spans="4:4" ht="15.75" customHeight="1" x14ac:dyDescent="0.25">
      <c r="D586" s="11"/>
    </row>
    <row r="587" spans="4:4" ht="15.75" customHeight="1" x14ac:dyDescent="0.25">
      <c r="D587" s="11"/>
    </row>
    <row r="588" spans="4:4" ht="15.75" customHeight="1" x14ac:dyDescent="0.25">
      <c r="D588" s="11"/>
    </row>
    <row r="589" spans="4:4" ht="15.75" customHeight="1" x14ac:dyDescent="0.25">
      <c r="D589" s="11"/>
    </row>
    <row r="590" spans="4:4" ht="15.75" customHeight="1" x14ac:dyDescent="0.25">
      <c r="D590" s="11"/>
    </row>
    <row r="591" spans="4:4" ht="15.75" customHeight="1" x14ac:dyDescent="0.25">
      <c r="D591" s="11"/>
    </row>
    <row r="592" spans="4:4" ht="15.75" customHeight="1" x14ac:dyDescent="0.25">
      <c r="D592" s="11"/>
    </row>
    <row r="593" spans="4:4" ht="15.75" customHeight="1" x14ac:dyDescent="0.25">
      <c r="D593" s="11"/>
    </row>
    <row r="594" spans="4:4" ht="15.75" customHeight="1" x14ac:dyDescent="0.25">
      <c r="D594" s="11"/>
    </row>
    <row r="595" spans="4:4" ht="15.75" customHeight="1" x14ac:dyDescent="0.25">
      <c r="D595" s="11"/>
    </row>
    <row r="596" spans="4:4" ht="15.75" customHeight="1" x14ac:dyDescent="0.25">
      <c r="D596" s="11"/>
    </row>
    <row r="597" spans="4:4" ht="15.75" customHeight="1" x14ac:dyDescent="0.25">
      <c r="D597" s="11"/>
    </row>
    <row r="598" spans="4:4" ht="15.75" customHeight="1" x14ac:dyDescent="0.25">
      <c r="D598" s="11"/>
    </row>
    <row r="599" spans="4:4" ht="15.75" customHeight="1" x14ac:dyDescent="0.25">
      <c r="D599" s="11"/>
    </row>
    <row r="600" spans="4:4" ht="15.75" customHeight="1" x14ac:dyDescent="0.25">
      <c r="D600" s="11"/>
    </row>
    <row r="601" spans="4:4" ht="15.75" customHeight="1" x14ac:dyDescent="0.25">
      <c r="D601" s="11"/>
    </row>
    <row r="602" spans="4:4" ht="15.75" customHeight="1" x14ac:dyDescent="0.25">
      <c r="D602" s="11"/>
    </row>
    <row r="603" spans="4:4" ht="15.75" customHeight="1" x14ac:dyDescent="0.25">
      <c r="D603" s="11"/>
    </row>
    <row r="604" spans="4:4" ht="15.75" customHeight="1" x14ac:dyDescent="0.25">
      <c r="D604" s="11"/>
    </row>
    <row r="605" spans="4:4" ht="15.75" customHeight="1" x14ac:dyDescent="0.25">
      <c r="D605" s="11"/>
    </row>
    <row r="606" spans="4:4" ht="15.75" customHeight="1" x14ac:dyDescent="0.25">
      <c r="D606" s="11"/>
    </row>
    <row r="607" spans="4:4" ht="15.75" customHeight="1" x14ac:dyDescent="0.25">
      <c r="D607" s="11"/>
    </row>
    <row r="608" spans="4:4" ht="15.75" customHeight="1" x14ac:dyDescent="0.25">
      <c r="D608" s="11"/>
    </row>
    <row r="609" spans="4:4" ht="15.75" customHeight="1" x14ac:dyDescent="0.25">
      <c r="D609" s="11"/>
    </row>
    <row r="610" spans="4:4" ht="15.75" customHeight="1" x14ac:dyDescent="0.25">
      <c r="D610" s="11"/>
    </row>
    <row r="611" spans="4:4" ht="15.75" customHeight="1" x14ac:dyDescent="0.25">
      <c r="D611" s="11"/>
    </row>
    <row r="612" spans="4:4" ht="15.75" customHeight="1" x14ac:dyDescent="0.25">
      <c r="D612" s="11"/>
    </row>
    <row r="613" spans="4:4" ht="15.75" customHeight="1" x14ac:dyDescent="0.25">
      <c r="D613" s="11"/>
    </row>
    <row r="614" spans="4:4" ht="15.75" customHeight="1" x14ac:dyDescent="0.25">
      <c r="D614" s="11"/>
    </row>
    <row r="615" spans="4:4" ht="15.75" customHeight="1" x14ac:dyDescent="0.25">
      <c r="D615" s="11"/>
    </row>
    <row r="616" spans="4:4" ht="15.75" customHeight="1" x14ac:dyDescent="0.25">
      <c r="D616" s="11"/>
    </row>
    <row r="617" spans="4:4" ht="15.75" customHeight="1" x14ac:dyDescent="0.25">
      <c r="D617" s="11"/>
    </row>
    <row r="618" spans="4:4" ht="15.75" customHeight="1" x14ac:dyDescent="0.25">
      <c r="D618" s="11"/>
    </row>
    <row r="619" spans="4:4" ht="15.75" customHeight="1" x14ac:dyDescent="0.25">
      <c r="D619" s="11"/>
    </row>
    <row r="620" spans="4:4" ht="15.75" customHeight="1" x14ac:dyDescent="0.25">
      <c r="D620" s="11"/>
    </row>
    <row r="621" spans="4:4" ht="15.75" customHeight="1" x14ac:dyDescent="0.25">
      <c r="D621" s="11"/>
    </row>
    <row r="622" spans="4:4" ht="15.75" customHeight="1" x14ac:dyDescent="0.25">
      <c r="D622" s="11"/>
    </row>
    <row r="623" spans="4:4" ht="15.75" customHeight="1" x14ac:dyDescent="0.25">
      <c r="D623" s="11"/>
    </row>
    <row r="624" spans="4:4" ht="15.75" customHeight="1" x14ac:dyDescent="0.25">
      <c r="D624" s="11"/>
    </row>
    <row r="625" spans="4:4" ht="15.75" customHeight="1" x14ac:dyDescent="0.25">
      <c r="D625" s="11"/>
    </row>
    <row r="626" spans="4:4" ht="15.75" customHeight="1" x14ac:dyDescent="0.25">
      <c r="D626" s="11"/>
    </row>
    <row r="627" spans="4:4" ht="15.75" customHeight="1" x14ac:dyDescent="0.25">
      <c r="D627" s="11"/>
    </row>
    <row r="628" spans="4:4" ht="15.75" customHeight="1" x14ac:dyDescent="0.25">
      <c r="D628" s="11"/>
    </row>
    <row r="629" spans="4:4" ht="15.75" customHeight="1" x14ac:dyDescent="0.25">
      <c r="D629" s="11"/>
    </row>
    <row r="630" spans="4:4" ht="15.75" customHeight="1" x14ac:dyDescent="0.25">
      <c r="D630" s="11"/>
    </row>
    <row r="631" spans="4:4" ht="15.75" customHeight="1" x14ac:dyDescent="0.25">
      <c r="D631" s="11"/>
    </row>
    <row r="632" spans="4:4" ht="15.75" customHeight="1" x14ac:dyDescent="0.25">
      <c r="D632" s="11"/>
    </row>
    <row r="633" spans="4:4" ht="15.75" customHeight="1" x14ac:dyDescent="0.25">
      <c r="D633" s="11"/>
    </row>
    <row r="634" spans="4:4" ht="15.75" customHeight="1" x14ac:dyDescent="0.25">
      <c r="D634" s="11"/>
    </row>
    <row r="635" spans="4:4" ht="15.75" customHeight="1" x14ac:dyDescent="0.25">
      <c r="D635" s="11"/>
    </row>
    <row r="636" spans="4:4" ht="15.75" customHeight="1" x14ac:dyDescent="0.25">
      <c r="D636" s="11"/>
    </row>
    <row r="637" spans="4:4" ht="15.75" customHeight="1" x14ac:dyDescent="0.25">
      <c r="D637" s="11"/>
    </row>
    <row r="638" spans="4:4" ht="15.75" customHeight="1" x14ac:dyDescent="0.25">
      <c r="D638" s="11"/>
    </row>
    <row r="639" spans="4:4" ht="15.75" customHeight="1" x14ac:dyDescent="0.25">
      <c r="D639" s="11"/>
    </row>
    <row r="640" spans="4:4" ht="15.75" customHeight="1" x14ac:dyDescent="0.25">
      <c r="D640" s="11"/>
    </row>
    <row r="641" spans="4:4" ht="15.75" customHeight="1" x14ac:dyDescent="0.25">
      <c r="D641" s="11"/>
    </row>
    <row r="642" spans="4:4" ht="15.75" customHeight="1" x14ac:dyDescent="0.25">
      <c r="D642" s="11"/>
    </row>
    <row r="643" spans="4:4" ht="15.75" customHeight="1" x14ac:dyDescent="0.25">
      <c r="D643" s="11"/>
    </row>
    <row r="644" spans="4:4" ht="15.75" customHeight="1" x14ac:dyDescent="0.25">
      <c r="D644" s="11"/>
    </row>
    <row r="645" spans="4:4" ht="15.75" customHeight="1" x14ac:dyDescent="0.25">
      <c r="D645" s="11"/>
    </row>
    <row r="646" spans="4:4" ht="15.75" customHeight="1" x14ac:dyDescent="0.25">
      <c r="D646" s="11"/>
    </row>
    <row r="647" spans="4:4" ht="15.75" customHeight="1" x14ac:dyDescent="0.25">
      <c r="D647" s="11"/>
    </row>
    <row r="648" spans="4:4" ht="15.75" customHeight="1" x14ac:dyDescent="0.25">
      <c r="D648" s="11"/>
    </row>
    <row r="649" spans="4:4" ht="15.75" customHeight="1" x14ac:dyDescent="0.25">
      <c r="D649" s="11"/>
    </row>
    <row r="650" spans="4:4" ht="15.75" customHeight="1" x14ac:dyDescent="0.25">
      <c r="D650" s="11"/>
    </row>
    <row r="651" spans="4:4" ht="15.75" customHeight="1" x14ac:dyDescent="0.25">
      <c r="D651" s="11"/>
    </row>
    <row r="652" spans="4:4" ht="15.75" customHeight="1" x14ac:dyDescent="0.25">
      <c r="D652" s="11"/>
    </row>
    <row r="653" spans="4:4" ht="15.75" customHeight="1" x14ac:dyDescent="0.25">
      <c r="D653" s="11"/>
    </row>
    <row r="654" spans="4:4" ht="15.75" customHeight="1" x14ac:dyDescent="0.25">
      <c r="D654" s="11"/>
    </row>
    <row r="655" spans="4:4" ht="15.75" customHeight="1" x14ac:dyDescent="0.25">
      <c r="D655" s="11"/>
    </row>
    <row r="656" spans="4:4" ht="15.75" customHeight="1" x14ac:dyDescent="0.25">
      <c r="D656" s="11"/>
    </row>
    <row r="657" spans="4:4" ht="15.75" customHeight="1" x14ac:dyDescent="0.25">
      <c r="D657" s="11"/>
    </row>
    <row r="658" spans="4:4" ht="15.75" customHeight="1" x14ac:dyDescent="0.25">
      <c r="D658" s="11"/>
    </row>
    <row r="659" spans="4:4" ht="15.75" customHeight="1" x14ac:dyDescent="0.25">
      <c r="D659" s="11"/>
    </row>
    <row r="660" spans="4:4" ht="15.75" customHeight="1" x14ac:dyDescent="0.25">
      <c r="D660" s="11"/>
    </row>
    <row r="661" spans="4:4" ht="15.75" customHeight="1" x14ac:dyDescent="0.25">
      <c r="D661" s="11"/>
    </row>
    <row r="662" spans="4:4" ht="15.75" customHeight="1" x14ac:dyDescent="0.25">
      <c r="D662" s="11"/>
    </row>
    <row r="663" spans="4:4" ht="15.75" customHeight="1" x14ac:dyDescent="0.25">
      <c r="D663" s="11"/>
    </row>
    <row r="664" spans="4:4" ht="15.75" customHeight="1" x14ac:dyDescent="0.25">
      <c r="D664" s="11"/>
    </row>
    <row r="665" spans="4:4" ht="15.75" customHeight="1" x14ac:dyDescent="0.25">
      <c r="D665" s="11"/>
    </row>
    <row r="666" spans="4:4" ht="15.75" customHeight="1" x14ac:dyDescent="0.25">
      <c r="D666" s="11"/>
    </row>
    <row r="667" spans="4:4" ht="15.75" customHeight="1" x14ac:dyDescent="0.25">
      <c r="D667" s="11"/>
    </row>
    <row r="668" spans="4:4" ht="15.75" customHeight="1" x14ac:dyDescent="0.25">
      <c r="D668" s="11"/>
    </row>
    <row r="669" spans="4:4" ht="15.75" customHeight="1" x14ac:dyDescent="0.25">
      <c r="D669" s="11"/>
    </row>
    <row r="670" spans="4:4" ht="15.75" customHeight="1" x14ac:dyDescent="0.25">
      <c r="D670" s="11"/>
    </row>
    <row r="671" spans="4:4" ht="15.75" customHeight="1" x14ac:dyDescent="0.25">
      <c r="D671" s="11"/>
    </row>
    <row r="672" spans="4:4" ht="15.75" customHeight="1" x14ac:dyDescent="0.25">
      <c r="D672" s="11"/>
    </row>
    <row r="673" spans="4:4" ht="15.75" customHeight="1" x14ac:dyDescent="0.25">
      <c r="D673" s="11"/>
    </row>
    <row r="674" spans="4:4" ht="15.75" customHeight="1" x14ac:dyDescent="0.25">
      <c r="D674" s="11"/>
    </row>
    <row r="675" spans="4:4" ht="15.75" customHeight="1" x14ac:dyDescent="0.25">
      <c r="D675" s="11"/>
    </row>
    <row r="676" spans="4:4" ht="15.75" customHeight="1" x14ac:dyDescent="0.25">
      <c r="D676" s="11"/>
    </row>
    <row r="677" spans="4:4" ht="15.75" customHeight="1" x14ac:dyDescent="0.25">
      <c r="D677" s="11"/>
    </row>
    <row r="678" spans="4:4" ht="15.75" customHeight="1" x14ac:dyDescent="0.25">
      <c r="D678" s="11"/>
    </row>
    <row r="679" spans="4:4" ht="15.75" customHeight="1" x14ac:dyDescent="0.25">
      <c r="D679" s="11"/>
    </row>
    <row r="680" spans="4:4" ht="15.75" customHeight="1" x14ac:dyDescent="0.25">
      <c r="D680" s="11"/>
    </row>
    <row r="681" spans="4:4" ht="15.75" customHeight="1" x14ac:dyDescent="0.25">
      <c r="D681" s="11"/>
    </row>
    <row r="682" spans="4:4" ht="15.75" customHeight="1" x14ac:dyDescent="0.25">
      <c r="D682" s="11"/>
    </row>
    <row r="683" spans="4:4" ht="15.75" customHeight="1" x14ac:dyDescent="0.25">
      <c r="D683" s="11"/>
    </row>
    <row r="684" spans="4:4" ht="15.75" customHeight="1" x14ac:dyDescent="0.25">
      <c r="D684" s="11"/>
    </row>
    <row r="685" spans="4:4" ht="15.75" customHeight="1" x14ac:dyDescent="0.25">
      <c r="D685" s="11"/>
    </row>
    <row r="686" spans="4:4" ht="15.75" customHeight="1" x14ac:dyDescent="0.25">
      <c r="D686" s="11"/>
    </row>
    <row r="687" spans="4:4" ht="15.75" customHeight="1" x14ac:dyDescent="0.25">
      <c r="D687" s="11"/>
    </row>
    <row r="688" spans="4:4" ht="15.75" customHeight="1" x14ac:dyDescent="0.25">
      <c r="D688" s="11"/>
    </row>
    <row r="689" spans="4:4" ht="15.75" customHeight="1" x14ac:dyDescent="0.25">
      <c r="D689" s="11"/>
    </row>
    <row r="690" spans="4:4" ht="15.75" customHeight="1" x14ac:dyDescent="0.25">
      <c r="D690" s="11"/>
    </row>
    <row r="691" spans="4:4" ht="15.75" customHeight="1" x14ac:dyDescent="0.25">
      <c r="D691" s="11"/>
    </row>
    <row r="692" spans="4:4" ht="15.75" customHeight="1" x14ac:dyDescent="0.25">
      <c r="D692" s="11"/>
    </row>
    <row r="693" spans="4:4" ht="15.75" customHeight="1" x14ac:dyDescent="0.25">
      <c r="D693" s="11"/>
    </row>
    <row r="694" spans="4:4" ht="15.75" customHeight="1" x14ac:dyDescent="0.25">
      <c r="D694" s="11"/>
    </row>
    <row r="695" spans="4:4" ht="15.75" customHeight="1" x14ac:dyDescent="0.25">
      <c r="D695" s="11"/>
    </row>
    <row r="696" spans="4:4" ht="15.75" customHeight="1" x14ac:dyDescent="0.25">
      <c r="D696" s="11"/>
    </row>
    <row r="697" spans="4:4" ht="15.75" customHeight="1" x14ac:dyDescent="0.25">
      <c r="D697" s="11"/>
    </row>
    <row r="698" spans="4:4" ht="15.75" customHeight="1" x14ac:dyDescent="0.25">
      <c r="D698" s="11"/>
    </row>
    <row r="699" spans="4:4" ht="15.75" customHeight="1" x14ac:dyDescent="0.25">
      <c r="D699" s="11"/>
    </row>
    <row r="700" spans="4:4" ht="15.75" customHeight="1" x14ac:dyDescent="0.25">
      <c r="D700" s="11"/>
    </row>
    <row r="701" spans="4:4" ht="15.75" customHeight="1" x14ac:dyDescent="0.25">
      <c r="D701" s="11"/>
    </row>
    <row r="702" spans="4:4" ht="15.75" customHeight="1" x14ac:dyDescent="0.25">
      <c r="D702" s="11"/>
    </row>
    <row r="703" spans="4:4" ht="15.75" customHeight="1" x14ac:dyDescent="0.25">
      <c r="D703" s="11"/>
    </row>
    <row r="704" spans="4:4" ht="15.75" customHeight="1" x14ac:dyDescent="0.25">
      <c r="D704" s="11"/>
    </row>
    <row r="705" spans="4:4" ht="15.75" customHeight="1" x14ac:dyDescent="0.25">
      <c r="D705" s="11"/>
    </row>
    <row r="706" spans="4:4" ht="15.75" customHeight="1" x14ac:dyDescent="0.25">
      <c r="D706" s="11"/>
    </row>
    <row r="707" spans="4:4" ht="15.75" customHeight="1" x14ac:dyDescent="0.25">
      <c r="D707" s="11"/>
    </row>
    <row r="708" spans="4:4" ht="15.75" customHeight="1" x14ac:dyDescent="0.25">
      <c r="D708" s="11"/>
    </row>
    <row r="709" spans="4:4" ht="15.75" customHeight="1" x14ac:dyDescent="0.25">
      <c r="D709" s="11"/>
    </row>
    <row r="710" spans="4:4" ht="15.75" customHeight="1" x14ac:dyDescent="0.25">
      <c r="D710" s="11"/>
    </row>
    <row r="711" spans="4:4" ht="15.75" customHeight="1" x14ac:dyDescent="0.25">
      <c r="D711" s="11"/>
    </row>
    <row r="712" spans="4:4" ht="15.75" customHeight="1" x14ac:dyDescent="0.25">
      <c r="D712" s="11"/>
    </row>
    <row r="713" spans="4:4" ht="15.75" customHeight="1" x14ac:dyDescent="0.25">
      <c r="D713" s="11"/>
    </row>
    <row r="714" spans="4:4" ht="15.75" customHeight="1" x14ac:dyDescent="0.25">
      <c r="D714" s="11"/>
    </row>
    <row r="715" spans="4:4" ht="15.75" customHeight="1" x14ac:dyDescent="0.25">
      <c r="D715" s="11"/>
    </row>
    <row r="716" spans="4:4" ht="15.75" customHeight="1" x14ac:dyDescent="0.25">
      <c r="D716" s="11"/>
    </row>
    <row r="717" spans="4:4" ht="15.75" customHeight="1" x14ac:dyDescent="0.25">
      <c r="D717" s="11"/>
    </row>
    <row r="718" spans="4:4" ht="15.75" customHeight="1" x14ac:dyDescent="0.25">
      <c r="D718" s="11"/>
    </row>
    <row r="719" spans="4:4" ht="15.75" customHeight="1" x14ac:dyDescent="0.25">
      <c r="D719" s="11"/>
    </row>
    <row r="720" spans="4:4" ht="15.75" customHeight="1" x14ac:dyDescent="0.25">
      <c r="D720" s="11"/>
    </row>
    <row r="721" spans="4:4" ht="15.75" customHeight="1" x14ac:dyDescent="0.25">
      <c r="D721" s="11"/>
    </row>
    <row r="722" spans="4:4" ht="15.75" customHeight="1" x14ac:dyDescent="0.25">
      <c r="D722" s="11"/>
    </row>
    <row r="723" spans="4:4" ht="15.75" customHeight="1" x14ac:dyDescent="0.25">
      <c r="D723" s="11"/>
    </row>
    <row r="724" spans="4:4" ht="15.75" customHeight="1" x14ac:dyDescent="0.25">
      <c r="D724" s="11"/>
    </row>
    <row r="725" spans="4:4" ht="15.75" customHeight="1" x14ac:dyDescent="0.25">
      <c r="D725" s="11"/>
    </row>
    <row r="726" spans="4:4" ht="15.75" customHeight="1" x14ac:dyDescent="0.25">
      <c r="D726" s="11"/>
    </row>
    <row r="727" spans="4:4" ht="15.75" customHeight="1" x14ac:dyDescent="0.25">
      <c r="D727" s="11"/>
    </row>
    <row r="728" spans="4:4" ht="15.75" customHeight="1" x14ac:dyDescent="0.25">
      <c r="D728" s="11"/>
    </row>
    <row r="729" spans="4:4" ht="15.75" customHeight="1" x14ac:dyDescent="0.25">
      <c r="D729" s="11"/>
    </row>
    <row r="730" spans="4:4" ht="15.75" customHeight="1" x14ac:dyDescent="0.25">
      <c r="D730" s="11"/>
    </row>
    <row r="731" spans="4:4" ht="15.75" customHeight="1" x14ac:dyDescent="0.25">
      <c r="D731" s="11"/>
    </row>
    <row r="732" spans="4:4" ht="15.75" customHeight="1" x14ac:dyDescent="0.25">
      <c r="D732" s="11"/>
    </row>
    <row r="733" spans="4:4" ht="15.75" customHeight="1" x14ac:dyDescent="0.25">
      <c r="D733" s="11"/>
    </row>
    <row r="734" spans="4:4" ht="15.75" customHeight="1" x14ac:dyDescent="0.25">
      <c r="D734" s="11"/>
    </row>
    <row r="735" spans="4:4" ht="15.75" customHeight="1" x14ac:dyDescent="0.25">
      <c r="D735" s="11"/>
    </row>
    <row r="736" spans="4:4" ht="15.75" customHeight="1" x14ac:dyDescent="0.25">
      <c r="D736" s="11"/>
    </row>
    <row r="737" spans="4:4" ht="15.75" customHeight="1" x14ac:dyDescent="0.25">
      <c r="D737" s="11"/>
    </row>
    <row r="738" spans="4:4" ht="15.75" customHeight="1" x14ac:dyDescent="0.25">
      <c r="D738" s="11"/>
    </row>
    <row r="739" spans="4:4" ht="15.75" customHeight="1" x14ac:dyDescent="0.25">
      <c r="D739" s="11"/>
    </row>
    <row r="740" spans="4:4" ht="15.75" customHeight="1" x14ac:dyDescent="0.25">
      <c r="D740" s="11"/>
    </row>
    <row r="741" spans="4:4" ht="15.75" customHeight="1" x14ac:dyDescent="0.25">
      <c r="D741" s="11"/>
    </row>
    <row r="742" spans="4:4" ht="15.75" customHeight="1" x14ac:dyDescent="0.25">
      <c r="D742" s="11"/>
    </row>
    <row r="743" spans="4:4" ht="15.75" customHeight="1" x14ac:dyDescent="0.25">
      <c r="D743" s="11"/>
    </row>
    <row r="744" spans="4:4" ht="15.75" customHeight="1" x14ac:dyDescent="0.25">
      <c r="D744" s="11"/>
    </row>
    <row r="745" spans="4:4" ht="15.75" customHeight="1" x14ac:dyDescent="0.25">
      <c r="D745" s="11"/>
    </row>
    <row r="746" spans="4:4" ht="15.75" customHeight="1" x14ac:dyDescent="0.25">
      <c r="D746" s="11"/>
    </row>
    <row r="747" spans="4:4" ht="15.75" customHeight="1" x14ac:dyDescent="0.25">
      <c r="D747" s="11"/>
    </row>
    <row r="748" spans="4:4" ht="15.75" customHeight="1" x14ac:dyDescent="0.25">
      <c r="D748" s="11"/>
    </row>
    <row r="749" spans="4:4" ht="15.75" customHeight="1" x14ac:dyDescent="0.25">
      <c r="D749" s="11"/>
    </row>
    <row r="750" spans="4:4" ht="15.75" customHeight="1" x14ac:dyDescent="0.25">
      <c r="D750" s="11"/>
    </row>
    <row r="751" spans="4:4" ht="15.75" customHeight="1" x14ac:dyDescent="0.25">
      <c r="D751" s="11"/>
    </row>
    <row r="752" spans="4:4" ht="15.75" customHeight="1" x14ac:dyDescent="0.25">
      <c r="D752" s="11"/>
    </row>
    <row r="753" spans="4:4" ht="15.75" customHeight="1" x14ac:dyDescent="0.25">
      <c r="D753" s="11"/>
    </row>
    <row r="754" spans="4:4" ht="15.75" customHeight="1" x14ac:dyDescent="0.25">
      <c r="D754" s="11"/>
    </row>
    <row r="755" spans="4:4" ht="15.75" customHeight="1" x14ac:dyDescent="0.25">
      <c r="D755" s="11"/>
    </row>
    <row r="756" spans="4:4" ht="15.75" customHeight="1" x14ac:dyDescent="0.25">
      <c r="D756" s="11"/>
    </row>
    <row r="757" spans="4:4" ht="15.75" customHeight="1" x14ac:dyDescent="0.25">
      <c r="D757" s="11"/>
    </row>
    <row r="758" spans="4:4" ht="15.75" customHeight="1" x14ac:dyDescent="0.25">
      <c r="D758" s="11"/>
    </row>
    <row r="759" spans="4:4" ht="15.75" customHeight="1" x14ac:dyDescent="0.25">
      <c r="D759" s="11"/>
    </row>
    <row r="760" spans="4:4" ht="15.75" customHeight="1" x14ac:dyDescent="0.25">
      <c r="D760" s="11"/>
    </row>
    <row r="761" spans="4:4" ht="15.75" customHeight="1" x14ac:dyDescent="0.25">
      <c r="D761" s="11"/>
    </row>
    <row r="762" spans="4:4" ht="15.75" customHeight="1" x14ac:dyDescent="0.25">
      <c r="D762" s="11"/>
    </row>
    <row r="763" spans="4:4" ht="15.75" customHeight="1" x14ac:dyDescent="0.25">
      <c r="D763" s="11"/>
    </row>
    <row r="764" spans="4:4" ht="15.75" customHeight="1" x14ac:dyDescent="0.25">
      <c r="D764" s="11"/>
    </row>
    <row r="765" spans="4:4" ht="15.75" customHeight="1" x14ac:dyDescent="0.25">
      <c r="D765" s="11"/>
    </row>
    <row r="766" spans="4:4" ht="15.75" customHeight="1" x14ac:dyDescent="0.25">
      <c r="D766" s="11"/>
    </row>
    <row r="767" spans="4:4" ht="15.75" customHeight="1" x14ac:dyDescent="0.25">
      <c r="D767" s="11"/>
    </row>
    <row r="768" spans="4:4" ht="15.75" customHeight="1" x14ac:dyDescent="0.25">
      <c r="D768" s="11"/>
    </row>
    <row r="769" spans="4:4" ht="15.75" customHeight="1" x14ac:dyDescent="0.25">
      <c r="D769" s="11"/>
    </row>
    <row r="770" spans="4:4" ht="15.75" customHeight="1" x14ac:dyDescent="0.25">
      <c r="D770" s="11"/>
    </row>
    <row r="771" spans="4:4" ht="15.75" customHeight="1" x14ac:dyDescent="0.25">
      <c r="D771" s="11"/>
    </row>
    <row r="772" spans="4:4" ht="15.75" customHeight="1" x14ac:dyDescent="0.25">
      <c r="D772" s="11"/>
    </row>
    <row r="773" spans="4:4" ht="15.75" customHeight="1" x14ac:dyDescent="0.25">
      <c r="D773" s="11"/>
    </row>
    <row r="774" spans="4:4" ht="15.75" customHeight="1" x14ac:dyDescent="0.25">
      <c r="D774" s="11"/>
    </row>
    <row r="775" spans="4:4" ht="15.75" customHeight="1" x14ac:dyDescent="0.25">
      <c r="D775" s="11"/>
    </row>
    <row r="776" spans="4:4" ht="15.75" customHeight="1" x14ac:dyDescent="0.25">
      <c r="D776" s="11"/>
    </row>
    <row r="777" spans="4:4" ht="15.75" customHeight="1" x14ac:dyDescent="0.25">
      <c r="D777" s="11"/>
    </row>
    <row r="778" spans="4:4" ht="15.75" customHeight="1" x14ac:dyDescent="0.25">
      <c r="D778" s="11"/>
    </row>
    <row r="779" spans="4:4" ht="15.75" customHeight="1" x14ac:dyDescent="0.25">
      <c r="D779" s="11"/>
    </row>
    <row r="780" spans="4:4" ht="15.75" customHeight="1" x14ac:dyDescent="0.25">
      <c r="D780" s="11"/>
    </row>
    <row r="781" spans="4:4" ht="15.75" customHeight="1" x14ac:dyDescent="0.25">
      <c r="D781" s="11"/>
    </row>
    <row r="782" spans="4:4" ht="15.75" customHeight="1" x14ac:dyDescent="0.25">
      <c r="D782" s="11"/>
    </row>
    <row r="783" spans="4:4" ht="15.75" customHeight="1" x14ac:dyDescent="0.25">
      <c r="D783" s="11"/>
    </row>
    <row r="784" spans="4:4" ht="15.75" customHeight="1" x14ac:dyDescent="0.25">
      <c r="D784" s="11"/>
    </row>
    <row r="785" spans="4:4" ht="15.75" customHeight="1" x14ac:dyDescent="0.25">
      <c r="D785" s="11"/>
    </row>
    <row r="786" spans="4:4" ht="15.75" customHeight="1" x14ac:dyDescent="0.25">
      <c r="D786" s="11"/>
    </row>
    <row r="787" spans="4:4" ht="15.75" customHeight="1" x14ac:dyDescent="0.25">
      <c r="D787" s="11"/>
    </row>
    <row r="788" spans="4:4" ht="15.75" customHeight="1" x14ac:dyDescent="0.25">
      <c r="D788" s="11"/>
    </row>
    <row r="789" spans="4:4" ht="15.75" customHeight="1" x14ac:dyDescent="0.25">
      <c r="D789" s="11"/>
    </row>
    <row r="790" spans="4:4" ht="15.75" customHeight="1" x14ac:dyDescent="0.25">
      <c r="D790" s="11"/>
    </row>
    <row r="791" spans="4:4" ht="15.75" customHeight="1" x14ac:dyDescent="0.25">
      <c r="D791" s="11"/>
    </row>
    <row r="792" spans="4:4" ht="15.75" customHeight="1" x14ac:dyDescent="0.25">
      <c r="D792" s="11"/>
    </row>
    <row r="793" spans="4:4" ht="15.75" customHeight="1" x14ac:dyDescent="0.25">
      <c r="D793" s="11"/>
    </row>
    <row r="794" spans="4:4" ht="15.75" customHeight="1" x14ac:dyDescent="0.25">
      <c r="D794" s="11"/>
    </row>
    <row r="795" spans="4:4" ht="15.75" customHeight="1" x14ac:dyDescent="0.25">
      <c r="D795" s="11"/>
    </row>
    <row r="796" spans="4:4" ht="15.75" customHeight="1" x14ac:dyDescent="0.25">
      <c r="D796" s="11"/>
    </row>
    <row r="797" spans="4:4" ht="15.75" customHeight="1" x14ac:dyDescent="0.25">
      <c r="D797" s="11"/>
    </row>
    <row r="798" spans="4:4" ht="15.75" customHeight="1" x14ac:dyDescent="0.25">
      <c r="D798" s="11"/>
    </row>
    <row r="799" spans="4:4" ht="15.75" customHeight="1" x14ac:dyDescent="0.25">
      <c r="D799" s="11"/>
    </row>
    <row r="800" spans="4:4" ht="15.75" customHeight="1" x14ac:dyDescent="0.25">
      <c r="D800" s="11"/>
    </row>
    <row r="801" spans="4:4" ht="15.75" customHeight="1" x14ac:dyDescent="0.25">
      <c r="D801" s="11"/>
    </row>
    <row r="802" spans="4:4" ht="15.75" customHeight="1" x14ac:dyDescent="0.25">
      <c r="D802" s="11"/>
    </row>
    <row r="803" spans="4:4" ht="15.75" customHeight="1" x14ac:dyDescent="0.25">
      <c r="D803" s="11"/>
    </row>
    <row r="804" spans="4:4" ht="15.75" customHeight="1" x14ac:dyDescent="0.25">
      <c r="D804" s="11"/>
    </row>
    <row r="805" spans="4:4" ht="15.75" customHeight="1" x14ac:dyDescent="0.25">
      <c r="D805" s="11"/>
    </row>
    <row r="806" spans="4:4" ht="15.75" customHeight="1" x14ac:dyDescent="0.25">
      <c r="D806" s="11"/>
    </row>
    <row r="807" spans="4:4" ht="15.75" customHeight="1" x14ac:dyDescent="0.25">
      <c r="D807" s="11"/>
    </row>
    <row r="808" spans="4:4" ht="15.75" customHeight="1" x14ac:dyDescent="0.25">
      <c r="D808" s="11"/>
    </row>
    <row r="809" spans="4:4" ht="15.75" customHeight="1" x14ac:dyDescent="0.25">
      <c r="D809" s="11"/>
    </row>
    <row r="810" spans="4:4" ht="15.75" customHeight="1" x14ac:dyDescent="0.25">
      <c r="D810" s="11"/>
    </row>
    <row r="811" spans="4:4" ht="15.75" customHeight="1" x14ac:dyDescent="0.25">
      <c r="D811" s="11"/>
    </row>
    <row r="812" spans="4:4" ht="15.75" customHeight="1" x14ac:dyDescent="0.25">
      <c r="D812" s="11"/>
    </row>
    <row r="813" spans="4:4" ht="15.75" customHeight="1" x14ac:dyDescent="0.25">
      <c r="D813" s="11"/>
    </row>
    <row r="814" spans="4:4" ht="15.75" customHeight="1" x14ac:dyDescent="0.25">
      <c r="D814" s="11"/>
    </row>
    <row r="815" spans="4:4" ht="15.75" customHeight="1" x14ac:dyDescent="0.25">
      <c r="D815" s="11"/>
    </row>
    <row r="816" spans="4:4" ht="15.75" customHeight="1" x14ac:dyDescent="0.25">
      <c r="D816" s="11"/>
    </row>
    <row r="817" spans="4:4" ht="15.75" customHeight="1" x14ac:dyDescent="0.25">
      <c r="D817" s="11"/>
    </row>
    <row r="818" spans="4:4" ht="15.75" customHeight="1" x14ac:dyDescent="0.25">
      <c r="D818" s="11"/>
    </row>
    <row r="819" spans="4:4" ht="15.75" customHeight="1" x14ac:dyDescent="0.25">
      <c r="D819" s="11"/>
    </row>
    <row r="820" spans="4:4" ht="15.75" customHeight="1" x14ac:dyDescent="0.25">
      <c r="D820" s="11"/>
    </row>
    <row r="821" spans="4:4" ht="15.75" customHeight="1" x14ac:dyDescent="0.25">
      <c r="D821" s="11"/>
    </row>
    <row r="822" spans="4:4" ht="15.75" customHeight="1" x14ac:dyDescent="0.25">
      <c r="D822" s="11"/>
    </row>
    <row r="823" spans="4:4" ht="15.75" customHeight="1" x14ac:dyDescent="0.25">
      <c r="D823" s="11"/>
    </row>
    <row r="824" spans="4:4" ht="15.75" customHeight="1" x14ac:dyDescent="0.25">
      <c r="D824" s="11"/>
    </row>
    <row r="825" spans="4:4" ht="15.75" customHeight="1" x14ac:dyDescent="0.25">
      <c r="D825" s="11"/>
    </row>
    <row r="826" spans="4:4" ht="15.75" customHeight="1" x14ac:dyDescent="0.25">
      <c r="D826" s="11"/>
    </row>
    <row r="827" spans="4:4" ht="15.75" customHeight="1" x14ac:dyDescent="0.25">
      <c r="D827" s="11"/>
    </row>
    <row r="828" spans="4:4" ht="15.75" customHeight="1" x14ac:dyDescent="0.25">
      <c r="D828" s="11"/>
    </row>
    <row r="829" spans="4:4" ht="15.75" customHeight="1" x14ac:dyDescent="0.25">
      <c r="D829" s="11"/>
    </row>
    <row r="830" spans="4:4" ht="15.75" customHeight="1" x14ac:dyDescent="0.25">
      <c r="D830" s="11"/>
    </row>
    <row r="831" spans="4:4" ht="15.75" customHeight="1" x14ac:dyDescent="0.25">
      <c r="D831" s="11"/>
    </row>
    <row r="832" spans="4:4" ht="15.75" customHeight="1" x14ac:dyDescent="0.25">
      <c r="D832" s="11"/>
    </row>
    <row r="833" spans="4:4" ht="15.75" customHeight="1" x14ac:dyDescent="0.25">
      <c r="D833" s="11"/>
    </row>
    <row r="834" spans="4:4" ht="15.75" customHeight="1" x14ac:dyDescent="0.25">
      <c r="D834" s="11"/>
    </row>
    <row r="835" spans="4:4" ht="15.75" customHeight="1" x14ac:dyDescent="0.25">
      <c r="D835" s="11"/>
    </row>
    <row r="836" spans="4:4" ht="15.75" customHeight="1" x14ac:dyDescent="0.25">
      <c r="D836" s="11"/>
    </row>
    <row r="837" spans="4:4" ht="15.75" customHeight="1" x14ac:dyDescent="0.25">
      <c r="D837" s="11"/>
    </row>
    <row r="838" spans="4:4" ht="15.75" customHeight="1" x14ac:dyDescent="0.25">
      <c r="D838" s="11"/>
    </row>
    <row r="839" spans="4:4" ht="15.75" customHeight="1" x14ac:dyDescent="0.25">
      <c r="D839" s="11"/>
    </row>
    <row r="840" spans="4:4" ht="15.75" customHeight="1" x14ac:dyDescent="0.25">
      <c r="D840" s="11"/>
    </row>
    <row r="841" spans="4:4" ht="15.75" customHeight="1" x14ac:dyDescent="0.25">
      <c r="D841" s="11"/>
    </row>
    <row r="842" spans="4:4" ht="15.75" customHeight="1" x14ac:dyDescent="0.25">
      <c r="D842" s="11"/>
    </row>
    <row r="843" spans="4:4" ht="15.75" customHeight="1" x14ac:dyDescent="0.25">
      <c r="D843" s="11"/>
    </row>
    <row r="844" spans="4:4" ht="15.75" customHeight="1" x14ac:dyDescent="0.25">
      <c r="D844" s="11"/>
    </row>
    <row r="845" spans="4:4" ht="15.75" customHeight="1" x14ac:dyDescent="0.25">
      <c r="D845" s="11"/>
    </row>
    <row r="846" spans="4:4" ht="15.75" customHeight="1" x14ac:dyDescent="0.25">
      <c r="D846" s="11"/>
    </row>
    <row r="847" spans="4:4" ht="15.75" customHeight="1" x14ac:dyDescent="0.25">
      <c r="D847" s="11"/>
    </row>
    <row r="848" spans="4:4" ht="15.75" customHeight="1" x14ac:dyDescent="0.25">
      <c r="D848" s="11"/>
    </row>
    <row r="849" spans="4:4" ht="15.75" customHeight="1" x14ac:dyDescent="0.25">
      <c r="D849" s="11"/>
    </row>
    <row r="850" spans="4:4" ht="15.75" customHeight="1" x14ac:dyDescent="0.25">
      <c r="D850" s="11"/>
    </row>
    <row r="851" spans="4:4" ht="15.75" customHeight="1" x14ac:dyDescent="0.25">
      <c r="D851" s="11"/>
    </row>
    <row r="852" spans="4:4" ht="15.75" customHeight="1" x14ac:dyDescent="0.25">
      <c r="D852" s="11"/>
    </row>
    <row r="853" spans="4:4" ht="15.75" customHeight="1" x14ac:dyDescent="0.25">
      <c r="D853" s="11"/>
    </row>
    <row r="854" spans="4:4" ht="15.75" customHeight="1" x14ac:dyDescent="0.25">
      <c r="D854" s="11"/>
    </row>
    <row r="855" spans="4:4" ht="15.75" customHeight="1" x14ac:dyDescent="0.25">
      <c r="D855" s="11"/>
    </row>
    <row r="856" spans="4:4" ht="15.75" customHeight="1" x14ac:dyDescent="0.25">
      <c r="D856" s="11"/>
    </row>
    <row r="857" spans="4:4" ht="15.75" customHeight="1" x14ac:dyDescent="0.25">
      <c r="D857" s="11"/>
    </row>
    <row r="858" spans="4:4" ht="15.75" customHeight="1" x14ac:dyDescent="0.25">
      <c r="D858" s="11"/>
    </row>
    <row r="859" spans="4:4" ht="15.75" customHeight="1" x14ac:dyDescent="0.25">
      <c r="D859" s="11"/>
    </row>
    <row r="860" spans="4:4" ht="15.75" customHeight="1" x14ac:dyDescent="0.25">
      <c r="D860" s="11"/>
    </row>
    <row r="861" spans="4:4" ht="15.75" customHeight="1" x14ac:dyDescent="0.25">
      <c r="D861" s="11"/>
    </row>
    <row r="862" spans="4:4" ht="15.75" customHeight="1" x14ac:dyDescent="0.25">
      <c r="D862" s="11"/>
    </row>
    <row r="863" spans="4:4" ht="15.75" customHeight="1" x14ac:dyDescent="0.25">
      <c r="D863" s="11"/>
    </row>
    <row r="864" spans="4:4" ht="15.75" customHeight="1" x14ac:dyDescent="0.25">
      <c r="D864" s="11"/>
    </row>
    <row r="865" spans="4:4" ht="15.75" customHeight="1" x14ac:dyDescent="0.25">
      <c r="D865" s="11"/>
    </row>
    <row r="866" spans="4:4" ht="15.75" customHeight="1" x14ac:dyDescent="0.25">
      <c r="D866" s="11"/>
    </row>
    <row r="867" spans="4:4" ht="15.75" customHeight="1" x14ac:dyDescent="0.25">
      <c r="D867" s="11"/>
    </row>
    <row r="868" spans="4:4" ht="15.75" customHeight="1" x14ac:dyDescent="0.25">
      <c r="D868" s="11"/>
    </row>
    <row r="869" spans="4:4" ht="15.75" customHeight="1" x14ac:dyDescent="0.25">
      <c r="D869" s="11"/>
    </row>
    <row r="870" spans="4:4" ht="15.75" customHeight="1" x14ac:dyDescent="0.25">
      <c r="D870" s="11"/>
    </row>
    <row r="871" spans="4:4" ht="15.75" customHeight="1" x14ac:dyDescent="0.25">
      <c r="D871" s="11"/>
    </row>
    <row r="872" spans="4:4" ht="15.75" customHeight="1" x14ac:dyDescent="0.25">
      <c r="D872" s="11"/>
    </row>
    <row r="873" spans="4:4" ht="15.75" customHeight="1" x14ac:dyDescent="0.25">
      <c r="D873" s="11"/>
    </row>
    <row r="874" spans="4:4" ht="15.75" customHeight="1" x14ac:dyDescent="0.25">
      <c r="D874" s="11"/>
    </row>
    <row r="875" spans="4:4" ht="15.75" customHeight="1" x14ac:dyDescent="0.25">
      <c r="D875" s="11"/>
    </row>
    <row r="876" spans="4:4" ht="15.75" customHeight="1" x14ac:dyDescent="0.25">
      <c r="D876" s="11"/>
    </row>
    <row r="877" spans="4:4" ht="15.75" customHeight="1" x14ac:dyDescent="0.25">
      <c r="D877" s="11"/>
    </row>
    <row r="878" spans="4:4" ht="15.75" customHeight="1" x14ac:dyDescent="0.25">
      <c r="D878" s="11"/>
    </row>
    <row r="879" spans="4:4" ht="15.75" customHeight="1" x14ac:dyDescent="0.25">
      <c r="D879" s="11"/>
    </row>
    <row r="880" spans="4:4" ht="15.75" customHeight="1" x14ac:dyDescent="0.25">
      <c r="D880" s="11"/>
    </row>
    <row r="881" spans="4:4" ht="15.75" customHeight="1" x14ac:dyDescent="0.25">
      <c r="D881" s="11"/>
    </row>
    <row r="882" spans="4:4" ht="15.75" customHeight="1" x14ac:dyDescent="0.25">
      <c r="D882" s="11"/>
    </row>
    <row r="883" spans="4:4" ht="15.75" customHeight="1" x14ac:dyDescent="0.25">
      <c r="D883" s="11"/>
    </row>
    <row r="884" spans="4:4" ht="15.75" customHeight="1" x14ac:dyDescent="0.25">
      <c r="D884" s="11"/>
    </row>
    <row r="885" spans="4:4" ht="15.75" customHeight="1" x14ac:dyDescent="0.25">
      <c r="D885" s="11"/>
    </row>
    <row r="886" spans="4:4" ht="15.75" customHeight="1" x14ac:dyDescent="0.25">
      <c r="D886" s="11"/>
    </row>
    <row r="887" spans="4:4" ht="15.75" customHeight="1" x14ac:dyDescent="0.25">
      <c r="D887" s="11"/>
    </row>
    <row r="888" spans="4:4" ht="15.75" customHeight="1" x14ac:dyDescent="0.25">
      <c r="D888" s="11"/>
    </row>
    <row r="889" spans="4:4" ht="15.75" customHeight="1" x14ac:dyDescent="0.25">
      <c r="D889" s="11"/>
    </row>
    <row r="890" spans="4:4" ht="15.75" customHeight="1" x14ac:dyDescent="0.25">
      <c r="D890" s="11"/>
    </row>
    <row r="891" spans="4:4" ht="15.75" customHeight="1" x14ac:dyDescent="0.25">
      <c r="D891" s="11"/>
    </row>
    <row r="892" spans="4:4" ht="15.75" customHeight="1" x14ac:dyDescent="0.25">
      <c r="D892" s="11"/>
    </row>
    <row r="893" spans="4:4" ht="15.75" customHeight="1" x14ac:dyDescent="0.25">
      <c r="D893" s="11"/>
    </row>
    <row r="894" spans="4:4" ht="15.75" customHeight="1" x14ac:dyDescent="0.25">
      <c r="D894" s="11"/>
    </row>
    <row r="895" spans="4:4" ht="15.75" customHeight="1" x14ac:dyDescent="0.25">
      <c r="D895" s="11"/>
    </row>
    <row r="896" spans="4:4" ht="15.75" customHeight="1" x14ac:dyDescent="0.25">
      <c r="D896" s="11"/>
    </row>
    <row r="897" spans="4:4" ht="15.75" customHeight="1" x14ac:dyDescent="0.25">
      <c r="D897" s="11"/>
    </row>
    <row r="898" spans="4:4" ht="15.75" customHeight="1" x14ac:dyDescent="0.25">
      <c r="D898" s="11"/>
    </row>
    <row r="899" spans="4:4" ht="15.75" customHeight="1" x14ac:dyDescent="0.25">
      <c r="D899" s="11"/>
    </row>
    <row r="900" spans="4:4" ht="15.75" customHeight="1" x14ac:dyDescent="0.25">
      <c r="D900" s="11"/>
    </row>
    <row r="901" spans="4:4" ht="15.75" customHeight="1" x14ac:dyDescent="0.25">
      <c r="D901" s="11"/>
    </row>
    <row r="902" spans="4:4" ht="15.75" customHeight="1" x14ac:dyDescent="0.25">
      <c r="D902" s="11"/>
    </row>
    <row r="903" spans="4:4" ht="15.75" customHeight="1" x14ac:dyDescent="0.25">
      <c r="D903" s="11"/>
    </row>
    <row r="904" spans="4:4" ht="15.75" customHeight="1" x14ac:dyDescent="0.25">
      <c r="D904" s="11"/>
    </row>
    <row r="905" spans="4:4" ht="15.75" customHeight="1" x14ac:dyDescent="0.25">
      <c r="D905" s="11"/>
    </row>
    <row r="906" spans="4:4" ht="15.75" customHeight="1" x14ac:dyDescent="0.25">
      <c r="D906" s="11"/>
    </row>
    <row r="907" spans="4:4" ht="15.75" customHeight="1" x14ac:dyDescent="0.25">
      <c r="D907" s="11"/>
    </row>
    <row r="908" spans="4:4" ht="15.75" customHeight="1" x14ac:dyDescent="0.25">
      <c r="D908" s="11"/>
    </row>
    <row r="909" spans="4:4" ht="15.75" customHeight="1" x14ac:dyDescent="0.25">
      <c r="D909" s="11"/>
    </row>
    <row r="910" spans="4:4" ht="15.75" customHeight="1" x14ac:dyDescent="0.25">
      <c r="D910" s="11"/>
    </row>
    <row r="911" spans="4:4" ht="15.75" customHeight="1" x14ac:dyDescent="0.25">
      <c r="D911" s="11"/>
    </row>
    <row r="912" spans="4:4" ht="15.75" customHeight="1" x14ac:dyDescent="0.25">
      <c r="D912" s="11"/>
    </row>
    <row r="913" spans="4:4" ht="15.75" customHeight="1" x14ac:dyDescent="0.25">
      <c r="D913" s="11"/>
    </row>
    <row r="914" spans="4:4" ht="15.75" customHeight="1" x14ac:dyDescent="0.25">
      <c r="D914" s="11"/>
    </row>
    <row r="915" spans="4:4" ht="15.75" customHeight="1" x14ac:dyDescent="0.25">
      <c r="D915" s="11"/>
    </row>
    <row r="916" spans="4:4" ht="15.75" customHeight="1" x14ac:dyDescent="0.25">
      <c r="D916" s="11"/>
    </row>
    <row r="917" spans="4:4" ht="15.75" customHeight="1" x14ac:dyDescent="0.25">
      <c r="D917" s="11"/>
    </row>
    <row r="918" spans="4:4" ht="15.75" customHeight="1" x14ac:dyDescent="0.25">
      <c r="D918" s="11"/>
    </row>
    <row r="919" spans="4:4" ht="15.75" customHeight="1" x14ac:dyDescent="0.25">
      <c r="D919" s="11"/>
    </row>
    <row r="920" spans="4:4" ht="15.75" customHeight="1" x14ac:dyDescent="0.25">
      <c r="D920" s="11"/>
    </row>
    <row r="921" spans="4:4" ht="15.75" customHeight="1" x14ac:dyDescent="0.25">
      <c r="D921" s="11"/>
    </row>
    <row r="922" spans="4:4" ht="15.75" customHeight="1" x14ac:dyDescent="0.25">
      <c r="D922" s="11"/>
    </row>
    <row r="923" spans="4:4" ht="15.75" customHeight="1" x14ac:dyDescent="0.25">
      <c r="D923" s="11"/>
    </row>
    <row r="924" spans="4:4" ht="15.75" customHeight="1" x14ac:dyDescent="0.25">
      <c r="D924" s="11"/>
    </row>
    <row r="925" spans="4:4" ht="15.75" customHeight="1" x14ac:dyDescent="0.25">
      <c r="D925" s="11"/>
    </row>
    <row r="926" spans="4:4" ht="15.75" customHeight="1" x14ac:dyDescent="0.25">
      <c r="D926" s="11"/>
    </row>
    <row r="927" spans="4:4" ht="15.75" customHeight="1" x14ac:dyDescent="0.25">
      <c r="D927" s="11"/>
    </row>
    <row r="928" spans="4:4" ht="15.75" customHeight="1" x14ac:dyDescent="0.25">
      <c r="D928" s="11"/>
    </row>
    <row r="929" spans="4:4" ht="15.75" customHeight="1" x14ac:dyDescent="0.25">
      <c r="D929" s="11"/>
    </row>
    <row r="930" spans="4:4" ht="15.75" customHeight="1" x14ac:dyDescent="0.25">
      <c r="D930" s="11"/>
    </row>
    <row r="931" spans="4:4" ht="15.75" customHeight="1" x14ac:dyDescent="0.25">
      <c r="D931" s="11"/>
    </row>
    <row r="932" spans="4:4" ht="15.75" customHeight="1" x14ac:dyDescent="0.25">
      <c r="D932" s="11"/>
    </row>
    <row r="933" spans="4:4" ht="15.75" customHeight="1" x14ac:dyDescent="0.25">
      <c r="D933" s="11"/>
    </row>
    <row r="934" spans="4:4" ht="15.75" customHeight="1" x14ac:dyDescent="0.25">
      <c r="D934" s="11"/>
    </row>
    <row r="935" spans="4:4" ht="15.75" customHeight="1" x14ac:dyDescent="0.25">
      <c r="D935" s="11"/>
    </row>
    <row r="936" spans="4:4" ht="15.75" customHeight="1" x14ac:dyDescent="0.25">
      <c r="D936" s="11"/>
    </row>
    <row r="937" spans="4:4" ht="15.75" customHeight="1" x14ac:dyDescent="0.25">
      <c r="D937" s="11"/>
    </row>
    <row r="938" spans="4:4" ht="15.75" customHeight="1" x14ac:dyDescent="0.25">
      <c r="D938" s="11"/>
    </row>
    <row r="939" spans="4:4" ht="15.75" customHeight="1" x14ac:dyDescent="0.25">
      <c r="D939" s="11"/>
    </row>
    <row r="940" spans="4:4" ht="15.75" customHeight="1" x14ac:dyDescent="0.25">
      <c r="D940" s="11"/>
    </row>
    <row r="941" spans="4:4" ht="15.75" customHeight="1" x14ac:dyDescent="0.25">
      <c r="D941" s="11"/>
    </row>
    <row r="942" spans="4:4" ht="15.75" customHeight="1" x14ac:dyDescent="0.25">
      <c r="D942" s="11"/>
    </row>
    <row r="943" spans="4:4" ht="15.75" customHeight="1" x14ac:dyDescent="0.25">
      <c r="D943" s="11"/>
    </row>
    <row r="944" spans="4:4" ht="15.75" customHeight="1" x14ac:dyDescent="0.25">
      <c r="D944" s="11"/>
    </row>
    <row r="945" spans="4:4" ht="15.75" customHeight="1" x14ac:dyDescent="0.25">
      <c r="D945" s="11"/>
    </row>
    <row r="946" spans="4:4" ht="15.75" customHeight="1" x14ac:dyDescent="0.25">
      <c r="D946" s="11"/>
    </row>
    <row r="947" spans="4:4" ht="15.75" customHeight="1" x14ac:dyDescent="0.25">
      <c r="D947" s="11"/>
    </row>
    <row r="948" spans="4:4" ht="15.75" customHeight="1" x14ac:dyDescent="0.25">
      <c r="D948" s="11"/>
    </row>
    <row r="949" spans="4:4" ht="15.75" customHeight="1" x14ac:dyDescent="0.25">
      <c r="D949" s="11"/>
    </row>
    <row r="950" spans="4:4" ht="15.75" customHeight="1" x14ac:dyDescent="0.25">
      <c r="D950" s="11"/>
    </row>
    <row r="951" spans="4:4" ht="15.75" customHeight="1" x14ac:dyDescent="0.25">
      <c r="D951" s="11"/>
    </row>
    <row r="952" spans="4:4" ht="15.75" customHeight="1" x14ac:dyDescent="0.25">
      <c r="D952" s="11"/>
    </row>
    <row r="953" spans="4:4" ht="15.75" customHeight="1" x14ac:dyDescent="0.25">
      <c r="D953" s="11"/>
    </row>
    <row r="954" spans="4:4" ht="15.75" customHeight="1" x14ac:dyDescent="0.25">
      <c r="D954" s="11"/>
    </row>
    <row r="955" spans="4:4" ht="15.75" customHeight="1" x14ac:dyDescent="0.25">
      <c r="D955" s="11"/>
    </row>
    <row r="956" spans="4:4" ht="15.75" customHeight="1" x14ac:dyDescent="0.25">
      <c r="D956" s="11"/>
    </row>
    <row r="957" spans="4:4" ht="15.75" customHeight="1" x14ac:dyDescent="0.25">
      <c r="D957" s="11"/>
    </row>
    <row r="958" spans="4:4" ht="15.75" customHeight="1" x14ac:dyDescent="0.25">
      <c r="D958" s="11"/>
    </row>
    <row r="959" spans="4:4" ht="15.75" customHeight="1" x14ac:dyDescent="0.25">
      <c r="D959" s="11"/>
    </row>
    <row r="960" spans="4:4" ht="15.75" customHeight="1" x14ac:dyDescent="0.25">
      <c r="D960" s="11"/>
    </row>
    <row r="961" spans="4:4" ht="15.75" customHeight="1" x14ac:dyDescent="0.25">
      <c r="D961" s="11"/>
    </row>
    <row r="962" spans="4:4" ht="15.75" customHeight="1" x14ac:dyDescent="0.25">
      <c r="D962" s="11"/>
    </row>
    <row r="963" spans="4:4" ht="15.75" customHeight="1" x14ac:dyDescent="0.25">
      <c r="D963" s="11"/>
    </row>
    <row r="964" spans="4:4" ht="15.75" customHeight="1" x14ac:dyDescent="0.25">
      <c r="D964" s="11"/>
    </row>
    <row r="965" spans="4:4" ht="15.75" customHeight="1" x14ac:dyDescent="0.25">
      <c r="D965" s="11"/>
    </row>
    <row r="966" spans="4:4" ht="15.75" customHeight="1" x14ac:dyDescent="0.25">
      <c r="D966" s="11"/>
    </row>
    <row r="967" spans="4:4" ht="15.75" customHeight="1" x14ac:dyDescent="0.25">
      <c r="D967" s="11"/>
    </row>
    <row r="968" spans="4:4" ht="15.75" customHeight="1" x14ac:dyDescent="0.25">
      <c r="D968" s="11"/>
    </row>
    <row r="969" spans="4:4" ht="15.75" customHeight="1" x14ac:dyDescent="0.25">
      <c r="D969" s="11"/>
    </row>
    <row r="970" spans="4:4" ht="15.75" customHeight="1" x14ac:dyDescent="0.25">
      <c r="D970" s="11"/>
    </row>
    <row r="971" spans="4:4" ht="15.75" customHeight="1" x14ac:dyDescent="0.25">
      <c r="D971" s="11"/>
    </row>
    <row r="972" spans="4:4" ht="15.75" customHeight="1" x14ac:dyDescent="0.25">
      <c r="D972" s="11"/>
    </row>
    <row r="973" spans="4:4" ht="15.75" customHeight="1" x14ac:dyDescent="0.25">
      <c r="D973" s="11"/>
    </row>
    <row r="974" spans="4:4" ht="15.75" customHeight="1" x14ac:dyDescent="0.25">
      <c r="D974" s="11"/>
    </row>
    <row r="975" spans="4:4" ht="15.75" customHeight="1" x14ac:dyDescent="0.25">
      <c r="D975" s="11"/>
    </row>
    <row r="976" spans="4:4" ht="15.75" customHeight="1" x14ac:dyDescent="0.25">
      <c r="D976" s="11"/>
    </row>
    <row r="977" spans="4:4" ht="15.75" customHeight="1" x14ac:dyDescent="0.25">
      <c r="D977" s="11"/>
    </row>
    <row r="978" spans="4:4" ht="15.75" customHeight="1" x14ac:dyDescent="0.25">
      <c r="D978" s="11"/>
    </row>
    <row r="979" spans="4:4" ht="15.75" customHeight="1" x14ac:dyDescent="0.25">
      <c r="D979" s="11"/>
    </row>
    <row r="980" spans="4:4" ht="15.75" customHeight="1" x14ac:dyDescent="0.25">
      <c r="D980" s="11"/>
    </row>
    <row r="981" spans="4:4" ht="15.75" customHeight="1" x14ac:dyDescent="0.25">
      <c r="D981" s="11"/>
    </row>
    <row r="982" spans="4:4" ht="15.75" customHeight="1" x14ac:dyDescent="0.25">
      <c r="D982" s="11"/>
    </row>
    <row r="983" spans="4:4" ht="15.75" customHeight="1" x14ac:dyDescent="0.25">
      <c r="D983" s="11"/>
    </row>
    <row r="984" spans="4:4" ht="15.75" customHeight="1" x14ac:dyDescent="0.25">
      <c r="D984" s="11"/>
    </row>
    <row r="985" spans="4:4" ht="15.75" customHeight="1" x14ac:dyDescent="0.25">
      <c r="D985" s="11"/>
    </row>
    <row r="986" spans="4:4" ht="15.75" customHeight="1" x14ac:dyDescent="0.25">
      <c r="D986" s="11"/>
    </row>
    <row r="987" spans="4:4" ht="15.75" customHeight="1" x14ac:dyDescent="0.25">
      <c r="D987" s="11"/>
    </row>
    <row r="988" spans="4:4" ht="15.75" customHeight="1" x14ac:dyDescent="0.25">
      <c r="D988" s="11"/>
    </row>
    <row r="989" spans="4:4" ht="15.75" customHeight="1" x14ac:dyDescent="0.25">
      <c r="D989" s="11"/>
    </row>
    <row r="990" spans="4:4" ht="15.75" customHeight="1" x14ac:dyDescent="0.25">
      <c r="D990" s="11"/>
    </row>
    <row r="991" spans="4:4" ht="15.75" customHeight="1" x14ac:dyDescent="0.25">
      <c r="D991" s="11"/>
    </row>
    <row r="992" spans="4:4" ht="15.75" customHeight="1" x14ac:dyDescent="0.25">
      <c r="D992" s="11"/>
    </row>
    <row r="993" spans="4:4" ht="15.75" customHeight="1" x14ac:dyDescent="0.25">
      <c r="D993" s="11"/>
    </row>
    <row r="994" spans="4:4" ht="15.75" customHeight="1" x14ac:dyDescent="0.25">
      <c r="D994" s="11"/>
    </row>
    <row r="995" spans="4:4" ht="15.75" customHeight="1" x14ac:dyDescent="0.25">
      <c r="D995" s="11"/>
    </row>
    <row r="996" spans="4:4" ht="15.75" customHeight="1" x14ac:dyDescent="0.25">
      <c r="D996" s="11"/>
    </row>
    <row r="997" spans="4:4" ht="15.75" customHeight="1" x14ac:dyDescent="0.25">
      <c r="D997" s="11"/>
    </row>
    <row r="998" spans="4:4" ht="15.75" customHeight="1" x14ac:dyDescent="0.25">
      <c r="D998" s="11"/>
    </row>
    <row r="999" spans="4:4" ht="15.75" customHeight="1" x14ac:dyDescent="0.25">
      <c r="D999" s="11"/>
    </row>
    <row r="1000" spans="4:4" ht="15.75" customHeight="1" x14ac:dyDescent="0.25">
      <c r="D1000" s="11"/>
    </row>
  </sheetData>
  <autoFilter ref="A4:F4" xr:uid="{00000000-0001-0000-0000-000000000000}"/>
  <mergeCells count="5">
    <mergeCell ref="B73:D73"/>
    <mergeCell ref="B74:D74"/>
    <mergeCell ref="B75:D75"/>
    <mergeCell ref="A10:F10"/>
    <mergeCell ref="A11:F11"/>
  </mergeCells>
  <conditionalFormatting sqref="D26:D28">
    <cfRule type="cellIs" dxfId="50" priority="19" operator="equal">
      <formula>MIN($C$22:$T$22)</formula>
    </cfRule>
    <cfRule type="cellIs" dxfId="49" priority="20" operator="equal">
      <formula>MIN($C$21:$T$21)</formula>
    </cfRule>
  </conditionalFormatting>
  <conditionalFormatting sqref="D33:D63 E60">
    <cfRule type="cellIs" dxfId="48" priority="21" operator="equal">
      <formula>MIN($C$18:$P$18)</formula>
    </cfRule>
    <cfRule type="cellIs" dxfId="47" priority="22" operator="equal">
      <formula>MIN($C$17:$P$17)</formula>
    </cfRule>
  </conditionalFormatting>
  <conditionalFormatting sqref="D34:D35 D48">
    <cfRule type="cellIs" dxfId="46" priority="1" operator="equal">
      <formula>MIN(#REF!)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CD51-7503-48AA-8F08-E1578B622346}">
  <sheetPr>
    <pageSetUpPr fitToPage="1"/>
  </sheetPr>
  <dimension ref="A2:H1000"/>
  <sheetViews>
    <sheetView topLeftCell="A25" workbookViewId="0">
      <selection activeCell="H37" sqref="H37"/>
    </sheetView>
  </sheetViews>
  <sheetFormatPr defaultColWidth="14.42578125" defaultRowHeight="15" customHeight="1" x14ac:dyDescent="0.25"/>
  <cols>
    <col min="1" max="1" width="13.140625" customWidth="1"/>
    <col min="2" max="2" width="16.140625" customWidth="1"/>
    <col min="3" max="3" width="65" customWidth="1"/>
    <col min="4" max="4" width="8.5703125" customWidth="1"/>
    <col min="5" max="5" width="11.42578125" customWidth="1"/>
    <col min="6" max="6" width="13.7109375" customWidth="1"/>
    <col min="7" max="7" width="16" bestFit="1" customWidth="1"/>
    <col min="8" max="8" width="18.28515625" bestFit="1" customWidth="1"/>
    <col min="9" max="24" width="8" customWidth="1"/>
  </cols>
  <sheetData>
    <row r="2" spans="1:7" ht="63.75" customHeight="1" x14ac:dyDescent="0.25"/>
    <row r="3" spans="1:7" ht="25.5" customHeight="1" x14ac:dyDescent="0.25"/>
    <row r="4" spans="1:7" ht="25.5" customHeight="1" x14ac:dyDescent="0.25">
      <c r="A4" s="15" t="s">
        <v>0</v>
      </c>
      <c r="B4" s="16" t="s">
        <v>2</v>
      </c>
      <c r="C4" s="16" t="s">
        <v>332</v>
      </c>
      <c r="D4" s="16" t="s">
        <v>4</v>
      </c>
      <c r="E4" s="16" t="s">
        <v>27</v>
      </c>
      <c r="F4" s="16" t="s">
        <v>28</v>
      </c>
      <c r="G4" s="16" t="s">
        <v>29</v>
      </c>
    </row>
    <row r="5" spans="1:7" ht="25.5" customHeight="1" x14ac:dyDescent="0.25">
      <c r="A5" s="278" t="s">
        <v>10</v>
      </c>
      <c r="B5" s="258" t="s">
        <v>507</v>
      </c>
      <c r="C5" s="279" t="s">
        <v>392</v>
      </c>
      <c r="D5" s="278" t="s">
        <v>4</v>
      </c>
      <c r="E5" s="278">
        <v>24</v>
      </c>
      <c r="F5" s="261">
        <f>'Quadro de Preços 1'!$I$10</f>
        <v>3.68</v>
      </c>
      <c r="G5" s="280">
        <f>E5*F5</f>
        <v>88.320000000000007</v>
      </c>
    </row>
    <row r="6" spans="1:7" ht="38.25" customHeight="1" x14ac:dyDescent="0.25">
      <c r="A6" s="278" t="s">
        <v>10</v>
      </c>
      <c r="B6" s="258" t="s">
        <v>507</v>
      </c>
      <c r="C6" s="279" t="s">
        <v>403</v>
      </c>
      <c r="D6" s="278" t="s">
        <v>4</v>
      </c>
      <c r="E6" s="278">
        <v>12</v>
      </c>
      <c r="F6" s="261">
        <f>'Quadro de Preços 1'!$I$18</f>
        <v>11.39</v>
      </c>
      <c r="G6" s="280">
        <f t="shared" ref="G6:G34" si="0">E6*F6</f>
        <v>136.68</v>
      </c>
    </row>
    <row r="7" spans="1:7" ht="38.25" customHeight="1" x14ac:dyDescent="0.25">
      <c r="A7" s="278" t="s">
        <v>10</v>
      </c>
      <c r="B7" s="258" t="s">
        <v>507</v>
      </c>
      <c r="C7" s="278" t="s">
        <v>394</v>
      </c>
      <c r="D7" s="278" t="s">
        <v>4</v>
      </c>
      <c r="E7" s="278">
        <v>225</v>
      </c>
      <c r="F7" s="261">
        <f>'Quadro de Preços 1'!$I$11</f>
        <v>1.21</v>
      </c>
      <c r="G7" s="280">
        <f t="shared" si="0"/>
        <v>272.25</v>
      </c>
    </row>
    <row r="8" spans="1:7" ht="51" customHeight="1" x14ac:dyDescent="0.25">
      <c r="A8" s="258" t="s">
        <v>10</v>
      </c>
      <c r="B8" s="258" t="s">
        <v>507</v>
      </c>
      <c r="C8" s="258" t="s">
        <v>22</v>
      </c>
      <c r="D8" s="278" t="s">
        <v>4</v>
      </c>
      <c r="E8" s="278">
        <v>12</v>
      </c>
      <c r="F8" s="261">
        <f>'Quadro de Preços 1'!$I$13</f>
        <v>5.59</v>
      </c>
      <c r="G8" s="280">
        <f t="shared" si="0"/>
        <v>67.08</v>
      </c>
    </row>
    <row r="9" spans="1:7" ht="38.25" customHeight="1" x14ac:dyDescent="0.25">
      <c r="A9" s="258" t="s">
        <v>10</v>
      </c>
      <c r="B9" s="258" t="s">
        <v>507</v>
      </c>
      <c r="C9" s="258" t="s">
        <v>534</v>
      </c>
      <c r="D9" s="278" t="s">
        <v>4</v>
      </c>
      <c r="E9" s="278">
        <v>12</v>
      </c>
      <c r="F9" s="261">
        <f>'Quadro de Preços 1'!$I$14</f>
        <v>21.61</v>
      </c>
      <c r="G9" s="280">
        <f t="shared" si="0"/>
        <v>259.32</v>
      </c>
    </row>
    <row r="10" spans="1:7" ht="38.25" customHeight="1" x14ac:dyDescent="0.25">
      <c r="A10" s="258" t="s">
        <v>10</v>
      </c>
      <c r="B10" s="258" t="s">
        <v>507</v>
      </c>
      <c r="C10" s="258" t="s">
        <v>523</v>
      </c>
      <c r="D10" s="278" t="s">
        <v>4</v>
      </c>
      <c r="E10" s="278">
        <v>3</v>
      </c>
      <c r="F10" s="261">
        <f>'Quadro de Preços 1'!$I$41</f>
        <v>7.2</v>
      </c>
      <c r="G10" s="280">
        <f t="shared" si="0"/>
        <v>21.6</v>
      </c>
    </row>
    <row r="11" spans="1:7" ht="63.75" customHeight="1" x14ac:dyDescent="0.25">
      <c r="A11" s="258" t="s">
        <v>10</v>
      </c>
      <c r="B11" s="258" t="s">
        <v>507</v>
      </c>
      <c r="C11" s="258" t="s">
        <v>399</v>
      </c>
      <c r="D11" s="278" t="s">
        <v>4</v>
      </c>
      <c r="E11" s="278">
        <v>20</v>
      </c>
      <c r="F11" s="261">
        <f>'Quadro de Preços 1'!$I$15</f>
        <v>0.19</v>
      </c>
      <c r="G11" s="280">
        <f t="shared" si="0"/>
        <v>3.8</v>
      </c>
    </row>
    <row r="12" spans="1:7" ht="51" customHeight="1" x14ac:dyDescent="0.25">
      <c r="A12" s="258" t="s">
        <v>10</v>
      </c>
      <c r="B12" s="258" t="s">
        <v>507</v>
      </c>
      <c r="C12" s="258" t="s">
        <v>401</v>
      </c>
      <c r="D12" s="278" t="s">
        <v>4</v>
      </c>
      <c r="E12" s="278">
        <v>20</v>
      </c>
      <c r="F12" s="261">
        <f>'Quadro de Preços 1'!$I$16</f>
        <v>0.82</v>
      </c>
      <c r="G12" s="280">
        <f t="shared" si="0"/>
        <v>16.399999999999999</v>
      </c>
    </row>
    <row r="13" spans="1:7" ht="38.25" customHeight="1" x14ac:dyDescent="0.25">
      <c r="A13" s="258" t="s">
        <v>10</v>
      </c>
      <c r="B13" s="258" t="s">
        <v>507</v>
      </c>
      <c r="C13" s="258" t="s">
        <v>402</v>
      </c>
      <c r="D13" s="278" t="s">
        <v>4</v>
      </c>
      <c r="E13" s="278">
        <v>20</v>
      </c>
      <c r="F13" s="261">
        <f>'Quadro de Preços 1'!$I$17</f>
        <v>5.42</v>
      </c>
      <c r="G13" s="280">
        <f t="shared" si="0"/>
        <v>108.4</v>
      </c>
    </row>
    <row r="14" spans="1:7" ht="38.25" customHeight="1" x14ac:dyDescent="0.25">
      <c r="A14" s="258" t="s">
        <v>10</v>
      </c>
      <c r="B14" s="258" t="s">
        <v>507</v>
      </c>
      <c r="C14" s="258" t="s">
        <v>404</v>
      </c>
      <c r="D14" s="278" t="s">
        <v>4</v>
      </c>
      <c r="E14" s="278">
        <v>50</v>
      </c>
      <c r="F14" s="261">
        <f>'Quadro de Preços 1'!$I$19</f>
        <v>0.39</v>
      </c>
      <c r="G14" s="280">
        <f t="shared" si="0"/>
        <v>19.5</v>
      </c>
    </row>
    <row r="15" spans="1:7" ht="38.25" customHeight="1" x14ac:dyDescent="0.25">
      <c r="A15" s="258" t="s">
        <v>10</v>
      </c>
      <c r="B15" s="258" t="s">
        <v>507</v>
      </c>
      <c r="C15" s="258" t="s">
        <v>405</v>
      </c>
      <c r="D15" s="278" t="s">
        <v>4</v>
      </c>
      <c r="E15" s="278">
        <v>50</v>
      </c>
      <c r="F15" s="261">
        <f>'Quadro de Preços 1'!$I$20</f>
        <v>1.19</v>
      </c>
      <c r="G15" s="280">
        <f t="shared" si="0"/>
        <v>59.5</v>
      </c>
    </row>
    <row r="16" spans="1:7" ht="38.25" customHeight="1" x14ac:dyDescent="0.25">
      <c r="A16" s="258" t="s">
        <v>10</v>
      </c>
      <c r="B16" s="258" t="s">
        <v>507</v>
      </c>
      <c r="C16" s="258" t="s">
        <v>429</v>
      </c>
      <c r="D16" s="265" t="s">
        <v>24</v>
      </c>
      <c r="E16" s="278">
        <v>10</v>
      </c>
      <c r="F16" s="261">
        <f>'Quadro de Preços 1'!$I$37</f>
        <v>0.98</v>
      </c>
      <c r="G16" s="280">
        <f t="shared" si="0"/>
        <v>9.8000000000000007</v>
      </c>
    </row>
    <row r="17" spans="1:7" ht="38.25" customHeight="1" x14ac:dyDescent="0.25">
      <c r="A17" s="258" t="s">
        <v>10</v>
      </c>
      <c r="B17" s="258" t="s">
        <v>507</v>
      </c>
      <c r="C17" s="258" t="s">
        <v>406</v>
      </c>
      <c r="D17" s="278" t="s">
        <v>4</v>
      </c>
      <c r="E17" s="278">
        <v>20</v>
      </c>
      <c r="F17" s="261">
        <f>'Quadro de Preços 1'!$I$21</f>
        <v>0.84</v>
      </c>
      <c r="G17" s="280">
        <f t="shared" si="0"/>
        <v>16.8</v>
      </c>
    </row>
    <row r="18" spans="1:7" ht="38.25" customHeight="1" x14ac:dyDescent="0.25">
      <c r="A18" s="258" t="s">
        <v>10</v>
      </c>
      <c r="B18" s="258" t="s">
        <v>507</v>
      </c>
      <c r="C18" s="258" t="s">
        <v>408</v>
      </c>
      <c r="D18" s="262" t="s">
        <v>25</v>
      </c>
      <c r="E18" s="278">
        <v>6</v>
      </c>
      <c r="F18" s="261">
        <f>'Quadro de Preços 1'!$I$22</f>
        <v>90.65</v>
      </c>
      <c r="G18" s="280">
        <f t="shared" si="0"/>
        <v>543.90000000000009</v>
      </c>
    </row>
    <row r="19" spans="1:7" ht="38.25" customHeight="1" x14ac:dyDescent="0.25">
      <c r="A19" s="258" t="s">
        <v>10</v>
      </c>
      <c r="B19" s="258" t="s">
        <v>507</v>
      </c>
      <c r="C19" s="258" t="s">
        <v>410</v>
      </c>
      <c r="D19" s="278" t="s">
        <v>4</v>
      </c>
      <c r="E19" s="278">
        <v>12</v>
      </c>
      <c r="F19" s="261">
        <f>'Quadro de Preços 1'!$I$23</f>
        <v>1.45</v>
      </c>
      <c r="G19" s="280">
        <f t="shared" si="0"/>
        <v>17.399999999999999</v>
      </c>
    </row>
    <row r="20" spans="1:7" ht="38.25" customHeight="1" x14ac:dyDescent="0.25">
      <c r="A20" s="258" t="s">
        <v>10</v>
      </c>
      <c r="B20" s="258" t="s">
        <v>507</v>
      </c>
      <c r="C20" s="258" t="s">
        <v>411</v>
      </c>
      <c r="D20" s="278" t="s">
        <v>4</v>
      </c>
      <c r="E20" s="278">
        <v>24</v>
      </c>
      <c r="F20" s="261">
        <f>'Quadro de Preços 1'!$I$24</f>
        <v>1.2</v>
      </c>
      <c r="G20" s="280">
        <f t="shared" si="0"/>
        <v>28.799999999999997</v>
      </c>
    </row>
    <row r="21" spans="1:7" ht="38.25" customHeight="1" x14ac:dyDescent="0.25">
      <c r="A21" s="258" t="s">
        <v>10</v>
      </c>
      <c r="B21" s="258" t="s">
        <v>507</v>
      </c>
      <c r="C21" s="258" t="s">
        <v>526</v>
      </c>
      <c r="D21" s="278" t="s">
        <v>4</v>
      </c>
      <c r="E21" s="278">
        <v>6</v>
      </c>
      <c r="F21" s="261">
        <f>'Quadro de Preços 1'!$I$25</f>
        <v>0.13</v>
      </c>
      <c r="G21" s="280">
        <f t="shared" si="0"/>
        <v>0.78</v>
      </c>
    </row>
    <row r="22" spans="1:7" ht="38.25" customHeight="1" x14ac:dyDescent="0.25">
      <c r="A22" s="258" t="s">
        <v>10</v>
      </c>
      <c r="B22" s="258" t="s">
        <v>507</v>
      </c>
      <c r="C22" s="258" t="s">
        <v>433</v>
      </c>
      <c r="D22" s="265" t="s">
        <v>24</v>
      </c>
      <c r="E22" s="278">
        <v>10</v>
      </c>
      <c r="F22" s="261">
        <f>'Quadro de Preços 1'!$I$39</f>
        <v>14.09</v>
      </c>
      <c r="G22" s="280">
        <f t="shared" si="0"/>
        <v>140.9</v>
      </c>
    </row>
    <row r="23" spans="1:7" ht="38.25" customHeight="1" x14ac:dyDescent="0.25">
      <c r="A23" s="258" t="s">
        <v>10</v>
      </c>
      <c r="B23" s="258" t="s">
        <v>507</v>
      </c>
      <c r="C23" s="258" t="s">
        <v>413</v>
      </c>
      <c r="D23" s="278" t="s">
        <v>4</v>
      </c>
      <c r="E23" s="278">
        <v>12</v>
      </c>
      <c r="F23" s="261">
        <f>'Quadro de Preços 1'!$I$26</f>
        <v>1.47</v>
      </c>
      <c r="G23" s="280">
        <f t="shared" si="0"/>
        <v>17.64</v>
      </c>
    </row>
    <row r="24" spans="1:7" ht="38.25" customHeight="1" x14ac:dyDescent="0.25">
      <c r="A24" s="258" t="s">
        <v>10</v>
      </c>
      <c r="B24" s="258" t="s">
        <v>507</v>
      </c>
      <c r="C24" s="258" t="s">
        <v>415</v>
      </c>
      <c r="D24" s="278" t="s">
        <v>4</v>
      </c>
      <c r="E24" s="278">
        <v>11</v>
      </c>
      <c r="F24" s="261">
        <f>'Quadro de Preços 1'!$I$27</f>
        <v>2.77</v>
      </c>
      <c r="G24" s="280">
        <f t="shared" si="0"/>
        <v>30.47</v>
      </c>
    </row>
    <row r="25" spans="1:7" ht="38.25" customHeight="1" x14ac:dyDescent="0.25">
      <c r="A25" s="258" t="s">
        <v>10</v>
      </c>
      <c r="B25" s="258" t="s">
        <v>507</v>
      </c>
      <c r="C25" s="258" t="s">
        <v>416</v>
      </c>
      <c r="D25" s="278" t="s">
        <v>4</v>
      </c>
      <c r="E25" s="278">
        <v>3</v>
      </c>
      <c r="F25" s="261">
        <f>'Quadro de Preços 1'!$I$28</f>
        <v>5.47</v>
      </c>
      <c r="G25" s="280">
        <f t="shared" si="0"/>
        <v>16.41</v>
      </c>
    </row>
    <row r="26" spans="1:7" ht="38.25" customHeight="1" x14ac:dyDescent="0.25">
      <c r="A26" s="258" t="s">
        <v>10</v>
      </c>
      <c r="B26" s="258" t="s">
        <v>507</v>
      </c>
      <c r="C26" s="258" t="s">
        <v>417</v>
      </c>
      <c r="D26" s="265" t="s">
        <v>25</v>
      </c>
      <c r="E26" s="278">
        <v>6</v>
      </c>
      <c r="F26" s="261">
        <f>'Quadro de Preços 1'!$I$29</f>
        <v>2.84</v>
      </c>
      <c r="G26" s="280">
        <f t="shared" si="0"/>
        <v>17.04</v>
      </c>
    </row>
    <row r="27" spans="1:7" ht="38.25" customHeight="1" x14ac:dyDescent="0.25">
      <c r="A27" s="258" t="s">
        <v>10</v>
      </c>
      <c r="B27" s="258" t="s">
        <v>507</v>
      </c>
      <c r="C27" s="258" t="s">
        <v>419</v>
      </c>
      <c r="D27" s="278" t="s">
        <v>4</v>
      </c>
      <c r="E27" s="278">
        <v>50</v>
      </c>
      <c r="F27" s="261">
        <f>'Quadro de Preços 1'!$I$30</f>
        <v>0.19</v>
      </c>
      <c r="G27" s="280">
        <f t="shared" si="0"/>
        <v>9.5</v>
      </c>
    </row>
    <row r="28" spans="1:7" ht="30.75" customHeight="1" x14ac:dyDescent="0.25">
      <c r="A28" s="258" t="s">
        <v>10</v>
      </c>
      <c r="B28" s="258" t="s">
        <v>507</v>
      </c>
      <c r="C28" s="258" t="s">
        <v>424</v>
      </c>
      <c r="D28" s="278" t="s">
        <v>535</v>
      </c>
      <c r="E28" s="278">
        <v>6</v>
      </c>
      <c r="F28" s="261">
        <f>'Quadro de Preços 1'!I34</f>
        <v>58.94</v>
      </c>
      <c r="G28" s="280">
        <f t="shared" si="0"/>
        <v>353.64</v>
      </c>
    </row>
    <row r="29" spans="1:7" ht="26.25" customHeight="1" x14ac:dyDescent="0.25">
      <c r="A29" s="258" t="s">
        <v>10</v>
      </c>
      <c r="B29" s="258" t="s">
        <v>507</v>
      </c>
      <c r="C29" s="258" t="s">
        <v>423</v>
      </c>
      <c r="D29" s="278" t="s">
        <v>4</v>
      </c>
      <c r="E29" s="278">
        <v>12</v>
      </c>
      <c r="F29" s="261">
        <f>'Quadro de Preços 1'!$I$33</f>
        <v>9.2799999999999994</v>
      </c>
      <c r="G29" s="280">
        <f t="shared" si="0"/>
        <v>111.35999999999999</v>
      </c>
    </row>
    <row r="30" spans="1:7" ht="38.25" customHeight="1" x14ac:dyDescent="0.25">
      <c r="A30" s="258" t="s">
        <v>10</v>
      </c>
      <c r="B30" s="258" t="s">
        <v>507</v>
      </c>
      <c r="C30" s="258" t="s">
        <v>428</v>
      </c>
      <c r="D30" s="278" t="s">
        <v>4</v>
      </c>
      <c r="E30" s="278">
        <v>12</v>
      </c>
      <c r="F30" s="261">
        <f>'Quadro de Preços 1'!$I$36</f>
        <v>5.05</v>
      </c>
      <c r="G30" s="280">
        <f t="shared" si="0"/>
        <v>60.599999999999994</v>
      </c>
    </row>
    <row r="31" spans="1:7" ht="38.25" customHeight="1" x14ac:dyDescent="0.25">
      <c r="A31" s="258" t="s">
        <v>10</v>
      </c>
      <c r="B31" s="258" t="s">
        <v>507</v>
      </c>
      <c r="C31" s="258" t="s">
        <v>426</v>
      </c>
      <c r="D31" s="278" t="s">
        <v>4</v>
      </c>
      <c r="E31" s="278">
        <v>2</v>
      </c>
      <c r="F31" s="261">
        <f>'Quadro de Preços 1'!$I$35</f>
        <v>21.58</v>
      </c>
      <c r="G31" s="280">
        <f t="shared" si="0"/>
        <v>43.16</v>
      </c>
    </row>
    <row r="32" spans="1:7" ht="38.25" customHeight="1" x14ac:dyDescent="0.25">
      <c r="A32" s="258" t="s">
        <v>10</v>
      </c>
      <c r="B32" s="258" t="s">
        <v>507</v>
      </c>
      <c r="C32" s="258" t="s">
        <v>420</v>
      </c>
      <c r="D32" s="278" t="s">
        <v>4</v>
      </c>
      <c r="E32" s="278">
        <v>12</v>
      </c>
      <c r="F32" s="261">
        <f>'Quadro de Preços 1'!$I$31</f>
        <v>18.46</v>
      </c>
      <c r="G32" s="280">
        <f t="shared" si="0"/>
        <v>221.52</v>
      </c>
    </row>
    <row r="33" spans="1:8" ht="38.25" customHeight="1" x14ac:dyDescent="0.25">
      <c r="A33" s="258" t="s">
        <v>10</v>
      </c>
      <c r="B33" s="258" t="s">
        <v>507</v>
      </c>
      <c r="C33" s="258" t="s">
        <v>431</v>
      </c>
      <c r="D33" s="278" t="s">
        <v>4</v>
      </c>
      <c r="E33" s="278">
        <v>12</v>
      </c>
      <c r="F33" s="261">
        <f>'Quadro de Preços 1'!$I$38</f>
        <v>6.17</v>
      </c>
      <c r="G33" s="280">
        <f t="shared" si="0"/>
        <v>74.039999999999992</v>
      </c>
    </row>
    <row r="34" spans="1:8" ht="35.25" customHeight="1" x14ac:dyDescent="0.25">
      <c r="A34" s="258" t="s">
        <v>10</v>
      </c>
      <c r="B34" s="258" t="s">
        <v>507</v>
      </c>
      <c r="C34" s="258" t="s">
        <v>435</v>
      </c>
      <c r="D34" s="278" t="s">
        <v>4</v>
      </c>
      <c r="E34" s="278">
        <v>5</v>
      </c>
      <c r="F34" s="261">
        <f>'Quadro de Preços 1'!$I$40</f>
        <v>7.88</v>
      </c>
      <c r="G34" s="280">
        <f t="shared" si="0"/>
        <v>39.4</v>
      </c>
    </row>
    <row r="35" spans="1:8" ht="48.75" customHeight="1" x14ac:dyDescent="0.25">
      <c r="A35" s="348" t="s">
        <v>35</v>
      </c>
      <c r="B35" s="349"/>
      <c r="C35" s="349"/>
      <c r="D35" s="349"/>
      <c r="E35" s="349"/>
      <c r="F35" s="349"/>
      <c r="G35" s="350"/>
    </row>
    <row r="36" spans="1:8" ht="84" customHeight="1" x14ac:dyDescent="0.25"/>
    <row r="37" spans="1:8" ht="15.75" customHeight="1" x14ac:dyDescent="0.25">
      <c r="A37" s="11"/>
      <c r="H37" s="281">
        <f>SUM(G5:G34)</f>
        <v>2806.01</v>
      </c>
    </row>
    <row r="38" spans="1:8" ht="15.75" customHeight="1" x14ac:dyDescent="0.25">
      <c r="A38" s="11"/>
    </row>
    <row r="39" spans="1:8" ht="15.75" customHeight="1" x14ac:dyDescent="0.25">
      <c r="A39" s="11"/>
    </row>
    <row r="40" spans="1:8" ht="15.75" customHeight="1" x14ac:dyDescent="0.25">
      <c r="A40" s="11"/>
    </row>
    <row r="41" spans="1:8" ht="15.75" customHeight="1" x14ac:dyDescent="0.25">
      <c r="A41" s="12"/>
    </row>
    <row r="42" spans="1:8" ht="15.75" customHeight="1" x14ac:dyDescent="0.25">
      <c r="B42" s="12"/>
    </row>
    <row r="43" spans="1:8" ht="15.75" customHeight="1" x14ac:dyDescent="0.25">
      <c r="A43" s="12"/>
      <c r="B43" s="12"/>
    </row>
    <row r="44" spans="1:8" ht="15.75" customHeight="1" x14ac:dyDescent="0.25">
      <c r="A44" s="12"/>
      <c r="B44" s="12"/>
    </row>
    <row r="45" spans="1:8" ht="15.75" customHeight="1" x14ac:dyDescent="0.25">
      <c r="A45" s="12"/>
      <c r="B45" s="12"/>
    </row>
    <row r="46" spans="1:8" ht="15.75" customHeight="1" x14ac:dyDescent="0.25">
      <c r="A46" s="13"/>
      <c r="B46" s="12"/>
    </row>
    <row r="47" spans="1:8" ht="15.75" customHeight="1" x14ac:dyDescent="0.25">
      <c r="A47" s="343"/>
      <c r="B47" s="344"/>
    </row>
    <row r="48" spans="1:8" ht="15.75" customHeight="1" x14ac:dyDescent="0.25">
      <c r="A48" s="343"/>
      <c r="B48" s="344"/>
    </row>
    <row r="49" spans="1:2" ht="15.75" customHeight="1" x14ac:dyDescent="0.25">
      <c r="A49" s="343"/>
      <c r="B49" s="344"/>
    </row>
    <row r="50" spans="1:2" ht="15.75" customHeight="1" x14ac:dyDescent="0.25">
      <c r="A50" s="11"/>
    </row>
    <row r="51" spans="1:2" ht="15.75" customHeight="1" x14ac:dyDescent="0.25">
      <c r="A51" s="11"/>
    </row>
    <row r="52" spans="1:2" ht="15.75" customHeight="1" x14ac:dyDescent="0.25">
      <c r="A52" s="11"/>
    </row>
    <row r="53" spans="1:2" ht="15.75" customHeight="1" x14ac:dyDescent="0.25">
      <c r="A53" s="11"/>
    </row>
    <row r="54" spans="1:2" ht="15.75" customHeight="1" x14ac:dyDescent="0.25">
      <c r="A54" s="11"/>
    </row>
    <row r="55" spans="1:2" ht="15.75" customHeight="1" x14ac:dyDescent="0.25">
      <c r="A55" s="11"/>
    </row>
    <row r="56" spans="1:2" ht="15.75" customHeight="1" x14ac:dyDescent="0.25">
      <c r="A56" s="11"/>
    </row>
    <row r="57" spans="1:2" ht="15.75" customHeight="1" x14ac:dyDescent="0.25">
      <c r="A57" s="11"/>
    </row>
    <row r="58" spans="1:2" ht="15.75" customHeight="1" x14ac:dyDescent="0.25">
      <c r="A58" s="11"/>
    </row>
    <row r="59" spans="1:2" ht="15.75" customHeight="1" x14ac:dyDescent="0.25">
      <c r="A59" s="11"/>
    </row>
    <row r="60" spans="1:2" ht="15.75" customHeight="1" x14ac:dyDescent="0.25">
      <c r="A60" s="11"/>
    </row>
    <row r="61" spans="1:2" ht="15.75" customHeight="1" x14ac:dyDescent="0.25">
      <c r="A61" s="11"/>
    </row>
    <row r="62" spans="1:2" ht="15.75" customHeight="1" x14ac:dyDescent="0.25">
      <c r="A62" s="11"/>
    </row>
    <row r="63" spans="1:2" ht="15.75" customHeight="1" x14ac:dyDescent="0.25">
      <c r="A63" s="11"/>
    </row>
    <row r="64" spans="1:2" ht="15.75" customHeight="1" x14ac:dyDescent="0.25">
      <c r="A64" s="11"/>
    </row>
    <row r="65" spans="1:1" ht="15.75" customHeight="1" x14ac:dyDescent="0.25">
      <c r="A65" s="11"/>
    </row>
    <row r="66" spans="1:1" ht="15.75" customHeight="1" x14ac:dyDescent="0.25">
      <c r="A66" s="11"/>
    </row>
    <row r="67" spans="1:1" ht="15.75" customHeight="1" x14ac:dyDescent="0.25">
      <c r="A67" s="11"/>
    </row>
    <row r="68" spans="1:1" ht="15.75" customHeight="1" x14ac:dyDescent="0.25">
      <c r="A68" s="11"/>
    </row>
    <row r="69" spans="1:1" ht="15.75" customHeight="1" x14ac:dyDescent="0.25">
      <c r="A69" s="11"/>
    </row>
    <row r="70" spans="1:1" ht="15.75" customHeight="1" x14ac:dyDescent="0.25">
      <c r="A70" s="11"/>
    </row>
    <row r="71" spans="1:1" ht="15.75" customHeight="1" x14ac:dyDescent="0.25">
      <c r="A71" s="11"/>
    </row>
    <row r="72" spans="1:1" ht="15.75" customHeight="1" x14ac:dyDescent="0.25">
      <c r="A72" s="11"/>
    </row>
    <row r="73" spans="1:1" ht="15.75" customHeight="1" x14ac:dyDescent="0.25">
      <c r="A73" s="11"/>
    </row>
    <row r="74" spans="1:1" ht="15.75" customHeight="1" x14ac:dyDescent="0.25">
      <c r="A74" s="11"/>
    </row>
    <row r="75" spans="1:1" ht="15.75" customHeight="1" x14ac:dyDescent="0.25">
      <c r="A75" s="11"/>
    </row>
    <row r="76" spans="1:1" ht="15.75" customHeight="1" x14ac:dyDescent="0.25">
      <c r="A76" s="11"/>
    </row>
    <row r="77" spans="1:1" ht="15.75" customHeight="1" x14ac:dyDescent="0.25">
      <c r="A77" s="11"/>
    </row>
    <row r="78" spans="1:1" ht="15.75" customHeight="1" x14ac:dyDescent="0.25">
      <c r="A78" s="11"/>
    </row>
    <row r="79" spans="1:1" ht="15.75" customHeight="1" x14ac:dyDescent="0.25">
      <c r="A79" s="11"/>
    </row>
    <row r="80" spans="1:1" ht="15.75" customHeight="1" x14ac:dyDescent="0.25">
      <c r="A80" s="11"/>
    </row>
    <row r="81" spans="1:1" ht="15.75" customHeight="1" x14ac:dyDescent="0.25">
      <c r="A81" s="11"/>
    </row>
    <row r="82" spans="1:1" ht="15.75" customHeight="1" x14ac:dyDescent="0.25">
      <c r="A82" s="11"/>
    </row>
    <row r="83" spans="1:1" ht="15.75" customHeight="1" x14ac:dyDescent="0.25">
      <c r="A83" s="11"/>
    </row>
    <row r="84" spans="1:1" ht="15.75" customHeight="1" x14ac:dyDescent="0.25">
      <c r="A84" s="11"/>
    </row>
    <row r="85" spans="1:1" ht="15.75" customHeight="1" x14ac:dyDescent="0.25">
      <c r="A85" s="11"/>
    </row>
    <row r="86" spans="1:1" ht="15.75" customHeight="1" x14ac:dyDescent="0.25">
      <c r="A86" s="11"/>
    </row>
    <row r="87" spans="1:1" ht="15.75" customHeight="1" x14ac:dyDescent="0.25">
      <c r="A87" s="11"/>
    </row>
    <row r="88" spans="1:1" ht="15.75" customHeight="1" x14ac:dyDescent="0.25">
      <c r="A88" s="11"/>
    </row>
    <row r="89" spans="1:1" ht="15.75" customHeight="1" x14ac:dyDescent="0.25">
      <c r="A89" s="11"/>
    </row>
    <row r="90" spans="1:1" ht="15.75" customHeight="1" x14ac:dyDescent="0.25">
      <c r="A90" s="11"/>
    </row>
    <row r="91" spans="1:1" ht="15.75" customHeight="1" x14ac:dyDescent="0.25">
      <c r="A91" s="11"/>
    </row>
    <row r="92" spans="1:1" ht="15.75" customHeight="1" x14ac:dyDescent="0.25">
      <c r="A92" s="11"/>
    </row>
    <row r="93" spans="1:1" ht="15.75" customHeight="1" x14ac:dyDescent="0.25">
      <c r="A93" s="11"/>
    </row>
    <row r="94" spans="1:1" ht="15.75" customHeight="1" x14ac:dyDescent="0.25">
      <c r="A94" s="11"/>
    </row>
    <row r="95" spans="1:1" ht="15.75" customHeight="1" x14ac:dyDescent="0.25">
      <c r="A95" s="11"/>
    </row>
    <row r="96" spans="1:1" ht="15.75" customHeight="1" x14ac:dyDescent="0.25">
      <c r="A96" s="11"/>
    </row>
    <row r="97" spans="1:1" ht="15.75" customHeight="1" x14ac:dyDescent="0.25">
      <c r="A97" s="11"/>
    </row>
    <row r="98" spans="1:1" ht="15.75" customHeight="1" x14ac:dyDescent="0.25">
      <c r="A98" s="11"/>
    </row>
    <row r="99" spans="1:1" ht="15.75" customHeight="1" x14ac:dyDescent="0.25">
      <c r="A99" s="11"/>
    </row>
    <row r="100" spans="1:1" ht="15.75" customHeight="1" x14ac:dyDescent="0.25">
      <c r="A100" s="11"/>
    </row>
    <row r="101" spans="1:1" ht="15.75" customHeight="1" x14ac:dyDescent="0.25">
      <c r="A101" s="11"/>
    </row>
    <row r="102" spans="1:1" ht="15.75" customHeight="1" x14ac:dyDescent="0.25">
      <c r="A102" s="11"/>
    </row>
    <row r="103" spans="1:1" ht="15.75" customHeight="1" x14ac:dyDescent="0.25">
      <c r="A103" s="11"/>
    </row>
    <row r="104" spans="1:1" ht="15.75" customHeight="1" x14ac:dyDescent="0.25">
      <c r="A104" s="11"/>
    </row>
    <row r="105" spans="1:1" ht="15.75" customHeight="1" x14ac:dyDescent="0.25">
      <c r="A105" s="11"/>
    </row>
    <row r="106" spans="1:1" ht="15.75" customHeight="1" x14ac:dyDescent="0.25">
      <c r="A106" s="11"/>
    </row>
    <row r="107" spans="1:1" ht="15.75" customHeight="1" x14ac:dyDescent="0.25">
      <c r="A107" s="11"/>
    </row>
    <row r="108" spans="1:1" ht="15.75" customHeight="1" x14ac:dyDescent="0.25">
      <c r="A108" s="11"/>
    </row>
    <row r="109" spans="1:1" ht="15.75" customHeight="1" x14ac:dyDescent="0.25">
      <c r="A109" s="11"/>
    </row>
    <row r="110" spans="1:1" ht="15.75" customHeight="1" x14ac:dyDescent="0.25">
      <c r="A110" s="11"/>
    </row>
    <row r="111" spans="1:1" ht="15.75" customHeight="1" x14ac:dyDescent="0.25">
      <c r="A111" s="11"/>
    </row>
    <row r="112" spans="1:1" ht="15.75" customHeight="1" x14ac:dyDescent="0.25">
      <c r="A112" s="11"/>
    </row>
    <row r="113" spans="1:1" ht="15.75" customHeight="1" x14ac:dyDescent="0.25">
      <c r="A113" s="11"/>
    </row>
    <row r="114" spans="1:1" ht="15.75" customHeight="1" x14ac:dyDescent="0.25">
      <c r="A114" s="11"/>
    </row>
    <row r="115" spans="1:1" ht="15.75" customHeight="1" x14ac:dyDescent="0.25">
      <c r="A115" s="11"/>
    </row>
    <row r="116" spans="1:1" ht="15.75" customHeight="1" x14ac:dyDescent="0.25">
      <c r="A116" s="11"/>
    </row>
    <row r="117" spans="1:1" ht="15.75" customHeight="1" x14ac:dyDescent="0.25">
      <c r="A117" s="11"/>
    </row>
    <row r="118" spans="1:1" ht="15.75" customHeight="1" x14ac:dyDescent="0.25">
      <c r="A118" s="11"/>
    </row>
    <row r="119" spans="1:1" ht="15.75" customHeight="1" x14ac:dyDescent="0.25">
      <c r="A119" s="11"/>
    </row>
    <row r="120" spans="1:1" ht="15.75" customHeight="1" x14ac:dyDescent="0.25">
      <c r="A120" s="11"/>
    </row>
    <row r="121" spans="1:1" ht="15.75" customHeight="1" x14ac:dyDescent="0.25">
      <c r="A121" s="11"/>
    </row>
    <row r="122" spans="1:1" ht="15.75" customHeight="1" x14ac:dyDescent="0.25">
      <c r="A122" s="11"/>
    </row>
    <row r="123" spans="1:1" ht="15.75" customHeight="1" x14ac:dyDescent="0.25">
      <c r="A123" s="11"/>
    </row>
    <row r="124" spans="1:1" ht="15.75" customHeight="1" x14ac:dyDescent="0.25">
      <c r="A124" s="11"/>
    </row>
    <row r="125" spans="1:1" ht="15.75" customHeight="1" x14ac:dyDescent="0.25">
      <c r="A125" s="11"/>
    </row>
    <row r="126" spans="1:1" ht="15.75" customHeight="1" x14ac:dyDescent="0.25">
      <c r="A126" s="11"/>
    </row>
    <row r="127" spans="1:1" ht="15.75" customHeight="1" x14ac:dyDescent="0.25">
      <c r="A127" s="11"/>
    </row>
    <row r="128" spans="1:1" ht="15.75" customHeight="1" x14ac:dyDescent="0.25">
      <c r="A128" s="11"/>
    </row>
    <row r="129" spans="1:1" ht="15.75" customHeight="1" x14ac:dyDescent="0.25">
      <c r="A129" s="11"/>
    </row>
    <row r="130" spans="1:1" ht="15.75" customHeight="1" x14ac:dyDescent="0.25">
      <c r="A130" s="11"/>
    </row>
    <row r="131" spans="1:1" ht="15.75" customHeight="1" x14ac:dyDescent="0.25">
      <c r="A131" s="11"/>
    </row>
    <row r="132" spans="1:1" ht="15.75" customHeight="1" x14ac:dyDescent="0.25">
      <c r="A132" s="11"/>
    </row>
    <row r="133" spans="1:1" ht="15.75" customHeight="1" x14ac:dyDescent="0.25">
      <c r="A133" s="11"/>
    </row>
    <row r="134" spans="1:1" ht="15.75" customHeight="1" x14ac:dyDescent="0.25">
      <c r="A134" s="11"/>
    </row>
    <row r="135" spans="1:1" ht="15.75" customHeight="1" x14ac:dyDescent="0.25">
      <c r="A135" s="11"/>
    </row>
    <row r="136" spans="1:1" ht="15.75" customHeight="1" x14ac:dyDescent="0.25">
      <c r="A136" s="11"/>
    </row>
    <row r="137" spans="1:1" ht="15.75" customHeight="1" x14ac:dyDescent="0.25">
      <c r="A137" s="11"/>
    </row>
    <row r="138" spans="1:1" ht="15.75" customHeight="1" x14ac:dyDescent="0.25">
      <c r="A138" s="11"/>
    </row>
    <row r="139" spans="1:1" ht="15.75" customHeight="1" x14ac:dyDescent="0.25">
      <c r="A139" s="11"/>
    </row>
    <row r="140" spans="1:1" ht="15.75" customHeight="1" x14ac:dyDescent="0.25">
      <c r="A140" s="11"/>
    </row>
    <row r="141" spans="1:1" ht="15.75" customHeight="1" x14ac:dyDescent="0.25">
      <c r="A141" s="11"/>
    </row>
    <row r="142" spans="1:1" ht="15.75" customHeight="1" x14ac:dyDescent="0.25">
      <c r="A142" s="11"/>
    </row>
    <row r="143" spans="1:1" ht="15.75" customHeight="1" x14ac:dyDescent="0.25">
      <c r="A143" s="11"/>
    </row>
    <row r="144" spans="1:1" ht="15.75" customHeight="1" x14ac:dyDescent="0.25">
      <c r="A144" s="11"/>
    </row>
    <row r="145" spans="1:1" ht="15.75" customHeight="1" x14ac:dyDescent="0.25">
      <c r="A145" s="11"/>
    </row>
    <row r="146" spans="1:1" ht="15.75" customHeight="1" x14ac:dyDescent="0.25">
      <c r="A146" s="11"/>
    </row>
    <row r="147" spans="1:1" ht="15.75" customHeight="1" x14ac:dyDescent="0.25">
      <c r="A147" s="11"/>
    </row>
    <row r="148" spans="1:1" ht="15.75" customHeight="1" x14ac:dyDescent="0.25">
      <c r="A148" s="11"/>
    </row>
    <row r="149" spans="1:1" ht="15.75" customHeight="1" x14ac:dyDescent="0.25">
      <c r="A149" s="11"/>
    </row>
    <row r="150" spans="1:1" ht="15.75" customHeight="1" x14ac:dyDescent="0.25">
      <c r="A150" s="11"/>
    </row>
    <row r="151" spans="1:1" ht="15.75" customHeight="1" x14ac:dyDescent="0.25">
      <c r="A151" s="11"/>
    </row>
    <row r="152" spans="1:1" ht="15.75" customHeight="1" x14ac:dyDescent="0.25">
      <c r="A152" s="11"/>
    </row>
    <row r="153" spans="1:1" ht="15.75" customHeight="1" x14ac:dyDescent="0.25">
      <c r="A153" s="11"/>
    </row>
    <row r="154" spans="1:1" ht="15.75" customHeight="1" x14ac:dyDescent="0.25">
      <c r="A154" s="11"/>
    </row>
    <row r="155" spans="1:1" ht="15.75" customHeight="1" x14ac:dyDescent="0.25">
      <c r="A155" s="11"/>
    </row>
    <row r="156" spans="1:1" ht="15.75" customHeight="1" x14ac:dyDescent="0.25">
      <c r="A156" s="11"/>
    </row>
    <row r="157" spans="1:1" ht="15.75" customHeight="1" x14ac:dyDescent="0.25">
      <c r="A157" s="11"/>
    </row>
    <row r="158" spans="1:1" ht="15.75" customHeight="1" x14ac:dyDescent="0.25">
      <c r="A158" s="11"/>
    </row>
    <row r="159" spans="1:1" ht="15.75" customHeight="1" x14ac:dyDescent="0.25">
      <c r="A159" s="11"/>
    </row>
    <row r="160" spans="1:1" ht="15.75" customHeight="1" x14ac:dyDescent="0.25">
      <c r="A160" s="11"/>
    </row>
    <row r="161" spans="1:1" ht="15.75" customHeight="1" x14ac:dyDescent="0.25">
      <c r="A161" s="11"/>
    </row>
    <row r="162" spans="1:1" ht="15.75" customHeight="1" x14ac:dyDescent="0.25">
      <c r="A162" s="11"/>
    </row>
    <row r="163" spans="1:1" ht="15.75" customHeight="1" x14ac:dyDescent="0.25">
      <c r="A163" s="11"/>
    </row>
    <row r="164" spans="1:1" ht="15.75" customHeight="1" x14ac:dyDescent="0.25">
      <c r="A164" s="11"/>
    </row>
    <row r="165" spans="1:1" ht="15.75" customHeight="1" x14ac:dyDescent="0.25">
      <c r="A165" s="11"/>
    </row>
    <row r="166" spans="1:1" ht="15.75" customHeight="1" x14ac:dyDescent="0.25">
      <c r="A166" s="11"/>
    </row>
    <row r="167" spans="1:1" ht="15.75" customHeight="1" x14ac:dyDescent="0.25">
      <c r="A167" s="11"/>
    </row>
    <row r="168" spans="1:1" ht="15.75" customHeight="1" x14ac:dyDescent="0.25">
      <c r="A168" s="11"/>
    </row>
    <row r="169" spans="1:1" ht="15.75" customHeight="1" x14ac:dyDescent="0.25">
      <c r="A169" s="11"/>
    </row>
    <row r="170" spans="1:1" ht="15.75" customHeight="1" x14ac:dyDescent="0.25">
      <c r="A170" s="11"/>
    </row>
    <row r="171" spans="1:1" ht="15.75" customHeight="1" x14ac:dyDescent="0.25">
      <c r="A171" s="11"/>
    </row>
    <row r="172" spans="1:1" ht="15.75" customHeight="1" x14ac:dyDescent="0.25">
      <c r="A172" s="11"/>
    </row>
    <row r="173" spans="1:1" ht="15.75" customHeight="1" x14ac:dyDescent="0.25">
      <c r="A173" s="11"/>
    </row>
    <row r="174" spans="1:1" ht="15.75" customHeight="1" x14ac:dyDescent="0.25">
      <c r="A174" s="11"/>
    </row>
    <row r="175" spans="1:1" ht="15.75" customHeight="1" x14ac:dyDescent="0.25">
      <c r="A175" s="11"/>
    </row>
    <row r="176" spans="1:1" ht="15.75" customHeight="1" x14ac:dyDescent="0.25">
      <c r="A176" s="11"/>
    </row>
    <row r="177" spans="1:1" ht="15.75" customHeight="1" x14ac:dyDescent="0.25">
      <c r="A177" s="11"/>
    </row>
    <row r="178" spans="1:1" ht="15.75" customHeight="1" x14ac:dyDescent="0.25">
      <c r="A178" s="11"/>
    </row>
    <row r="179" spans="1:1" ht="15.75" customHeight="1" x14ac:dyDescent="0.25">
      <c r="A179" s="11"/>
    </row>
    <row r="180" spans="1:1" ht="15.75" customHeight="1" x14ac:dyDescent="0.25">
      <c r="A180" s="11"/>
    </row>
    <row r="181" spans="1:1" ht="15.75" customHeight="1" x14ac:dyDescent="0.25">
      <c r="A181" s="11"/>
    </row>
    <row r="182" spans="1:1" ht="15.75" customHeight="1" x14ac:dyDescent="0.25">
      <c r="A182" s="11"/>
    </row>
    <row r="183" spans="1:1" ht="15.75" customHeight="1" x14ac:dyDescent="0.25">
      <c r="A183" s="11"/>
    </row>
    <row r="184" spans="1:1" ht="15.75" customHeight="1" x14ac:dyDescent="0.25">
      <c r="A184" s="11"/>
    </row>
    <row r="185" spans="1:1" ht="15.75" customHeight="1" x14ac:dyDescent="0.25">
      <c r="A185" s="11"/>
    </row>
    <row r="186" spans="1:1" ht="15.75" customHeight="1" x14ac:dyDescent="0.25">
      <c r="A186" s="11"/>
    </row>
    <row r="187" spans="1:1" ht="15.75" customHeight="1" x14ac:dyDescent="0.25">
      <c r="A187" s="11"/>
    </row>
    <row r="188" spans="1:1" ht="15.75" customHeight="1" x14ac:dyDescent="0.25">
      <c r="A188" s="11"/>
    </row>
    <row r="189" spans="1:1" ht="15.75" customHeight="1" x14ac:dyDescent="0.25">
      <c r="A189" s="11"/>
    </row>
    <row r="190" spans="1:1" ht="15.75" customHeight="1" x14ac:dyDescent="0.25">
      <c r="A190" s="11"/>
    </row>
    <row r="191" spans="1:1" ht="15.75" customHeight="1" x14ac:dyDescent="0.25">
      <c r="A191" s="11"/>
    </row>
    <row r="192" spans="1:1" ht="15.75" customHeight="1" x14ac:dyDescent="0.25">
      <c r="A192" s="11"/>
    </row>
    <row r="193" spans="1:1" ht="15.75" customHeight="1" x14ac:dyDescent="0.25">
      <c r="A193" s="11"/>
    </row>
    <row r="194" spans="1:1" ht="15.75" customHeight="1" x14ac:dyDescent="0.25">
      <c r="A194" s="11"/>
    </row>
    <row r="195" spans="1:1" ht="15.75" customHeight="1" x14ac:dyDescent="0.25">
      <c r="A195" s="11"/>
    </row>
    <row r="196" spans="1:1" ht="15.75" customHeight="1" x14ac:dyDescent="0.25">
      <c r="A196" s="11"/>
    </row>
    <row r="197" spans="1:1" ht="15.75" customHeight="1" x14ac:dyDescent="0.25">
      <c r="A197" s="11"/>
    </row>
    <row r="198" spans="1:1" ht="15.75" customHeight="1" x14ac:dyDescent="0.25">
      <c r="A198" s="11"/>
    </row>
    <row r="199" spans="1:1" ht="15.75" customHeight="1" x14ac:dyDescent="0.25">
      <c r="A199" s="11"/>
    </row>
    <row r="200" spans="1:1" ht="15.75" customHeight="1" x14ac:dyDescent="0.25">
      <c r="A200" s="11"/>
    </row>
    <row r="201" spans="1:1" ht="15.75" customHeight="1" x14ac:dyDescent="0.25">
      <c r="A201" s="11"/>
    </row>
    <row r="202" spans="1:1" ht="15.75" customHeight="1" x14ac:dyDescent="0.25">
      <c r="A202" s="11"/>
    </row>
    <row r="203" spans="1:1" ht="15.75" customHeight="1" x14ac:dyDescent="0.25">
      <c r="A203" s="11"/>
    </row>
    <row r="204" spans="1:1" ht="15.75" customHeight="1" x14ac:dyDescent="0.25">
      <c r="A204" s="11"/>
    </row>
    <row r="205" spans="1:1" ht="15.75" customHeight="1" x14ac:dyDescent="0.25">
      <c r="A205" s="11"/>
    </row>
    <row r="206" spans="1:1" ht="15.75" customHeight="1" x14ac:dyDescent="0.25">
      <c r="A206" s="11"/>
    </row>
    <row r="207" spans="1:1" ht="15.75" customHeight="1" x14ac:dyDescent="0.25">
      <c r="A207" s="11"/>
    </row>
    <row r="208" spans="1:1" ht="15.75" customHeight="1" x14ac:dyDescent="0.25">
      <c r="A208" s="11"/>
    </row>
    <row r="209" spans="1:1" ht="15.75" customHeight="1" x14ac:dyDescent="0.25">
      <c r="A209" s="11"/>
    </row>
    <row r="210" spans="1:1" ht="15.75" customHeight="1" x14ac:dyDescent="0.25">
      <c r="A210" s="11"/>
    </row>
    <row r="211" spans="1:1" ht="15.75" customHeight="1" x14ac:dyDescent="0.25">
      <c r="A211" s="11"/>
    </row>
    <row r="212" spans="1:1" ht="15.75" customHeight="1" x14ac:dyDescent="0.25">
      <c r="A212" s="11"/>
    </row>
    <row r="213" spans="1:1" ht="15.75" customHeight="1" x14ac:dyDescent="0.25">
      <c r="A213" s="11"/>
    </row>
    <row r="214" spans="1:1" ht="15.75" customHeight="1" x14ac:dyDescent="0.25">
      <c r="A214" s="11"/>
    </row>
    <row r="215" spans="1:1" ht="15.75" customHeight="1" x14ac:dyDescent="0.25">
      <c r="A215" s="11"/>
    </row>
    <row r="216" spans="1:1" ht="15.75" customHeight="1" x14ac:dyDescent="0.25">
      <c r="A216" s="11"/>
    </row>
    <row r="217" spans="1:1" ht="15.75" customHeight="1" x14ac:dyDescent="0.25">
      <c r="A217" s="11"/>
    </row>
    <row r="218" spans="1:1" ht="15.75" customHeight="1" x14ac:dyDescent="0.25">
      <c r="A218" s="11"/>
    </row>
    <row r="219" spans="1:1" ht="15.75" customHeight="1" x14ac:dyDescent="0.25">
      <c r="A219" s="11"/>
    </row>
    <row r="220" spans="1:1" ht="15.75" customHeight="1" x14ac:dyDescent="0.25">
      <c r="A220" s="11"/>
    </row>
    <row r="221" spans="1:1" ht="15.75" customHeight="1" x14ac:dyDescent="0.25">
      <c r="A221" s="11"/>
    </row>
    <row r="222" spans="1:1" ht="15.75" customHeight="1" x14ac:dyDescent="0.25">
      <c r="A222" s="11"/>
    </row>
    <row r="223" spans="1:1" ht="15.75" customHeight="1" x14ac:dyDescent="0.25">
      <c r="A223" s="11"/>
    </row>
    <row r="224" spans="1:1" ht="15.75" customHeight="1" x14ac:dyDescent="0.25">
      <c r="A224" s="11"/>
    </row>
    <row r="225" spans="1:1" ht="15.75" customHeight="1" x14ac:dyDescent="0.25">
      <c r="A225" s="11"/>
    </row>
    <row r="226" spans="1:1" ht="15.75" customHeight="1" x14ac:dyDescent="0.25">
      <c r="A226" s="11"/>
    </row>
    <row r="227" spans="1:1" ht="15.75" customHeight="1" x14ac:dyDescent="0.25">
      <c r="A227" s="11"/>
    </row>
    <row r="228" spans="1:1" ht="15.75" customHeight="1" x14ac:dyDescent="0.25">
      <c r="A228" s="11"/>
    </row>
    <row r="229" spans="1:1" ht="15.75" customHeight="1" x14ac:dyDescent="0.25">
      <c r="A229" s="11"/>
    </row>
    <row r="230" spans="1:1" ht="15.75" customHeight="1" x14ac:dyDescent="0.25">
      <c r="A230" s="11"/>
    </row>
    <row r="231" spans="1:1" ht="15.75" customHeight="1" x14ac:dyDescent="0.25">
      <c r="A231" s="11"/>
    </row>
    <row r="232" spans="1:1" ht="15.75" customHeight="1" x14ac:dyDescent="0.25">
      <c r="A232" s="11"/>
    </row>
    <row r="233" spans="1:1" ht="15.75" customHeight="1" x14ac:dyDescent="0.25">
      <c r="A233" s="11"/>
    </row>
    <row r="234" spans="1:1" ht="15.75" customHeight="1" x14ac:dyDescent="0.25">
      <c r="A234" s="11"/>
    </row>
    <row r="235" spans="1:1" ht="15.75" customHeight="1" x14ac:dyDescent="0.25">
      <c r="A235" s="11"/>
    </row>
    <row r="236" spans="1:1" ht="15.75" customHeight="1" x14ac:dyDescent="0.25">
      <c r="A236" s="11"/>
    </row>
    <row r="237" spans="1:1" ht="15.75" customHeight="1" x14ac:dyDescent="0.25">
      <c r="A237" s="11"/>
    </row>
    <row r="238" spans="1:1" ht="15.75" customHeight="1" x14ac:dyDescent="0.25">
      <c r="A238" s="11"/>
    </row>
    <row r="239" spans="1:1" ht="15.75" customHeight="1" x14ac:dyDescent="0.25">
      <c r="A239" s="11"/>
    </row>
    <row r="240" spans="1:1" ht="15.75" customHeight="1" x14ac:dyDescent="0.25">
      <c r="A240" s="11"/>
    </row>
    <row r="241" spans="1:1" ht="15.75" customHeight="1" x14ac:dyDescent="0.25">
      <c r="A241" s="11"/>
    </row>
    <row r="242" spans="1:1" ht="15.75" customHeight="1" x14ac:dyDescent="0.25">
      <c r="A242" s="11"/>
    </row>
    <row r="243" spans="1:1" ht="15.75" customHeight="1" x14ac:dyDescent="0.25">
      <c r="A243" s="11"/>
    </row>
    <row r="244" spans="1:1" ht="15.75" customHeight="1" x14ac:dyDescent="0.25">
      <c r="A244" s="11"/>
    </row>
    <row r="245" spans="1:1" ht="15.75" customHeight="1" x14ac:dyDescent="0.25">
      <c r="A245" s="11"/>
    </row>
    <row r="246" spans="1:1" ht="15.75" customHeight="1" x14ac:dyDescent="0.25">
      <c r="A246" s="11"/>
    </row>
    <row r="247" spans="1:1" ht="15.75" customHeight="1" x14ac:dyDescent="0.25">
      <c r="A247" s="11"/>
    </row>
    <row r="248" spans="1:1" ht="15.75" customHeight="1" x14ac:dyDescent="0.25">
      <c r="A248" s="11"/>
    </row>
    <row r="249" spans="1:1" ht="15.75" customHeight="1" x14ac:dyDescent="0.25">
      <c r="A249" s="11"/>
    </row>
    <row r="250" spans="1:1" ht="15.75" customHeight="1" x14ac:dyDescent="0.25">
      <c r="A250" s="11"/>
    </row>
    <row r="251" spans="1:1" ht="15.75" customHeight="1" x14ac:dyDescent="0.25">
      <c r="A251" s="11"/>
    </row>
    <row r="252" spans="1:1" ht="15.75" customHeight="1" x14ac:dyDescent="0.25">
      <c r="A252" s="11"/>
    </row>
    <row r="253" spans="1:1" ht="15.75" customHeight="1" x14ac:dyDescent="0.25">
      <c r="A253" s="11"/>
    </row>
    <row r="254" spans="1:1" ht="15.75" customHeight="1" x14ac:dyDescent="0.25">
      <c r="A254" s="11"/>
    </row>
    <row r="255" spans="1:1" ht="15.75" customHeight="1" x14ac:dyDescent="0.25">
      <c r="A255" s="11"/>
    </row>
    <row r="256" spans="1:1" ht="15.75" customHeight="1" x14ac:dyDescent="0.25">
      <c r="A256" s="11"/>
    </row>
    <row r="257" spans="1:1" ht="15.75" customHeight="1" x14ac:dyDescent="0.25">
      <c r="A257" s="11"/>
    </row>
    <row r="258" spans="1:1" ht="15.75" customHeight="1" x14ac:dyDescent="0.25">
      <c r="A258" s="11"/>
    </row>
    <row r="259" spans="1:1" ht="15.75" customHeight="1" x14ac:dyDescent="0.25">
      <c r="A259" s="11"/>
    </row>
    <row r="260" spans="1:1" ht="15.75" customHeight="1" x14ac:dyDescent="0.25">
      <c r="A260" s="11"/>
    </row>
    <row r="261" spans="1:1" ht="15.75" customHeight="1" x14ac:dyDescent="0.25">
      <c r="A261" s="11"/>
    </row>
    <row r="262" spans="1:1" ht="15.75" customHeight="1" x14ac:dyDescent="0.25">
      <c r="A262" s="11"/>
    </row>
    <row r="263" spans="1:1" ht="15.75" customHeight="1" x14ac:dyDescent="0.25">
      <c r="A263" s="11"/>
    </row>
    <row r="264" spans="1:1" ht="15.75" customHeight="1" x14ac:dyDescent="0.25">
      <c r="A264" s="11"/>
    </row>
    <row r="265" spans="1:1" ht="15.75" customHeight="1" x14ac:dyDescent="0.25">
      <c r="A265" s="11"/>
    </row>
    <row r="266" spans="1:1" ht="15.75" customHeight="1" x14ac:dyDescent="0.25">
      <c r="A266" s="11"/>
    </row>
    <row r="267" spans="1:1" ht="15.75" customHeight="1" x14ac:dyDescent="0.25">
      <c r="A267" s="11"/>
    </row>
    <row r="268" spans="1:1" ht="15.75" customHeight="1" x14ac:dyDescent="0.25">
      <c r="A268" s="11"/>
    </row>
    <row r="269" spans="1:1" ht="15.75" customHeight="1" x14ac:dyDescent="0.25">
      <c r="A269" s="11"/>
    </row>
    <row r="270" spans="1:1" ht="15.75" customHeight="1" x14ac:dyDescent="0.25">
      <c r="A270" s="11"/>
    </row>
    <row r="271" spans="1:1" ht="15.75" customHeight="1" x14ac:dyDescent="0.25">
      <c r="A271" s="11"/>
    </row>
    <row r="272" spans="1:1" ht="15.75" customHeight="1" x14ac:dyDescent="0.25">
      <c r="A272" s="11"/>
    </row>
    <row r="273" spans="1:1" ht="15.75" customHeight="1" x14ac:dyDescent="0.25">
      <c r="A273" s="11"/>
    </row>
    <row r="274" spans="1:1" ht="15.75" customHeight="1" x14ac:dyDescent="0.25">
      <c r="A274" s="11"/>
    </row>
    <row r="275" spans="1:1" ht="15.75" customHeight="1" x14ac:dyDescent="0.25">
      <c r="A275" s="11"/>
    </row>
    <row r="276" spans="1:1" ht="15.75" customHeight="1" x14ac:dyDescent="0.25">
      <c r="A276" s="11"/>
    </row>
    <row r="277" spans="1:1" ht="15.75" customHeight="1" x14ac:dyDescent="0.25">
      <c r="A277" s="11"/>
    </row>
    <row r="278" spans="1:1" ht="15.75" customHeight="1" x14ac:dyDescent="0.25">
      <c r="A278" s="11"/>
    </row>
    <row r="279" spans="1:1" ht="15.75" customHeight="1" x14ac:dyDescent="0.25">
      <c r="A279" s="11"/>
    </row>
    <row r="280" spans="1:1" ht="15.75" customHeight="1" x14ac:dyDescent="0.25">
      <c r="A280" s="11"/>
    </row>
    <row r="281" spans="1:1" ht="15.75" customHeight="1" x14ac:dyDescent="0.25">
      <c r="A281" s="11"/>
    </row>
    <row r="282" spans="1:1" ht="15.75" customHeight="1" x14ac:dyDescent="0.25">
      <c r="A282" s="11"/>
    </row>
    <row r="283" spans="1:1" ht="15.75" customHeight="1" x14ac:dyDescent="0.25">
      <c r="A283" s="11"/>
    </row>
    <row r="284" spans="1:1" ht="15.75" customHeight="1" x14ac:dyDescent="0.25">
      <c r="A284" s="11"/>
    </row>
    <row r="285" spans="1:1" ht="15.75" customHeight="1" x14ac:dyDescent="0.25">
      <c r="A285" s="11"/>
    </row>
    <row r="286" spans="1:1" ht="15.75" customHeight="1" x14ac:dyDescent="0.25">
      <c r="A286" s="11"/>
    </row>
    <row r="287" spans="1:1" ht="15.75" customHeight="1" x14ac:dyDescent="0.25">
      <c r="A287" s="11"/>
    </row>
    <row r="288" spans="1:1" ht="15.75" customHeight="1" x14ac:dyDescent="0.25">
      <c r="A288" s="11"/>
    </row>
    <row r="289" spans="1:1" ht="15.75" customHeight="1" x14ac:dyDescent="0.25">
      <c r="A289" s="11"/>
    </row>
    <row r="290" spans="1:1" ht="15.75" customHeight="1" x14ac:dyDescent="0.25">
      <c r="A290" s="11"/>
    </row>
    <row r="291" spans="1:1" ht="15.75" customHeight="1" x14ac:dyDescent="0.25">
      <c r="A291" s="11"/>
    </row>
    <row r="292" spans="1:1" ht="15.75" customHeight="1" x14ac:dyDescent="0.25">
      <c r="A292" s="11"/>
    </row>
    <row r="293" spans="1:1" ht="15.75" customHeight="1" x14ac:dyDescent="0.25">
      <c r="A293" s="11"/>
    </row>
    <row r="294" spans="1:1" ht="15.75" customHeight="1" x14ac:dyDescent="0.25">
      <c r="A294" s="11"/>
    </row>
    <row r="295" spans="1:1" ht="15.75" customHeight="1" x14ac:dyDescent="0.25">
      <c r="A295" s="11"/>
    </row>
    <row r="296" spans="1:1" ht="15.75" customHeight="1" x14ac:dyDescent="0.25">
      <c r="A296" s="11"/>
    </row>
    <row r="297" spans="1:1" ht="15.75" customHeight="1" x14ac:dyDescent="0.25">
      <c r="A297" s="11"/>
    </row>
    <row r="298" spans="1:1" ht="15.75" customHeight="1" x14ac:dyDescent="0.25">
      <c r="A298" s="11"/>
    </row>
    <row r="299" spans="1:1" ht="15.75" customHeight="1" x14ac:dyDescent="0.25">
      <c r="A299" s="11"/>
    </row>
    <row r="300" spans="1:1" ht="15.75" customHeight="1" x14ac:dyDescent="0.25">
      <c r="A300" s="11"/>
    </row>
    <row r="301" spans="1:1" ht="15.75" customHeight="1" x14ac:dyDescent="0.25">
      <c r="A301" s="11"/>
    </row>
    <row r="302" spans="1:1" ht="15.75" customHeight="1" x14ac:dyDescent="0.25">
      <c r="A302" s="11"/>
    </row>
    <row r="303" spans="1:1" ht="15.75" customHeight="1" x14ac:dyDescent="0.25">
      <c r="A303" s="11"/>
    </row>
    <row r="304" spans="1:1" ht="15.75" customHeight="1" x14ac:dyDescent="0.25">
      <c r="A304" s="11"/>
    </row>
    <row r="305" spans="1:1" ht="15.75" customHeight="1" x14ac:dyDescent="0.25">
      <c r="A305" s="11"/>
    </row>
    <row r="306" spans="1:1" ht="15.75" customHeight="1" x14ac:dyDescent="0.25">
      <c r="A306" s="11"/>
    </row>
    <row r="307" spans="1:1" ht="15.75" customHeight="1" x14ac:dyDescent="0.25">
      <c r="A307" s="11"/>
    </row>
    <row r="308" spans="1:1" ht="15.75" customHeight="1" x14ac:dyDescent="0.25">
      <c r="A308" s="11"/>
    </row>
    <row r="309" spans="1:1" ht="15.75" customHeight="1" x14ac:dyDescent="0.25">
      <c r="A309" s="11"/>
    </row>
    <row r="310" spans="1:1" ht="15.75" customHeight="1" x14ac:dyDescent="0.25">
      <c r="A310" s="11"/>
    </row>
    <row r="311" spans="1:1" ht="15.75" customHeight="1" x14ac:dyDescent="0.25">
      <c r="A311" s="11"/>
    </row>
    <row r="312" spans="1:1" ht="15.75" customHeight="1" x14ac:dyDescent="0.25">
      <c r="A312" s="11"/>
    </row>
    <row r="313" spans="1:1" ht="15.75" customHeight="1" x14ac:dyDescent="0.25">
      <c r="A313" s="11"/>
    </row>
    <row r="314" spans="1:1" ht="15.75" customHeight="1" x14ac:dyDescent="0.25">
      <c r="A314" s="11"/>
    </row>
    <row r="315" spans="1:1" ht="15.75" customHeight="1" x14ac:dyDescent="0.25">
      <c r="A315" s="11"/>
    </row>
    <row r="316" spans="1:1" ht="15.75" customHeight="1" x14ac:dyDescent="0.25">
      <c r="A316" s="11"/>
    </row>
    <row r="317" spans="1:1" ht="15.75" customHeight="1" x14ac:dyDescent="0.25">
      <c r="A317" s="11"/>
    </row>
    <row r="318" spans="1:1" ht="15.75" customHeight="1" x14ac:dyDescent="0.25">
      <c r="A318" s="11"/>
    </row>
    <row r="319" spans="1:1" ht="15.75" customHeight="1" x14ac:dyDescent="0.25">
      <c r="A319" s="11"/>
    </row>
    <row r="320" spans="1:1" ht="15.75" customHeight="1" x14ac:dyDescent="0.25">
      <c r="A320" s="11"/>
    </row>
    <row r="321" spans="1:1" ht="15.75" customHeight="1" x14ac:dyDescent="0.25">
      <c r="A321" s="11"/>
    </row>
    <row r="322" spans="1:1" ht="15.75" customHeight="1" x14ac:dyDescent="0.25">
      <c r="A322" s="11"/>
    </row>
    <row r="323" spans="1:1" ht="15.75" customHeight="1" x14ac:dyDescent="0.25">
      <c r="A323" s="11"/>
    </row>
    <row r="324" spans="1:1" ht="15.75" customHeight="1" x14ac:dyDescent="0.25">
      <c r="A324" s="11"/>
    </row>
    <row r="325" spans="1:1" ht="15.75" customHeight="1" x14ac:dyDescent="0.25">
      <c r="A325" s="11"/>
    </row>
    <row r="326" spans="1:1" ht="15.75" customHeight="1" x14ac:dyDescent="0.25">
      <c r="A326" s="11"/>
    </row>
    <row r="327" spans="1:1" ht="15.75" customHeight="1" x14ac:dyDescent="0.25">
      <c r="A327" s="11"/>
    </row>
    <row r="328" spans="1:1" ht="15.75" customHeight="1" x14ac:dyDescent="0.25">
      <c r="A328" s="11"/>
    </row>
    <row r="329" spans="1:1" ht="15.75" customHeight="1" x14ac:dyDescent="0.25">
      <c r="A329" s="11"/>
    </row>
    <row r="330" spans="1:1" ht="15.75" customHeight="1" x14ac:dyDescent="0.25">
      <c r="A330" s="11"/>
    </row>
    <row r="331" spans="1:1" ht="15.75" customHeight="1" x14ac:dyDescent="0.25">
      <c r="A331" s="11"/>
    </row>
    <row r="332" spans="1:1" ht="15.75" customHeight="1" x14ac:dyDescent="0.25">
      <c r="A332" s="11"/>
    </row>
    <row r="333" spans="1:1" ht="15.75" customHeight="1" x14ac:dyDescent="0.25">
      <c r="A333" s="11"/>
    </row>
    <row r="334" spans="1:1" ht="15.75" customHeight="1" x14ac:dyDescent="0.25">
      <c r="A334" s="11"/>
    </row>
    <row r="335" spans="1:1" ht="15.75" customHeight="1" x14ac:dyDescent="0.25">
      <c r="A335" s="11"/>
    </row>
    <row r="336" spans="1:1" ht="15.75" customHeight="1" x14ac:dyDescent="0.25">
      <c r="A336" s="11"/>
    </row>
    <row r="337" spans="1:1" ht="15.75" customHeight="1" x14ac:dyDescent="0.25">
      <c r="A337" s="11"/>
    </row>
    <row r="338" spans="1:1" ht="15.75" customHeight="1" x14ac:dyDescent="0.25">
      <c r="A338" s="11"/>
    </row>
    <row r="339" spans="1:1" ht="15.75" customHeight="1" x14ac:dyDescent="0.25">
      <c r="A339" s="11"/>
    </row>
    <row r="340" spans="1:1" ht="15.75" customHeight="1" x14ac:dyDescent="0.25">
      <c r="A340" s="11"/>
    </row>
    <row r="341" spans="1:1" ht="15.75" customHeight="1" x14ac:dyDescent="0.25">
      <c r="A341" s="11"/>
    </row>
    <row r="342" spans="1:1" ht="15.75" customHeight="1" x14ac:dyDescent="0.25">
      <c r="A342" s="11"/>
    </row>
    <row r="343" spans="1:1" ht="15.75" customHeight="1" x14ac:dyDescent="0.25">
      <c r="A343" s="11"/>
    </row>
    <row r="344" spans="1:1" ht="15.75" customHeight="1" x14ac:dyDescent="0.25">
      <c r="A344" s="11"/>
    </row>
    <row r="345" spans="1:1" ht="15.75" customHeight="1" x14ac:dyDescent="0.25">
      <c r="A345" s="11"/>
    </row>
    <row r="346" spans="1:1" ht="15.75" customHeight="1" x14ac:dyDescent="0.25">
      <c r="A346" s="11"/>
    </row>
    <row r="347" spans="1:1" ht="15.75" customHeight="1" x14ac:dyDescent="0.25">
      <c r="A347" s="11"/>
    </row>
    <row r="348" spans="1:1" ht="15.75" customHeight="1" x14ac:dyDescent="0.25">
      <c r="A348" s="11"/>
    </row>
    <row r="349" spans="1:1" ht="15.75" customHeight="1" x14ac:dyDescent="0.25">
      <c r="A349" s="11"/>
    </row>
    <row r="350" spans="1:1" ht="15.75" customHeight="1" x14ac:dyDescent="0.25">
      <c r="A350" s="11"/>
    </row>
    <row r="351" spans="1:1" ht="15.75" customHeight="1" x14ac:dyDescent="0.25">
      <c r="A351" s="11"/>
    </row>
    <row r="352" spans="1:1" ht="15.75" customHeight="1" x14ac:dyDescent="0.25">
      <c r="A352" s="11"/>
    </row>
    <row r="353" spans="1:1" ht="15.75" customHeight="1" x14ac:dyDescent="0.25">
      <c r="A353" s="11"/>
    </row>
    <row r="354" spans="1:1" ht="15.75" customHeight="1" x14ac:dyDescent="0.25">
      <c r="A354" s="11"/>
    </row>
    <row r="355" spans="1:1" ht="15.75" customHeight="1" x14ac:dyDescent="0.25">
      <c r="A355" s="11"/>
    </row>
    <row r="356" spans="1:1" ht="15.75" customHeight="1" x14ac:dyDescent="0.25">
      <c r="A356" s="11"/>
    </row>
    <row r="357" spans="1:1" ht="15.75" customHeight="1" x14ac:dyDescent="0.25">
      <c r="A357" s="11"/>
    </row>
    <row r="358" spans="1:1" ht="15.75" customHeight="1" x14ac:dyDescent="0.25">
      <c r="A358" s="11"/>
    </row>
    <row r="359" spans="1:1" ht="15.75" customHeight="1" x14ac:dyDescent="0.25">
      <c r="A359" s="11"/>
    </row>
    <row r="360" spans="1:1" ht="15.75" customHeight="1" x14ac:dyDescent="0.25">
      <c r="A360" s="11"/>
    </row>
    <row r="361" spans="1:1" ht="15.75" customHeight="1" x14ac:dyDescent="0.25">
      <c r="A361" s="11"/>
    </row>
    <row r="362" spans="1:1" ht="15.75" customHeight="1" x14ac:dyDescent="0.25">
      <c r="A362" s="11"/>
    </row>
    <row r="363" spans="1:1" ht="15.75" customHeight="1" x14ac:dyDescent="0.25">
      <c r="A363" s="11"/>
    </row>
    <row r="364" spans="1:1" ht="15.75" customHeight="1" x14ac:dyDescent="0.25">
      <c r="A364" s="11"/>
    </row>
    <row r="365" spans="1:1" ht="15.75" customHeight="1" x14ac:dyDescent="0.25">
      <c r="A365" s="11"/>
    </row>
    <row r="366" spans="1:1" ht="15.75" customHeight="1" x14ac:dyDescent="0.25">
      <c r="A366" s="11"/>
    </row>
    <row r="367" spans="1:1" ht="15.75" customHeight="1" x14ac:dyDescent="0.25">
      <c r="A367" s="11"/>
    </row>
    <row r="368" spans="1:1" ht="15.75" customHeight="1" x14ac:dyDescent="0.25">
      <c r="A368" s="11"/>
    </row>
    <row r="369" spans="1:1" ht="15.75" customHeight="1" x14ac:dyDescent="0.25">
      <c r="A369" s="11"/>
    </row>
    <row r="370" spans="1:1" ht="15.75" customHeight="1" x14ac:dyDescent="0.25">
      <c r="A370" s="11"/>
    </row>
    <row r="371" spans="1:1" ht="15.75" customHeight="1" x14ac:dyDescent="0.25">
      <c r="A371" s="11"/>
    </row>
    <row r="372" spans="1:1" ht="15.75" customHeight="1" x14ac:dyDescent="0.25">
      <c r="A372" s="11"/>
    </row>
    <row r="373" spans="1:1" ht="15.75" customHeight="1" x14ac:dyDescent="0.25">
      <c r="A373" s="11"/>
    </row>
    <row r="374" spans="1:1" ht="15.75" customHeight="1" x14ac:dyDescent="0.25">
      <c r="A374" s="11"/>
    </row>
    <row r="375" spans="1:1" ht="15.75" customHeight="1" x14ac:dyDescent="0.25">
      <c r="A375" s="11"/>
    </row>
    <row r="376" spans="1:1" ht="15.75" customHeight="1" x14ac:dyDescent="0.25">
      <c r="A376" s="11"/>
    </row>
    <row r="377" spans="1:1" ht="15.75" customHeight="1" x14ac:dyDescent="0.25">
      <c r="A377" s="11"/>
    </row>
    <row r="378" spans="1:1" ht="15.75" customHeight="1" x14ac:dyDescent="0.25">
      <c r="A378" s="11"/>
    </row>
    <row r="379" spans="1:1" ht="15.75" customHeight="1" x14ac:dyDescent="0.25">
      <c r="A379" s="11"/>
    </row>
    <row r="380" spans="1:1" ht="15.75" customHeight="1" x14ac:dyDescent="0.25">
      <c r="A380" s="11"/>
    </row>
    <row r="381" spans="1:1" ht="15.75" customHeight="1" x14ac:dyDescent="0.25">
      <c r="A381" s="11"/>
    </row>
    <row r="382" spans="1:1" ht="15.75" customHeight="1" x14ac:dyDescent="0.25">
      <c r="A382" s="11"/>
    </row>
    <row r="383" spans="1:1" ht="15.75" customHeight="1" x14ac:dyDescent="0.25">
      <c r="A383" s="11"/>
    </row>
    <row r="384" spans="1:1" ht="15.75" customHeight="1" x14ac:dyDescent="0.25">
      <c r="A384" s="11"/>
    </row>
    <row r="385" spans="1:1" ht="15.75" customHeight="1" x14ac:dyDescent="0.25">
      <c r="A385" s="11"/>
    </row>
    <row r="386" spans="1:1" ht="15.75" customHeight="1" x14ac:dyDescent="0.25">
      <c r="A386" s="11"/>
    </row>
    <row r="387" spans="1:1" ht="15.75" customHeight="1" x14ac:dyDescent="0.25">
      <c r="A387" s="11"/>
    </row>
    <row r="388" spans="1:1" ht="15.75" customHeight="1" x14ac:dyDescent="0.25">
      <c r="A388" s="11"/>
    </row>
    <row r="389" spans="1:1" ht="15.75" customHeight="1" x14ac:dyDescent="0.25">
      <c r="A389" s="11"/>
    </row>
    <row r="390" spans="1:1" ht="15.75" customHeight="1" x14ac:dyDescent="0.25">
      <c r="A390" s="11"/>
    </row>
    <row r="391" spans="1:1" ht="15.75" customHeight="1" x14ac:dyDescent="0.25">
      <c r="A391" s="11"/>
    </row>
    <row r="392" spans="1:1" ht="15.75" customHeight="1" x14ac:dyDescent="0.25">
      <c r="A392" s="11"/>
    </row>
    <row r="393" spans="1:1" ht="15.75" customHeight="1" x14ac:dyDescent="0.25">
      <c r="A393" s="11"/>
    </row>
    <row r="394" spans="1:1" ht="15.75" customHeight="1" x14ac:dyDescent="0.25">
      <c r="A394" s="11"/>
    </row>
    <row r="395" spans="1:1" ht="15.75" customHeight="1" x14ac:dyDescent="0.25">
      <c r="A395" s="11"/>
    </row>
    <row r="396" spans="1:1" ht="15.75" customHeight="1" x14ac:dyDescent="0.25">
      <c r="A396" s="11"/>
    </row>
    <row r="397" spans="1:1" ht="15.75" customHeight="1" x14ac:dyDescent="0.25">
      <c r="A397" s="11"/>
    </row>
    <row r="398" spans="1:1" ht="15.75" customHeight="1" x14ac:dyDescent="0.25">
      <c r="A398" s="11"/>
    </row>
    <row r="399" spans="1:1" ht="15.75" customHeight="1" x14ac:dyDescent="0.25">
      <c r="A399" s="11"/>
    </row>
    <row r="400" spans="1:1" ht="15.75" customHeight="1" x14ac:dyDescent="0.25">
      <c r="A400" s="11"/>
    </row>
    <row r="401" spans="1:1" ht="15.75" customHeight="1" x14ac:dyDescent="0.25">
      <c r="A401" s="11"/>
    </row>
    <row r="402" spans="1:1" ht="15.75" customHeight="1" x14ac:dyDescent="0.25">
      <c r="A402" s="11"/>
    </row>
    <row r="403" spans="1:1" ht="15.75" customHeight="1" x14ac:dyDescent="0.25">
      <c r="A403" s="11"/>
    </row>
    <row r="404" spans="1:1" ht="15.75" customHeight="1" x14ac:dyDescent="0.25">
      <c r="A404" s="11"/>
    </row>
    <row r="405" spans="1:1" ht="15.75" customHeight="1" x14ac:dyDescent="0.25">
      <c r="A405" s="11"/>
    </row>
    <row r="406" spans="1:1" ht="15.75" customHeight="1" x14ac:dyDescent="0.25">
      <c r="A406" s="11"/>
    </row>
    <row r="407" spans="1:1" ht="15.75" customHeight="1" x14ac:dyDescent="0.25">
      <c r="A407" s="11"/>
    </row>
    <row r="408" spans="1:1" ht="15.75" customHeight="1" x14ac:dyDescent="0.25">
      <c r="A408" s="11"/>
    </row>
    <row r="409" spans="1:1" ht="15.75" customHeight="1" x14ac:dyDescent="0.25">
      <c r="A409" s="11"/>
    </row>
    <row r="410" spans="1:1" ht="15.75" customHeight="1" x14ac:dyDescent="0.25">
      <c r="A410" s="11"/>
    </row>
    <row r="411" spans="1:1" ht="15.75" customHeight="1" x14ac:dyDescent="0.25">
      <c r="A411" s="11"/>
    </row>
    <row r="412" spans="1:1" ht="15.75" customHeight="1" x14ac:dyDescent="0.25">
      <c r="A412" s="11"/>
    </row>
    <row r="413" spans="1:1" ht="15.75" customHeight="1" x14ac:dyDescent="0.25">
      <c r="A413" s="11"/>
    </row>
    <row r="414" spans="1:1" ht="15.75" customHeight="1" x14ac:dyDescent="0.25">
      <c r="A414" s="11"/>
    </row>
    <row r="415" spans="1:1" ht="15.75" customHeight="1" x14ac:dyDescent="0.25">
      <c r="A415" s="11"/>
    </row>
    <row r="416" spans="1:1" ht="15.75" customHeight="1" x14ac:dyDescent="0.25">
      <c r="A416" s="11"/>
    </row>
    <row r="417" spans="1:1" ht="15.75" customHeight="1" x14ac:dyDescent="0.25">
      <c r="A417" s="11"/>
    </row>
    <row r="418" spans="1:1" ht="15.75" customHeight="1" x14ac:dyDescent="0.25">
      <c r="A418" s="11"/>
    </row>
    <row r="419" spans="1:1" ht="15.75" customHeight="1" x14ac:dyDescent="0.25">
      <c r="A419" s="11"/>
    </row>
    <row r="420" spans="1:1" ht="15.75" customHeight="1" x14ac:dyDescent="0.25">
      <c r="A420" s="11"/>
    </row>
    <row r="421" spans="1:1" ht="15.75" customHeight="1" x14ac:dyDescent="0.25">
      <c r="A421" s="11"/>
    </row>
    <row r="422" spans="1:1" ht="15.75" customHeight="1" x14ac:dyDescent="0.25">
      <c r="A422" s="11"/>
    </row>
    <row r="423" spans="1:1" ht="15.75" customHeight="1" x14ac:dyDescent="0.25">
      <c r="A423" s="11"/>
    </row>
    <row r="424" spans="1:1" ht="15.75" customHeight="1" x14ac:dyDescent="0.25">
      <c r="A424" s="11"/>
    </row>
    <row r="425" spans="1:1" ht="15.75" customHeight="1" x14ac:dyDescent="0.25">
      <c r="A425" s="11"/>
    </row>
    <row r="426" spans="1:1" ht="15.75" customHeight="1" x14ac:dyDescent="0.25">
      <c r="A426" s="11"/>
    </row>
    <row r="427" spans="1:1" ht="15.75" customHeight="1" x14ac:dyDescent="0.25">
      <c r="A427" s="11"/>
    </row>
    <row r="428" spans="1:1" ht="15.75" customHeight="1" x14ac:dyDescent="0.25">
      <c r="A428" s="11"/>
    </row>
    <row r="429" spans="1:1" ht="15.75" customHeight="1" x14ac:dyDescent="0.25">
      <c r="A429" s="11"/>
    </row>
    <row r="430" spans="1:1" ht="15.75" customHeight="1" x14ac:dyDescent="0.25">
      <c r="A430" s="11"/>
    </row>
    <row r="431" spans="1:1" ht="15.75" customHeight="1" x14ac:dyDescent="0.25">
      <c r="A431" s="11"/>
    </row>
    <row r="432" spans="1:1" ht="15.75" customHeight="1" x14ac:dyDescent="0.25">
      <c r="A432" s="11"/>
    </row>
    <row r="433" spans="1:1" ht="15.75" customHeight="1" x14ac:dyDescent="0.25">
      <c r="A433" s="11"/>
    </row>
    <row r="434" spans="1:1" ht="15.75" customHeight="1" x14ac:dyDescent="0.25">
      <c r="A434" s="11"/>
    </row>
    <row r="435" spans="1:1" ht="15.75" customHeight="1" x14ac:dyDescent="0.25">
      <c r="A435" s="11"/>
    </row>
    <row r="436" spans="1:1" ht="15.75" customHeight="1" x14ac:dyDescent="0.25">
      <c r="A436" s="11"/>
    </row>
    <row r="437" spans="1:1" ht="15.75" customHeight="1" x14ac:dyDescent="0.25">
      <c r="A437" s="11"/>
    </row>
    <row r="438" spans="1:1" ht="15.75" customHeight="1" x14ac:dyDescent="0.25">
      <c r="A438" s="11"/>
    </row>
    <row r="439" spans="1:1" ht="15.75" customHeight="1" x14ac:dyDescent="0.25">
      <c r="A439" s="11"/>
    </row>
    <row r="440" spans="1:1" ht="15.75" customHeight="1" x14ac:dyDescent="0.25">
      <c r="A440" s="11"/>
    </row>
    <row r="441" spans="1:1" ht="15.75" customHeight="1" x14ac:dyDescent="0.25">
      <c r="A441" s="11"/>
    </row>
    <row r="442" spans="1:1" ht="15.75" customHeight="1" x14ac:dyDescent="0.25">
      <c r="A442" s="11"/>
    </row>
    <row r="443" spans="1:1" ht="15.75" customHeight="1" x14ac:dyDescent="0.25">
      <c r="A443" s="11"/>
    </row>
    <row r="444" spans="1:1" ht="15.75" customHeight="1" x14ac:dyDescent="0.25">
      <c r="A444" s="11"/>
    </row>
    <row r="445" spans="1:1" ht="15.75" customHeight="1" x14ac:dyDescent="0.25">
      <c r="A445" s="11"/>
    </row>
    <row r="446" spans="1:1" ht="15.75" customHeight="1" x14ac:dyDescent="0.25">
      <c r="A446" s="11"/>
    </row>
    <row r="447" spans="1:1" ht="15.75" customHeight="1" x14ac:dyDescent="0.25">
      <c r="A447" s="11"/>
    </row>
    <row r="448" spans="1:1" ht="15.75" customHeight="1" x14ac:dyDescent="0.25">
      <c r="A448" s="11"/>
    </row>
    <row r="449" spans="1:1" ht="15.75" customHeight="1" x14ac:dyDescent="0.25">
      <c r="A449" s="11"/>
    </row>
    <row r="450" spans="1:1" ht="15.75" customHeight="1" x14ac:dyDescent="0.25">
      <c r="A450" s="11"/>
    </row>
    <row r="451" spans="1:1" ht="15.75" customHeight="1" x14ac:dyDescent="0.25">
      <c r="A451" s="11"/>
    </row>
    <row r="452" spans="1:1" ht="15.75" customHeight="1" x14ac:dyDescent="0.25">
      <c r="A452" s="11"/>
    </row>
    <row r="453" spans="1:1" ht="15.75" customHeight="1" x14ac:dyDescent="0.25">
      <c r="A453" s="11"/>
    </row>
    <row r="454" spans="1:1" ht="15.75" customHeight="1" x14ac:dyDescent="0.25">
      <c r="A454" s="11"/>
    </row>
    <row r="455" spans="1:1" ht="15.75" customHeight="1" x14ac:dyDescent="0.25">
      <c r="A455" s="11"/>
    </row>
    <row r="456" spans="1:1" ht="15.75" customHeight="1" x14ac:dyDescent="0.25">
      <c r="A456" s="11"/>
    </row>
    <row r="457" spans="1:1" ht="15.75" customHeight="1" x14ac:dyDescent="0.25">
      <c r="A457" s="11"/>
    </row>
    <row r="458" spans="1:1" ht="15.75" customHeight="1" x14ac:dyDescent="0.25">
      <c r="A458" s="11"/>
    </row>
    <row r="459" spans="1:1" ht="15.75" customHeight="1" x14ac:dyDescent="0.25">
      <c r="A459" s="11"/>
    </row>
    <row r="460" spans="1:1" ht="15.75" customHeight="1" x14ac:dyDescent="0.25">
      <c r="A460" s="11"/>
    </row>
    <row r="461" spans="1:1" ht="15.75" customHeight="1" x14ac:dyDescent="0.25">
      <c r="A461" s="11"/>
    </row>
    <row r="462" spans="1:1" ht="15.75" customHeight="1" x14ac:dyDescent="0.25">
      <c r="A462" s="11"/>
    </row>
    <row r="463" spans="1:1" ht="15.75" customHeight="1" x14ac:dyDescent="0.25">
      <c r="A463" s="11"/>
    </row>
    <row r="464" spans="1:1" ht="15.75" customHeight="1" x14ac:dyDescent="0.25">
      <c r="A464" s="11"/>
    </row>
    <row r="465" spans="1:1" ht="15.75" customHeight="1" x14ac:dyDescent="0.25">
      <c r="A465" s="11"/>
    </row>
    <row r="466" spans="1:1" ht="15.75" customHeight="1" x14ac:dyDescent="0.25">
      <c r="A466" s="11"/>
    </row>
    <row r="467" spans="1:1" ht="15.75" customHeight="1" x14ac:dyDescent="0.25">
      <c r="A467" s="11"/>
    </row>
    <row r="468" spans="1:1" ht="15.75" customHeight="1" x14ac:dyDescent="0.25">
      <c r="A468" s="11"/>
    </row>
    <row r="469" spans="1:1" ht="15.75" customHeight="1" x14ac:dyDescent="0.25">
      <c r="A469" s="11"/>
    </row>
    <row r="470" spans="1:1" ht="15.75" customHeight="1" x14ac:dyDescent="0.25">
      <c r="A470" s="11"/>
    </row>
    <row r="471" spans="1:1" ht="15.75" customHeight="1" x14ac:dyDescent="0.25">
      <c r="A471" s="11"/>
    </row>
    <row r="472" spans="1:1" ht="15.75" customHeight="1" x14ac:dyDescent="0.25">
      <c r="A472" s="11"/>
    </row>
    <row r="473" spans="1:1" ht="15.75" customHeight="1" x14ac:dyDescent="0.25">
      <c r="A473" s="11"/>
    </row>
    <row r="474" spans="1:1" ht="15.75" customHeight="1" x14ac:dyDescent="0.25">
      <c r="A474" s="11"/>
    </row>
    <row r="475" spans="1:1" ht="15.75" customHeight="1" x14ac:dyDescent="0.25">
      <c r="A475" s="11"/>
    </row>
    <row r="476" spans="1:1" ht="15.75" customHeight="1" x14ac:dyDescent="0.25">
      <c r="A476" s="11"/>
    </row>
    <row r="477" spans="1:1" ht="15.75" customHeight="1" x14ac:dyDescent="0.25">
      <c r="A477" s="11"/>
    </row>
    <row r="478" spans="1:1" ht="15.75" customHeight="1" x14ac:dyDescent="0.25">
      <c r="A478" s="11"/>
    </row>
    <row r="479" spans="1:1" ht="15.75" customHeight="1" x14ac:dyDescent="0.25">
      <c r="A479" s="11"/>
    </row>
    <row r="480" spans="1:1" ht="15.75" customHeight="1" x14ac:dyDescent="0.25">
      <c r="A480" s="11"/>
    </row>
    <row r="481" spans="1:1" ht="15.75" customHeight="1" x14ac:dyDescent="0.25">
      <c r="A481" s="11"/>
    </row>
    <row r="482" spans="1:1" ht="15.75" customHeight="1" x14ac:dyDescent="0.25">
      <c r="A482" s="11"/>
    </row>
    <row r="483" spans="1:1" ht="15.75" customHeight="1" x14ac:dyDescent="0.25">
      <c r="A483" s="11"/>
    </row>
    <row r="484" spans="1:1" ht="15.75" customHeight="1" x14ac:dyDescent="0.25">
      <c r="A484" s="11"/>
    </row>
    <row r="485" spans="1:1" ht="15.75" customHeight="1" x14ac:dyDescent="0.25">
      <c r="A485" s="11"/>
    </row>
    <row r="486" spans="1:1" ht="15.75" customHeight="1" x14ac:dyDescent="0.25">
      <c r="A486" s="11"/>
    </row>
    <row r="487" spans="1:1" ht="15.75" customHeight="1" x14ac:dyDescent="0.25">
      <c r="A487" s="11"/>
    </row>
    <row r="488" spans="1:1" ht="15.75" customHeight="1" x14ac:dyDescent="0.25">
      <c r="A488" s="11"/>
    </row>
    <row r="489" spans="1:1" ht="15.75" customHeight="1" x14ac:dyDescent="0.25">
      <c r="A489" s="11"/>
    </row>
    <row r="490" spans="1:1" ht="15.75" customHeight="1" x14ac:dyDescent="0.25">
      <c r="A490" s="11"/>
    </row>
    <row r="491" spans="1:1" ht="15.75" customHeight="1" x14ac:dyDescent="0.25">
      <c r="A491" s="11"/>
    </row>
    <row r="492" spans="1:1" ht="15.75" customHeight="1" x14ac:dyDescent="0.25">
      <c r="A492" s="11"/>
    </row>
    <row r="493" spans="1:1" ht="15.75" customHeight="1" x14ac:dyDescent="0.25">
      <c r="A493" s="11"/>
    </row>
    <row r="494" spans="1:1" ht="15.75" customHeight="1" x14ac:dyDescent="0.25">
      <c r="A494" s="11"/>
    </row>
    <row r="495" spans="1:1" ht="15.75" customHeight="1" x14ac:dyDescent="0.25">
      <c r="A495" s="11"/>
    </row>
    <row r="496" spans="1:1" ht="15.75" customHeight="1" x14ac:dyDescent="0.25">
      <c r="A496" s="11"/>
    </row>
    <row r="497" spans="1:1" ht="15.75" customHeight="1" x14ac:dyDescent="0.25">
      <c r="A497" s="11"/>
    </row>
    <row r="498" spans="1:1" ht="15.75" customHeight="1" x14ac:dyDescent="0.25">
      <c r="A498" s="11"/>
    </row>
    <row r="499" spans="1:1" ht="15.75" customHeight="1" x14ac:dyDescent="0.25">
      <c r="A499" s="11"/>
    </row>
    <row r="500" spans="1:1" ht="15.75" customHeight="1" x14ac:dyDescent="0.25">
      <c r="A500" s="11"/>
    </row>
    <row r="501" spans="1:1" ht="15.75" customHeight="1" x14ac:dyDescent="0.25">
      <c r="A501" s="11"/>
    </row>
    <row r="502" spans="1:1" ht="15.75" customHeight="1" x14ac:dyDescent="0.25">
      <c r="A502" s="11"/>
    </row>
    <row r="503" spans="1:1" ht="15.75" customHeight="1" x14ac:dyDescent="0.25">
      <c r="A503" s="11"/>
    </row>
    <row r="504" spans="1:1" ht="15.75" customHeight="1" x14ac:dyDescent="0.25">
      <c r="A504" s="11"/>
    </row>
    <row r="505" spans="1:1" ht="15.75" customHeight="1" x14ac:dyDescent="0.25">
      <c r="A505" s="11"/>
    </row>
    <row r="506" spans="1:1" ht="15.75" customHeight="1" x14ac:dyDescent="0.25">
      <c r="A506" s="11"/>
    </row>
    <row r="507" spans="1:1" ht="15.75" customHeight="1" x14ac:dyDescent="0.25">
      <c r="A507" s="11"/>
    </row>
    <row r="508" spans="1:1" ht="15.75" customHeight="1" x14ac:dyDescent="0.25">
      <c r="A508" s="11"/>
    </row>
    <row r="509" spans="1:1" ht="15.75" customHeight="1" x14ac:dyDescent="0.25">
      <c r="A509" s="11"/>
    </row>
    <row r="510" spans="1:1" ht="15.75" customHeight="1" x14ac:dyDescent="0.25">
      <c r="A510" s="11"/>
    </row>
    <row r="511" spans="1:1" ht="15.75" customHeight="1" x14ac:dyDescent="0.25">
      <c r="A511" s="11"/>
    </row>
    <row r="512" spans="1:1" ht="15.75" customHeight="1" x14ac:dyDescent="0.25">
      <c r="A512" s="11"/>
    </row>
    <row r="513" spans="1:1" ht="15.75" customHeight="1" x14ac:dyDescent="0.25">
      <c r="A513" s="11"/>
    </row>
    <row r="514" spans="1:1" ht="15.75" customHeight="1" x14ac:dyDescent="0.25">
      <c r="A514" s="11"/>
    </row>
    <row r="515" spans="1:1" ht="15.75" customHeight="1" x14ac:dyDescent="0.25">
      <c r="A515" s="11"/>
    </row>
    <row r="516" spans="1:1" ht="15.75" customHeight="1" x14ac:dyDescent="0.25">
      <c r="A516" s="11"/>
    </row>
    <row r="517" spans="1:1" ht="15.75" customHeight="1" x14ac:dyDescent="0.25">
      <c r="A517" s="11"/>
    </row>
    <row r="518" spans="1:1" ht="15.75" customHeight="1" x14ac:dyDescent="0.25">
      <c r="A518" s="11"/>
    </row>
    <row r="519" spans="1:1" ht="15.75" customHeight="1" x14ac:dyDescent="0.25">
      <c r="A519" s="11"/>
    </row>
    <row r="520" spans="1:1" ht="15.75" customHeight="1" x14ac:dyDescent="0.25">
      <c r="A520" s="11"/>
    </row>
    <row r="521" spans="1:1" ht="15.75" customHeight="1" x14ac:dyDescent="0.25">
      <c r="A521" s="11"/>
    </row>
    <row r="522" spans="1:1" ht="15.75" customHeight="1" x14ac:dyDescent="0.25">
      <c r="A522" s="11"/>
    </row>
    <row r="523" spans="1:1" ht="15.75" customHeight="1" x14ac:dyDescent="0.25">
      <c r="A523" s="11"/>
    </row>
    <row r="524" spans="1:1" ht="15.75" customHeight="1" x14ac:dyDescent="0.25">
      <c r="A524" s="11"/>
    </row>
    <row r="525" spans="1:1" ht="15.75" customHeight="1" x14ac:dyDescent="0.25">
      <c r="A525" s="11"/>
    </row>
    <row r="526" spans="1:1" ht="15.75" customHeight="1" x14ac:dyDescent="0.25">
      <c r="A526" s="11"/>
    </row>
    <row r="527" spans="1:1" ht="15.75" customHeight="1" x14ac:dyDescent="0.25">
      <c r="A527" s="11"/>
    </row>
    <row r="528" spans="1:1" ht="15.75" customHeight="1" x14ac:dyDescent="0.25">
      <c r="A528" s="11"/>
    </row>
    <row r="529" spans="1:1" ht="15.75" customHeight="1" x14ac:dyDescent="0.25">
      <c r="A529" s="11"/>
    </row>
    <row r="530" spans="1:1" ht="15.75" customHeight="1" x14ac:dyDescent="0.25">
      <c r="A530" s="11"/>
    </row>
    <row r="531" spans="1:1" ht="15.75" customHeight="1" x14ac:dyDescent="0.25">
      <c r="A531" s="11"/>
    </row>
    <row r="532" spans="1:1" ht="15.75" customHeight="1" x14ac:dyDescent="0.25">
      <c r="A532" s="11"/>
    </row>
    <row r="533" spans="1:1" ht="15.75" customHeight="1" x14ac:dyDescent="0.25">
      <c r="A533" s="11"/>
    </row>
    <row r="534" spans="1:1" ht="15.75" customHeight="1" x14ac:dyDescent="0.25">
      <c r="A534" s="11"/>
    </row>
    <row r="535" spans="1:1" ht="15.75" customHeight="1" x14ac:dyDescent="0.25">
      <c r="A535" s="11"/>
    </row>
    <row r="536" spans="1:1" ht="15.75" customHeight="1" x14ac:dyDescent="0.25">
      <c r="A536" s="11"/>
    </row>
    <row r="537" spans="1:1" ht="15.75" customHeight="1" x14ac:dyDescent="0.25">
      <c r="A537" s="11"/>
    </row>
    <row r="538" spans="1:1" ht="15.75" customHeight="1" x14ac:dyDescent="0.25">
      <c r="A538" s="11"/>
    </row>
    <row r="539" spans="1:1" ht="15.75" customHeight="1" x14ac:dyDescent="0.25">
      <c r="A539" s="11"/>
    </row>
    <row r="540" spans="1:1" ht="15.75" customHeight="1" x14ac:dyDescent="0.25">
      <c r="A540" s="11"/>
    </row>
    <row r="541" spans="1:1" ht="15.75" customHeight="1" x14ac:dyDescent="0.25">
      <c r="A541" s="11"/>
    </row>
    <row r="542" spans="1:1" ht="15.75" customHeight="1" x14ac:dyDescent="0.25">
      <c r="A542" s="11"/>
    </row>
    <row r="543" spans="1:1" ht="15.75" customHeight="1" x14ac:dyDescent="0.25">
      <c r="A543" s="11"/>
    </row>
    <row r="544" spans="1:1" ht="15.75" customHeight="1" x14ac:dyDescent="0.25">
      <c r="A544" s="11"/>
    </row>
    <row r="545" spans="1:1" ht="15.75" customHeight="1" x14ac:dyDescent="0.25">
      <c r="A545" s="11"/>
    </row>
    <row r="546" spans="1:1" ht="15.75" customHeight="1" x14ac:dyDescent="0.25">
      <c r="A546" s="11"/>
    </row>
    <row r="547" spans="1:1" ht="15.75" customHeight="1" x14ac:dyDescent="0.25">
      <c r="A547" s="11"/>
    </row>
    <row r="548" spans="1:1" ht="15.75" customHeight="1" x14ac:dyDescent="0.25">
      <c r="A548" s="11"/>
    </row>
    <row r="549" spans="1:1" ht="15.75" customHeight="1" x14ac:dyDescent="0.25">
      <c r="A549" s="11"/>
    </row>
    <row r="550" spans="1:1" ht="15.75" customHeight="1" x14ac:dyDescent="0.25">
      <c r="A550" s="11"/>
    </row>
    <row r="551" spans="1:1" ht="15.75" customHeight="1" x14ac:dyDescent="0.25">
      <c r="A551" s="11"/>
    </row>
    <row r="552" spans="1:1" ht="15.75" customHeight="1" x14ac:dyDescent="0.25">
      <c r="A552" s="11"/>
    </row>
    <row r="553" spans="1:1" ht="15.75" customHeight="1" x14ac:dyDescent="0.25">
      <c r="A553" s="11"/>
    </row>
    <row r="554" spans="1:1" ht="15.75" customHeight="1" x14ac:dyDescent="0.25">
      <c r="A554" s="11"/>
    </row>
    <row r="555" spans="1:1" ht="15.75" customHeight="1" x14ac:dyDescent="0.25">
      <c r="A555" s="11"/>
    </row>
    <row r="556" spans="1:1" ht="15.75" customHeight="1" x14ac:dyDescent="0.25">
      <c r="A556" s="11"/>
    </row>
    <row r="557" spans="1:1" ht="15.75" customHeight="1" x14ac:dyDescent="0.25">
      <c r="A557" s="11"/>
    </row>
    <row r="558" spans="1:1" ht="15.75" customHeight="1" x14ac:dyDescent="0.25">
      <c r="A558" s="11"/>
    </row>
    <row r="559" spans="1:1" ht="15.75" customHeight="1" x14ac:dyDescent="0.25">
      <c r="A559" s="11"/>
    </row>
    <row r="560" spans="1:1" ht="15.75" customHeight="1" x14ac:dyDescent="0.25">
      <c r="A560" s="11"/>
    </row>
    <row r="561" spans="1:1" ht="15.75" customHeight="1" x14ac:dyDescent="0.25">
      <c r="A561" s="11"/>
    </row>
    <row r="562" spans="1:1" ht="15.75" customHeight="1" x14ac:dyDescent="0.25">
      <c r="A562" s="11"/>
    </row>
    <row r="563" spans="1:1" ht="15.75" customHeight="1" x14ac:dyDescent="0.25">
      <c r="A563" s="11"/>
    </row>
    <row r="564" spans="1:1" ht="15.75" customHeight="1" x14ac:dyDescent="0.25">
      <c r="A564" s="11"/>
    </row>
    <row r="565" spans="1:1" ht="15.75" customHeight="1" x14ac:dyDescent="0.25">
      <c r="A565" s="11"/>
    </row>
    <row r="566" spans="1:1" ht="15.75" customHeight="1" x14ac:dyDescent="0.25">
      <c r="A566" s="11"/>
    </row>
    <row r="567" spans="1:1" ht="15.75" customHeight="1" x14ac:dyDescent="0.25">
      <c r="A567" s="11"/>
    </row>
    <row r="568" spans="1:1" ht="15.75" customHeight="1" x14ac:dyDescent="0.25">
      <c r="A568" s="11"/>
    </row>
    <row r="569" spans="1:1" ht="15.75" customHeight="1" x14ac:dyDescent="0.25">
      <c r="A569" s="11"/>
    </row>
    <row r="570" spans="1:1" ht="15.75" customHeight="1" x14ac:dyDescent="0.25">
      <c r="A570" s="11"/>
    </row>
    <row r="571" spans="1:1" ht="15.75" customHeight="1" x14ac:dyDescent="0.25">
      <c r="A571" s="11"/>
    </row>
    <row r="572" spans="1:1" ht="15.75" customHeight="1" x14ac:dyDescent="0.25">
      <c r="A572" s="11"/>
    </row>
    <row r="573" spans="1:1" ht="15.75" customHeight="1" x14ac:dyDescent="0.25">
      <c r="A573" s="11"/>
    </row>
    <row r="574" spans="1:1" ht="15.75" customHeight="1" x14ac:dyDescent="0.25">
      <c r="A574" s="11"/>
    </row>
    <row r="575" spans="1:1" ht="15.75" customHeight="1" x14ac:dyDescent="0.25">
      <c r="A575" s="11"/>
    </row>
    <row r="576" spans="1:1" ht="15.75" customHeight="1" x14ac:dyDescent="0.25">
      <c r="A576" s="11"/>
    </row>
    <row r="577" spans="1:1" ht="15.75" customHeight="1" x14ac:dyDescent="0.25">
      <c r="A577" s="11"/>
    </row>
    <row r="578" spans="1:1" ht="15.75" customHeight="1" x14ac:dyDescent="0.25">
      <c r="A578" s="11"/>
    </row>
    <row r="579" spans="1:1" ht="15.75" customHeight="1" x14ac:dyDescent="0.25">
      <c r="A579" s="11"/>
    </row>
    <row r="580" spans="1:1" ht="15.75" customHeight="1" x14ac:dyDescent="0.25">
      <c r="A580" s="11"/>
    </row>
    <row r="581" spans="1:1" ht="15.75" customHeight="1" x14ac:dyDescent="0.25">
      <c r="A581" s="11"/>
    </row>
    <row r="582" spans="1:1" ht="15.75" customHeight="1" x14ac:dyDescent="0.25">
      <c r="A582" s="11"/>
    </row>
    <row r="583" spans="1:1" ht="15.75" customHeight="1" x14ac:dyDescent="0.25">
      <c r="A583" s="11"/>
    </row>
    <row r="584" spans="1:1" ht="15.75" customHeight="1" x14ac:dyDescent="0.25">
      <c r="A584" s="11"/>
    </row>
    <row r="585" spans="1:1" ht="15.75" customHeight="1" x14ac:dyDescent="0.25">
      <c r="A585" s="11"/>
    </row>
    <row r="586" spans="1:1" ht="15.75" customHeight="1" x14ac:dyDescent="0.25">
      <c r="A586" s="11"/>
    </row>
    <row r="587" spans="1:1" ht="15.75" customHeight="1" x14ac:dyDescent="0.25">
      <c r="A587" s="11"/>
    </row>
    <row r="588" spans="1:1" ht="15.75" customHeight="1" x14ac:dyDescent="0.25">
      <c r="A588" s="11"/>
    </row>
    <row r="589" spans="1:1" ht="15.75" customHeight="1" x14ac:dyDescent="0.25">
      <c r="A589" s="11"/>
    </row>
    <row r="590" spans="1:1" ht="15.75" customHeight="1" x14ac:dyDescent="0.25">
      <c r="A590" s="11"/>
    </row>
    <row r="591" spans="1:1" ht="15.75" customHeight="1" x14ac:dyDescent="0.25">
      <c r="A591" s="11"/>
    </row>
    <row r="592" spans="1:1" ht="15.75" customHeight="1" x14ac:dyDescent="0.25">
      <c r="A592" s="11"/>
    </row>
    <row r="593" spans="1:1" ht="15.75" customHeight="1" x14ac:dyDescent="0.25">
      <c r="A593" s="11"/>
    </row>
    <row r="594" spans="1:1" ht="15.75" customHeight="1" x14ac:dyDescent="0.25">
      <c r="A594" s="11"/>
    </row>
    <row r="595" spans="1:1" ht="15.75" customHeight="1" x14ac:dyDescent="0.25">
      <c r="A595" s="11"/>
    </row>
    <row r="596" spans="1:1" ht="15.75" customHeight="1" x14ac:dyDescent="0.25">
      <c r="A596" s="11"/>
    </row>
    <row r="597" spans="1:1" ht="15.75" customHeight="1" x14ac:dyDescent="0.25">
      <c r="A597" s="11"/>
    </row>
    <row r="598" spans="1:1" ht="15.75" customHeight="1" x14ac:dyDescent="0.25">
      <c r="A598" s="11"/>
    </row>
    <row r="599" spans="1:1" ht="15.75" customHeight="1" x14ac:dyDescent="0.25">
      <c r="A599" s="11"/>
    </row>
    <row r="600" spans="1:1" ht="15.75" customHeight="1" x14ac:dyDescent="0.25">
      <c r="A600" s="11"/>
    </row>
    <row r="601" spans="1:1" ht="15.75" customHeight="1" x14ac:dyDescent="0.25">
      <c r="A601" s="11"/>
    </row>
    <row r="602" spans="1:1" ht="15.75" customHeight="1" x14ac:dyDescent="0.25">
      <c r="A602" s="11"/>
    </row>
    <row r="603" spans="1:1" ht="15.75" customHeight="1" x14ac:dyDescent="0.25">
      <c r="A603" s="11"/>
    </row>
    <row r="604" spans="1:1" ht="15.75" customHeight="1" x14ac:dyDescent="0.25">
      <c r="A604" s="11"/>
    </row>
    <row r="605" spans="1:1" ht="15.75" customHeight="1" x14ac:dyDescent="0.25">
      <c r="A605" s="11"/>
    </row>
    <row r="606" spans="1:1" ht="15.75" customHeight="1" x14ac:dyDescent="0.25">
      <c r="A606" s="11"/>
    </row>
    <row r="607" spans="1:1" ht="15.75" customHeight="1" x14ac:dyDescent="0.25">
      <c r="A607" s="11"/>
    </row>
    <row r="608" spans="1:1" ht="15.75" customHeight="1" x14ac:dyDescent="0.25">
      <c r="A608" s="11"/>
    </row>
    <row r="609" spans="1:1" ht="15.75" customHeight="1" x14ac:dyDescent="0.25">
      <c r="A609" s="11"/>
    </row>
    <row r="610" spans="1:1" ht="15.75" customHeight="1" x14ac:dyDescent="0.25">
      <c r="A610" s="11"/>
    </row>
    <row r="611" spans="1:1" ht="15.75" customHeight="1" x14ac:dyDescent="0.25">
      <c r="A611" s="11"/>
    </row>
    <row r="612" spans="1:1" ht="15.75" customHeight="1" x14ac:dyDescent="0.25">
      <c r="A612" s="11"/>
    </row>
    <row r="613" spans="1:1" ht="15.75" customHeight="1" x14ac:dyDescent="0.25">
      <c r="A613" s="11"/>
    </row>
    <row r="614" spans="1:1" ht="15.75" customHeight="1" x14ac:dyDescent="0.25">
      <c r="A614" s="11"/>
    </row>
    <row r="615" spans="1:1" ht="15.75" customHeight="1" x14ac:dyDescent="0.25">
      <c r="A615" s="11"/>
    </row>
    <row r="616" spans="1:1" ht="15.75" customHeight="1" x14ac:dyDescent="0.25">
      <c r="A616" s="11"/>
    </row>
    <row r="617" spans="1:1" ht="15.75" customHeight="1" x14ac:dyDescent="0.25">
      <c r="A617" s="11"/>
    </row>
    <row r="618" spans="1:1" ht="15.75" customHeight="1" x14ac:dyDescent="0.25">
      <c r="A618" s="11"/>
    </row>
    <row r="619" spans="1:1" ht="15.75" customHeight="1" x14ac:dyDescent="0.25">
      <c r="A619" s="11"/>
    </row>
    <row r="620" spans="1:1" ht="15.75" customHeight="1" x14ac:dyDescent="0.25">
      <c r="A620" s="11"/>
    </row>
    <row r="621" spans="1:1" ht="15.75" customHeight="1" x14ac:dyDescent="0.25">
      <c r="A621" s="11"/>
    </row>
    <row r="622" spans="1:1" ht="15.75" customHeight="1" x14ac:dyDescent="0.25">
      <c r="A622" s="11"/>
    </row>
    <row r="623" spans="1:1" ht="15.75" customHeight="1" x14ac:dyDescent="0.25">
      <c r="A623" s="11"/>
    </row>
    <row r="624" spans="1:1" ht="15.75" customHeight="1" x14ac:dyDescent="0.25">
      <c r="A624" s="11"/>
    </row>
    <row r="625" spans="1:1" ht="15.75" customHeight="1" x14ac:dyDescent="0.25">
      <c r="A625" s="11"/>
    </row>
    <row r="626" spans="1:1" ht="15.75" customHeight="1" x14ac:dyDescent="0.25">
      <c r="A626" s="11"/>
    </row>
    <row r="627" spans="1:1" ht="15.75" customHeight="1" x14ac:dyDescent="0.25">
      <c r="A627" s="11"/>
    </row>
    <row r="628" spans="1:1" ht="15.75" customHeight="1" x14ac:dyDescent="0.25">
      <c r="A628" s="11"/>
    </row>
    <row r="629" spans="1:1" ht="15.75" customHeight="1" x14ac:dyDescent="0.25">
      <c r="A629" s="11"/>
    </row>
    <row r="630" spans="1:1" ht="15.75" customHeight="1" x14ac:dyDescent="0.25">
      <c r="A630" s="11"/>
    </row>
    <row r="631" spans="1:1" ht="15.75" customHeight="1" x14ac:dyDescent="0.25">
      <c r="A631" s="11"/>
    </row>
    <row r="632" spans="1:1" ht="15.75" customHeight="1" x14ac:dyDescent="0.25">
      <c r="A632" s="11"/>
    </row>
    <row r="633" spans="1:1" ht="15.75" customHeight="1" x14ac:dyDescent="0.25">
      <c r="A633" s="11"/>
    </row>
    <row r="634" spans="1:1" ht="15.75" customHeight="1" x14ac:dyDescent="0.25">
      <c r="A634" s="11"/>
    </row>
    <row r="635" spans="1:1" ht="15.75" customHeight="1" x14ac:dyDescent="0.25">
      <c r="A635" s="11"/>
    </row>
    <row r="636" spans="1:1" ht="15.75" customHeight="1" x14ac:dyDescent="0.25">
      <c r="A636" s="11"/>
    </row>
    <row r="637" spans="1:1" ht="15.75" customHeight="1" x14ac:dyDescent="0.25">
      <c r="A637" s="11"/>
    </row>
    <row r="638" spans="1:1" ht="15.75" customHeight="1" x14ac:dyDescent="0.25">
      <c r="A638" s="11"/>
    </row>
    <row r="639" spans="1:1" ht="15.75" customHeight="1" x14ac:dyDescent="0.25">
      <c r="A639" s="11"/>
    </row>
    <row r="640" spans="1:1" ht="15.75" customHeight="1" x14ac:dyDescent="0.25">
      <c r="A640" s="11"/>
    </row>
    <row r="641" spans="1:1" ht="15.75" customHeight="1" x14ac:dyDescent="0.25">
      <c r="A641" s="11"/>
    </row>
    <row r="642" spans="1:1" ht="15.75" customHeight="1" x14ac:dyDescent="0.25">
      <c r="A642" s="11"/>
    </row>
    <row r="643" spans="1:1" ht="15.75" customHeight="1" x14ac:dyDescent="0.25">
      <c r="A643" s="11"/>
    </row>
    <row r="644" spans="1:1" ht="15.75" customHeight="1" x14ac:dyDescent="0.25">
      <c r="A644" s="11"/>
    </row>
    <row r="645" spans="1:1" ht="15.75" customHeight="1" x14ac:dyDescent="0.25">
      <c r="A645" s="11"/>
    </row>
    <row r="646" spans="1:1" ht="15.75" customHeight="1" x14ac:dyDescent="0.25">
      <c r="A646" s="11"/>
    </row>
    <row r="647" spans="1:1" ht="15.75" customHeight="1" x14ac:dyDescent="0.25">
      <c r="A647" s="11"/>
    </row>
    <row r="648" spans="1:1" ht="15.75" customHeight="1" x14ac:dyDescent="0.25">
      <c r="A648" s="11"/>
    </row>
    <row r="649" spans="1:1" ht="15.75" customHeight="1" x14ac:dyDescent="0.25">
      <c r="A649" s="11"/>
    </row>
    <row r="650" spans="1:1" ht="15.75" customHeight="1" x14ac:dyDescent="0.25">
      <c r="A650" s="11"/>
    </row>
    <row r="651" spans="1:1" ht="15.75" customHeight="1" x14ac:dyDescent="0.25">
      <c r="A651" s="11"/>
    </row>
    <row r="652" spans="1:1" ht="15.75" customHeight="1" x14ac:dyDescent="0.25">
      <c r="A652" s="11"/>
    </row>
    <row r="653" spans="1:1" ht="15.75" customHeight="1" x14ac:dyDescent="0.25">
      <c r="A653" s="11"/>
    </row>
    <row r="654" spans="1:1" ht="15.75" customHeight="1" x14ac:dyDescent="0.25">
      <c r="A654" s="11"/>
    </row>
    <row r="655" spans="1:1" ht="15.75" customHeight="1" x14ac:dyDescent="0.25">
      <c r="A655" s="11"/>
    </row>
    <row r="656" spans="1:1" ht="15.75" customHeight="1" x14ac:dyDescent="0.25">
      <c r="A656" s="11"/>
    </row>
    <row r="657" spans="1:1" ht="15.75" customHeight="1" x14ac:dyDescent="0.25">
      <c r="A657" s="11"/>
    </row>
    <row r="658" spans="1:1" ht="15.75" customHeight="1" x14ac:dyDescent="0.25">
      <c r="A658" s="11"/>
    </row>
    <row r="659" spans="1:1" ht="15.75" customHeight="1" x14ac:dyDescent="0.25">
      <c r="A659" s="11"/>
    </row>
    <row r="660" spans="1:1" ht="15.75" customHeight="1" x14ac:dyDescent="0.25">
      <c r="A660" s="11"/>
    </row>
    <row r="661" spans="1:1" ht="15.75" customHeight="1" x14ac:dyDescent="0.25">
      <c r="A661" s="11"/>
    </row>
    <row r="662" spans="1:1" ht="15.75" customHeight="1" x14ac:dyDescent="0.25">
      <c r="A662" s="11"/>
    </row>
    <row r="663" spans="1:1" ht="15.75" customHeight="1" x14ac:dyDescent="0.25">
      <c r="A663" s="11"/>
    </row>
    <row r="664" spans="1:1" ht="15.75" customHeight="1" x14ac:dyDescent="0.25">
      <c r="A664" s="11"/>
    </row>
    <row r="665" spans="1:1" ht="15.75" customHeight="1" x14ac:dyDescent="0.25">
      <c r="A665" s="11"/>
    </row>
    <row r="666" spans="1:1" ht="15.75" customHeight="1" x14ac:dyDescent="0.25">
      <c r="A666" s="11"/>
    </row>
    <row r="667" spans="1:1" ht="15.75" customHeight="1" x14ac:dyDescent="0.25">
      <c r="A667" s="11"/>
    </row>
    <row r="668" spans="1:1" ht="15.75" customHeight="1" x14ac:dyDescent="0.25">
      <c r="A668" s="11"/>
    </row>
    <row r="669" spans="1:1" ht="15.75" customHeight="1" x14ac:dyDescent="0.25">
      <c r="A669" s="11"/>
    </row>
    <row r="670" spans="1:1" ht="15.75" customHeight="1" x14ac:dyDescent="0.25">
      <c r="A670" s="11"/>
    </row>
    <row r="671" spans="1:1" ht="15.75" customHeight="1" x14ac:dyDescent="0.25">
      <c r="A671" s="11"/>
    </row>
    <row r="672" spans="1:1" ht="15.75" customHeight="1" x14ac:dyDescent="0.25">
      <c r="A672" s="11"/>
    </row>
    <row r="673" spans="1:1" ht="15.75" customHeight="1" x14ac:dyDescent="0.25">
      <c r="A673" s="11"/>
    </row>
    <row r="674" spans="1:1" ht="15.75" customHeight="1" x14ac:dyDescent="0.25">
      <c r="A674" s="11"/>
    </row>
    <row r="675" spans="1:1" ht="15.75" customHeight="1" x14ac:dyDescent="0.25">
      <c r="A675" s="11"/>
    </row>
    <row r="676" spans="1:1" ht="15.75" customHeight="1" x14ac:dyDescent="0.25">
      <c r="A676" s="11"/>
    </row>
    <row r="677" spans="1:1" ht="15.75" customHeight="1" x14ac:dyDescent="0.25">
      <c r="A677" s="11"/>
    </row>
    <row r="678" spans="1:1" ht="15.75" customHeight="1" x14ac:dyDescent="0.25">
      <c r="A678" s="11"/>
    </row>
    <row r="679" spans="1:1" ht="15.75" customHeight="1" x14ac:dyDescent="0.25">
      <c r="A679" s="11"/>
    </row>
    <row r="680" spans="1:1" ht="15.75" customHeight="1" x14ac:dyDescent="0.25">
      <c r="A680" s="11"/>
    </row>
    <row r="681" spans="1:1" ht="15.75" customHeight="1" x14ac:dyDescent="0.25">
      <c r="A681" s="11"/>
    </row>
    <row r="682" spans="1:1" ht="15.75" customHeight="1" x14ac:dyDescent="0.25">
      <c r="A682" s="11"/>
    </row>
    <row r="683" spans="1:1" ht="15.75" customHeight="1" x14ac:dyDescent="0.25">
      <c r="A683" s="11"/>
    </row>
    <row r="684" spans="1:1" ht="15.75" customHeight="1" x14ac:dyDescent="0.25">
      <c r="A684" s="11"/>
    </row>
    <row r="685" spans="1:1" ht="15.75" customHeight="1" x14ac:dyDescent="0.25">
      <c r="A685" s="11"/>
    </row>
    <row r="686" spans="1:1" ht="15.75" customHeight="1" x14ac:dyDescent="0.25">
      <c r="A686" s="11"/>
    </row>
    <row r="687" spans="1:1" ht="15.75" customHeight="1" x14ac:dyDescent="0.25">
      <c r="A687" s="11"/>
    </row>
    <row r="688" spans="1:1" ht="15.75" customHeight="1" x14ac:dyDescent="0.25">
      <c r="A688" s="11"/>
    </row>
    <row r="689" spans="1:1" ht="15.75" customHeight="1" x14ac:dyDescent="0.25">
      <c r="A689" s="11"/>
    </row>
    <row r="690" spans="1:1" ht="15.75" customHeight="1" x14ac:dyDescent="0.25">
      <c r="A690" s="11"/>
    </row>
    <row r="691" spans="1:1" ht="15.75" customHeight="1" x14ac:dyDescent="0.25">
      <c r="A691" s="11"/>
    </row>
    <row r="692" spans="1:1" ht="15.75" customHeight="1" x14ac:dyDescent="0.25">
      <c r="A692" s="11"/>
    </row>
    <row r="693" spans="1:1" ht="15.75" customHeight="1" x14ac:dyDescent="0.25">
      <c r="A693" s="11"/>
    </row>
    <row r="694" spans="1:1" ht="15.75" customHeight="1" x14ac:dyDescent="0.25">
      <c r="A694" s="11"/>
    </row>
    <row r="695" spans="1:1" ht="15.75" customHeight="1" x14ac:dyDescent="0.25">
      <c r="A695" s="11"/>
    </row>
    <row r="696" spans="1:1" ht="15.75" customHeight="1" x14ac:dyDescent="0.25">
      <c r="A696" s="11"/>
    </row>
    <row r="697" spans="1:1" ht="15.75" customHeight="1" x14ac:dyDescent="0.25">
      <c r="A697" s="11"/>
    </row>
    <row r="698" spans="1:1" ht="15.75" customHeight="1" x14ac:dyDescent="0.25">
      <c r="A698" s="11"/>
    </row>
    <row r="699" spans="1:1" ht="15.75" customHeight="1" x14ac:dyDescent="0.25">
      <c r="A699" s="11"/>
    </row>
    <row r="700" spans="1:1" ht="15.75" customHeight="1" x14ac:dyDescent="0.25">
      <c r="A700" s="11"/>
    </row>
    <row r="701" spans="1:1" ht="15.75" customHeight="1" x14ac:dyDescent="0.25">
      <c r="A701" s="11"/>
    </row>
    <row r="702" spans="1:1" ht="15.75" customHeight="1" x14ac:dyDescent="0.25">
      <c r="A702" s="11"/>
    </row>
    <row r="703" spans="1:1" ht="15.75" customHeight="1" x14ac:dyDescent="0.25">
      <c r="A703" s="11"/>
    </row>
    <row r="704" spans="1:1" ht="15.75" customHeight="1" x14ac:dyDescent="0.25">
      <c r="A704" s="11"/>
    </row>
    <row r="705" spans="1:1" ht="15.75" customHeight="1" x14ac:dyDescent="0.25">
      <c r="A705" s="11"/>
    </row>
    <row r="706" spans="1:1" ht="15.75" customHeight="1" x14ac:dyDescent="0.25">
      <c r="A706" s="11"/>
    </row>
    <row r="707" spans="1:1" ht="15.75" customHeight="1" x14ac:dyDescent="0.25">
      <c r="A707" s="11"/>
    </row>
    <row r="708" spans="1:1" ht="15.75" customHeight="1" x14ac:dyDescent="0.25">
      <c r="A708" s="11"/>
    </row>
    <row r="709" spans="1:1" ht="15.75" customHeight="1" x14ac:dyDescent="0.25">
      <c r="A709" s="11"/>
    </row>
    <row r="710" spans="1:1" ht="15.75" customHeight="1" x14ac:dyDescent="0.25">
      <c r="A710" s="11"/>
    </row>
    <row r="711" spans="1:1" ht="15.75" customHeight="1" x14ac:dyDescent="0.25">
      <c r="A711" s="11"/>
    </row>
    <row r="712" spans="1:1" ht="15.75" customHeight="1" x14ac:dyDescent="0.25">
      <c r="A712" s="11"/>
    </row>
    <row r="713" spans="1:1" ht="15.75" customHeight="1" x14ac:dyDescent="0.25">
      <c r="A713" s="11"/>
    </row>
    <row r="714" spans="1:1" ht="15.75" customHeight="1" x14ac:dyDescent="0.25">
      <c r="A714" s="11"/>
    </row>
    <row r="715" spans="1:1" ht="15.75" customHeight="1" x14ac:dyDescent="0.25">
      <c r="A715" s="11"/>
    </row>
    <row r="716" spans="1:1" ht="15.75" customHeight="1" x14ac:dyDescent="0.25">
      <c r="A716" s="11"/>
    </row>
    <row r="717" spans="1:1" ht="15.75" customHeight="1" x14ac:dyDescent="0.25">
      <c r="A717" s="11"/>
    </row>
    <row r="718" spans="1:1" ht="15.75" customHeight="1" x14ac:dyDescent="0.25">
      <c r="A718" s="11"/>
    </row>
    <row r="719" spans="1:1" ht="15.75" customHeight="1" x14ac:dyDescent="0.25">
      <c r="A719" s="11"/>
    </row>
    <row r="720" spans="1:1" ht="15.75" customHeight="1" x14ac:dyDescent="0.25">
      <c r="A720" s="11"/>
    </row>
    <row r="721" spans="1:1" ht="15.75" customHeight="1" x14ac:dyDescent="0.25">
      <c r="A721" s="11"/>
    </row>
    <row r="722" spans="1:1" ht="15.75" customHeight="1" x14ac:dyDescent="0.25">
      <c r="A722" s="11"/>
    </row>
    <row r="723" spans="1:1" ht="15.75" customHeight="1" x14ac:dyDescent="0.25">
      <c r="A723" s="11"/>
    </row>
    <row r="724" spans="1:1" ht="15.75" customHeight="1" x14ac:dyDescent="0.25">
      <c r="A724" s="11"/>
    </row>
    <row r="725" spans="1:1" ht="15.75" customHeight="1" x14ac:dyDescent="0.25">
      <c r="A725" s="11"/>
    </row>
    <row r="726" spans="1:1" ht="15.75" customHeight="1" x14ac:dyDescent="0.25">
      <c r="A726" s="11"/>
    </row>
    <row r="727" spans="1:1" ht="15.75" customHeight="1" x14ac:dyDescent="0.25">
      <c r="A727" s="11"/>
    </row>
    <row r="728" spans="1:1" ht="15.75" customHeight="1" x14ac:dyDescent="0.25">
      <c r="A728" s="11"/>
    </row>
    <row r="729" spans="1:1" ht="15.75" customHeight="1" x14ac:dyDescent="0.25">
      <c r="A729" s="11"/>
    </row>
    <row r="730" spans="1:1" ht="15.75" customHeight="1" x14ac:dyDescent="0.25">
      <c r="A730" s="11"/>
    </row>
    <row r="731" spans="1:1" ht="15.75" customHeight="1" x14ac:dyDescent="0.25">
      <c r="A731" s="11"/>
    </row>
    <row r="732" spans="1:1" ht="15.75" customHeight="1" x14ac:dyDescent="0.25">
      <c r="A732" s="11"/>
    </row>
    <row r="733" spans="1:1" ht="15.75" customHeight="1" x14ac:dyDescent="0.25">
      <c r="A733" s="11"/>
    </row>
    <row r="734" spans="1:1" ht="15.75" customHeight="1" x14ac:dyDescent="0.25">
      <c r="A734" s="11"/>
    </row>
    <row r="735" spans="1:1" ht="15.75" customHeight="1" x14ac:dyDescent="0.25">
      <c r="A735" s="11"/>
    </row>
    <row r="736" spans="1:1" ht="15.75" customHeight="1" x14ac:dyDescent="0.25">
      <c r="A736" s="11"/>
    </row>
    <row r="737" spans="1:1" ht="15.75" customHeight="1" x14ac:dyDescent="0.25">
      <c r="A737" s="11"/>
    </row>
    <row r="738" spans="1:1" ht="15.75" customHeight="1" x14ac:dyDescent="0.25">
      <c r="A738" s="11"/>
    </row>
    <row r="739" spans="1:1" ht="15.75" customHeight="1" x14ac:dyDescent="0.25">
      <c r="A739" s="11"/>
    </row>
    <row r="740" spans="1:1" ht="15.75" customHeight="1" x14ac:dyDescent="0.25">
      <c r="A740" s="11"/>
    </row>
    <row r="741" spans="1:1" ht="15.75" customHeight="1" x14ac:dyDescent="0.25">
      <c r="A741" s="11"/>
    </row>
    <row r="742" spans="1:1" ht="15.75" customHeight="1" x14ac:dyDescent="0.25">
      <c r="A742" s="11"/>
    </row>
    <row r="743" spans="1:1" ht="15.75" customHeight="1" x14ac:dyDescent="0.25">
      <c r="A743" s="11"/>
    </row>
    <row r="744" spans="1:1" ht="15.75" customHeight="1" x14ac:dyDescent="0.25">
      <c r="A744" s="11"/>
    </row>
    <row r="745" spans="1:1" ht="15.75" customHeight="1" x14ac:dyDescent="0.25">
      <c r="A745" s="11"/>
    </row>
    <row r="746" spans="1:1" ht="15.75" customHeight="1" x14ac:dyDescent="0.25">
      <c r="A746" s="11"/>
    </row>
    <row r="747" spans="1:1" ht="15.75" customHeight="1" x14ac:dyDescent="0.25">
      <c r="A747" s="11"/>
    </row>
    <row r="748" spans="1:1" ht="15.75" customHeight="1" x14ac:dyDescent="0.25">
      <c r="A748" s="11"/>
    </row>
    <row r="749" spans="1:1" ht="15.75" customHeight="1" x14ac:dyDescent="0.25">
      <c r="A749" s="11"/>
    </row>
    <row r="750" spans="1:1" ht="15.75" customHeight="1" x14ac:dyDescent="0.25">
      <c r="A750" s="11"/>
    </row>
    <row r="751" spans="1:1" ht="15.75" customHeight="1" x14ac:dyDescent="0.25">
      <c r="A751" s="11"/>
    </row>
    <row r="752" spans="1:1" ht="15.75" customHeight="1" x14ac:dyDescent="0.25">
      <c r="A752" s="11"/>
    </row>
    <row r="753" spans="1:1" ht="15.75" customHeight="1" x14ac:dyDescent="0.25">
      <c r="A753" s="11"/>
    </row>
    <row r="754" spans="1:1" ht="15.75" customHeight="1" x14ac:dyDescent="0.25">
      <c r="A754" s="11"/>
    </row>
    <row r="755" spans="1:1" ht="15.75" customHeight="1" x14ac:dyDescent="0.25">
      <c r="A755" s="11"/>
    </row>
    <row r="756" spans="1:1" ht="15.75" customHeight="1" x14ac:dyDescent="0.25">
      <c r="A756" s="11"/>
    </row>
    <row r="757" spans="1:1" ht="15.75" customHeight="1" x14ac:dyDescent="0.25">
      <c r="A757" s="11"/>
    </row>
    <row r="758" spans="1:1" ht="15.75" customHeight="1" x14ac:dyDescent="0.25">
      <c r="A758" s="11"/>
    </row>
    <row r="759" spans="1:1" ht="15.75" customHeight="1" x14ac:dyDescent="0.25">
      <c r="A759" s="11"/>
    </row>
    <row r="760" spans="1:1" ht="15.75" customHeight="1" x14ac:dyDescent="0.25">
      <c r="A760" s="11"/>
    </row>
    <row r="761" spans="1:1" ht="15.75" customHeight="1" x14ac:dyDescent="0.25">
      <c r="A761" s="11"/>
    </row>
    <row r="762" spans="1:1" ht="15.75" customHeight="1" x14ac:dyDescent="0.25">
      <c r="A762" s="11"/>
    </row>
    <row r="763" spans="1:1" ht="15.75" customHeight="1" x14ac:dyDescent="0.25">
      <c r="A763" s="11"/>
    </row>
    <row r="764" spans="1:1" ht="15.75" customHeight="1" x14ac:dyDescent="0.25">
      <c r="A764" s="11"/>
    </row>
    <row r="765" spans="1:1" ht="15.75" customHeight="1" x14ac:dyDescent="0.25">
      <c r="A765" s="11"/>
    </row>
    <row r="766" spans="1:1" ht="15.75" customHeight="1" x14ac:dyDescent="0.25">
      <c r="A766" s="11"/>
    </row>
    <row r="767" spans="1:1" ht="15.75" customHeight="1" x14ac:dyDescent="0.25">
      <c r="A767" s="11"/>
    </row>
    <row r="768" spans="1:1" ht="15.75" customHeight="1" x14ac:dyDescent="0.25">
      <c r="A768" s="11"/>
    </row>
    <row r="769" spans="1:1" ht="15.75" customHeight="1" x14ac:dyDescent="0.25">
      <c r="A769" s="11"/>
    </row>
    <row r="770" spans="1:1" ht="15.75" customHeight="1" x14ac:dyDescent="0.25">
      <c r="A770" s="11"/>
    </row>
    <row r="771" spans="1:1" ht="15.75" customHeight="1" x14ac:dyDescent="0.25">
      <c r="A771" s="11"/>
    </row>
    <row r="772" spans="1:1" ht="15.75" customHeight="1" x14ac:dyDescent="0.25">
      <c r="A772" s="11"/>
    </row>
    <row r="773" spans="1:1" ht="15.75" customHeight="1" x14ac:dyDescent="0.25">
      <c r="A773" s="11"/>
    </row>
    <row r="774" spans="1:1" ht="15.75" customHeight="1" x14ac:dyDescent="0.25">
      <c r="A774" s="11"/>
    </row>
    <row r="775" spans="1:1" ht="15.75" customHeight="1" x14ac:dyDescent="0.25">
      <c r="A775" s="11"/>
    </row>
    <row r="776" spans="1:1" ht="15.75" customHeight="1" x14ac:dyDescent="0.25">
      <c r="A776" s="11"/>
    </row>
    <row r="777" spans="1:1" ht="15.75" customHeight="1" x14ac:dyDescent="0.25">
      <c r="A777" s="11"/>
    </row>
    <row r="778" spans="1:1" ht="15.75" customHeight="1" x14ac:dyDescent="0.25">
      <c r="A778" s="11"/>
    </row>
    <row r="779" spans="1:1" ht="15.75" customHeight="1" x14ac:dyDescent="0.25">
      <c r="A779" s="11"/>
    </row>
    <row r="780" spans="1:1" ht="15.75" customHeight="1" x14ac:dyDescent="0.25">
      <c r="A780" s="11"/>
    </row>
    <row r="781" spans="1:1" ht="15.75" customHeight="1" x14ac:dyDescent="0.25">
      <c r="A781" s="11"/>
    </row>
    <row r="782" spans="1:1" ht="15.75" customHeight="1" x14ac:dyDescent="0.25">
      <c r="A782" s="11"/>
    </row>
    <row r="783" spans="1:1" ht="15.75" customHeight="1" x14ac:dyDescent="0.25">
      <c r="A783" s="11"/>
    </row>
    <row r="784" spans="1:1" ht="15.75" customHeight="1" x14ac:dyDescent="0.25">
      <c r="A784" s="11"/>
    </row>
    <row r="785" spans="1:1" ht="15.75" customHeight="1" x14ac:dyDescent="0.25">
      <c r="A785" s="11"/>
    </row>
    <row r="786" spans="1:1" ht="15.75" customHeight="1" x14ac:dyDescent="0.25">
      <c r="A786" s="11"/>
    </row>
    <row r="787" spans="1:1" ht="15.75" customHeight="1" x14ac:dyDescent="0.25">
      <c r="A787" s="11"/>
    </row>
    <row r="788" spans="1:1" ht="15.75" customHeight="1" x14ac:dyDescent="0.25">
      <c r="A788" s="11"/>
    </row>
    <row r="789" spans="1:1" ht="15.75" customHeight="1" x14ac:dyDescent="0.25">
      <c r="A789" s="11"/>
    </row>
    <row r="790" spans="1:1" ht="15.75" customHeight="1" x14ac:dyDescent="0.25">
      <c r="A790" s="11"/>
    </row>
    <row r="791" spans="1:1" ht="15.75" customHeight="1" x14ac:dyDescent="0.25">
      <c r="A791" s="11"/>
    </row>
    <row r="792" spans="1:1" ht="15.75" customHeight="1" x14ac:dyDescent="0.25">
      <c r="A792" s="11"/>
    </row>
    <row r="793" spans="1:1" ht="15.75" customHeight="1" x14ac:dyDescent="0.25">
      <c r="A793" s="11"/>
    </row>
    <row r="794" spans="1:1" ht="15.75" customHeight="1" x14ac:dyDescent="0.25">
      <c r="A794" s="11"/>
    </row>
    <row r="795" spans="1:1" ht="15.75" customHeight="1" x14ac:dyDescent="0.25">
      <c r="A795" s="11"/>
    </row>
    <row r="796" spans="1:1" ht="15.75" customHeight="1" x14ac:dyDescent="0.25">
      <c r="A796" s="11"/>
    </row>
    <row r="797" spans="1:1" ht="15.75" customHeight="1" x14ac:dyDescent="0.25">
      <c r="A797" s="11"/>
    </row>
    <row r="798" spans="1:1" ht="15.75" customHeight="1" x14ac:dyDescent="0.25">
      <c r="A798" s="11"/>
    </row>
    <row r="799" spans="1:1" ht="15.75" customHeight="1" x14ac:dyDescent="0.25">
      <c r="A799" s="11"/>
    </row>
    <row r="800" spans="1:1" ht="15.75" customHeight="1" x14ac:dyDescent="0.25">
      <c r="A800" s="11"/>
    </row>
    <row r="801" spans="1:1" ht="15.75" customHeight="1" x14ac:dyDescent="0.25">
      <c r="A801" s="11"/>
    </row>
    <row r="802" spans="1:1" ht="15.75" customHeight="1" x14ac:dyDescent="0.25">
      <c r="A802" s="11"/>
    </row>
    <row r="803" spans="1:1" ht="15.75" customHeight="1" x14ac:dyDescent="0.25">
      <c r="A803" s="11"/>
    </row>
    <row r="804" spans="1:1" ht="15.75" customHeight="1" x14ac:dyDescent="0.25">
      <c r="A804" s="11"/>
    </row>
    <row r="805" spans="1:1" ht="15.75" customHeight="1" x14ac:dyDescent="0.25">
      <c r="A805" s="11"/>
    </row>
    <row r="806" spans="1:1" ht="15.75" customHeight="1" x14ac:dyDescent="0.25">
      <c r="A806" s="11"/>
    </row>
    <row r="807" spans="1:1" ht="15.75" customHeight="1" x14ac:dyDescent="0.25">
      <c r="A807" s="11"/>
    </row>
    <row r="808" spans="1:1" ht="15.75" customHeight="1" x14ac:dyDescent="0.25">
      <c r="A808" s="11"/>
    </row>
    <row r="809" spans="1:1" ht="15.75" customHeight="1" x14ac:dyDescent="0.25">
      <c r="A809" s="11"/>
    </row>
    <row r="810" spans="1:1" ht="15.75" customHeight="1" x14ac:dyDescent="0.25">
      <c r="A810" s="11"/>
    </row>
    <row r="811" spans="1:1" ht="15.75" customHeight="1" x14ac:dyDescent="0.25">
      <c r="A811" s="11"/>
    </row>
    <row r="812" spans="1:1" ht="15.75" customHeight="1" x14ac:dyDescent="0.25">
      <c r="A812" s="11"/>
    </row>
    <row r="813" spans="1:1" ht="15.75" customHeight="1" x14ac:dyDescent="0.25">
      <c r="A813" s="11"/>
    </row>
    <row r="814" spans="1:1" ht="15.75" customHeight="1" x14ac:dyDescent="0.25">
      <c r="A814" s="11"/>
    </row>
    <row r="815" spans="1:1" ht="15.75" customHeight="1" x14ac:dyDescent="0.25">
      <c r="A815" s="11"/>
    </row>
    <row r="816" spans="1:1" ht="15.75" customHeight="1" x14ac:dyDescent="0.25">
      <c r="A816" s="11"/>
    </row>
    <row r="817" spans="1:1" ht="15.75" customHeight="1" x14ac:dyDescent="0.25">
      <c r="A817" s="11"/>
    </row>
    <row r="818" spans="1:1" ht="15.75" customHeight="1" x14ac:dyDescent="0.25">
      <c r="A818" s="11"/>
    </row>
    <row r="819" spans="1:1" ht="15.75" customHeight="1" x14ac:dyDescent="0.25">
      <c r="A819" s="11"/>
    </row>
    <row r="820" spans="1:1" ht="15.75" customHeight="1" x14ac:dyDescent="0.25">
      <c r="A820" s="11"/>
    </row>
    <row r="821" spans="1:1" ht="15.75" customHeight="1" x14ac:dyDescent="0.25">
      <c r="A821" s="11"/>
    </row>
    <row r="822" spans="1:1" ht="15.75" customHeight="1" x14ac:dyDescent="0.25">
      <c r="A822" s="11"/>
    </row>
    <row r="823" spans="1:1" ht="15.75" customHeight="1" x14ac:dyDescent="0.25">
      <c r="A823" s="11"/>
    </row>
    <row r="824" spans="1:1" ht="15.75" customHeight="1" x14ac:dyDescent="0.25">
      <c r="A824" s="11"/>
    </row>
    <row r="825" spans="1:1" ht="15.75" customHeight="1" x14ac:dyDescent="0.25">
      <c r="A825" s="11"/>
    </row>
    <row r="826" spans="1:1" ht="15.75" customHeight="1" x14ac:dyDescent="0.25">
      <c r="A826" s="11"/>
    </row>
    <row r="827" spans="1:1" ht="15.75" customHeight="1" x14ac:dyDescent="0.25">
      <c r="A827" s="11"/>
    </row>
    <row r="828" spans="1:1" ht="15.75" customHeight="1" x14ac:dyDescent="0.25">
      <c r="A828" s="11"/>
    </row>
    <row r="829" spans="1:1" ht="15.75" customHeight="1" x14ac:dyDescent="0.25">
      <c r="A829" s="11"/>
    </row>
    <row r="830" spans="1:1" ht="15.75" customHeight="1" x14ac:dyDescent="0.25">
      <c r="A830" s="11"/>
    </row>
    <row r="831" spans="1:1" ht="15.75" customHeight="1" x14ac:dyDescent="0.25">
      <c r="A831" s="11"/>
    </row>
    <row r="832" spans="1:1" ht="15.75" customHeight="1" x14ac:dyDescent="0.25">
      <c r="A832" s="11"/>
    </row>
    <row r="833" spans="1:1" ht="15.75" customHeight="1" x14ac:dyDescent="0.25">
      <c r="A833" s="11"/>
    </row>
    <row r="834" spans="1:1" ht="15.75" customHeight="1" x14ac:dyDescent="0.25">
      <c r="A834" s="11"/>
    </row>
    <row r="835" spans="1:1" ht="15.75" customHeight="1" x14ac:dyDescent="0.25">
      <c r="A835" s="11"/>
    </row>
    <row r="836" spans="1:1" ht="15.75" customHeight="1" x14ac:dyDescent="0.25">
      <c r="A836" s="11"/>
    </row>
    <row r="837" spans="1:1" ht="15.75" customHeight="1" x14ac:dyDescent="0.25">
      <c r="A837" s="11"/>
    </row>
    <row r="838" spans="1:1" ht="15.75" customHeight="1" x14ac:dyDescent="0.25">
      <c r="A838" s="11"/>
    </row>
    <row r="839" spans="1:1" ht="15.75" customHeight="1" x14ac:dyDescent="0.25">
      <c r="A839" s="11"/>
    </row>
    <row r="840" spans="1:1" ht="15.75" customHeight="1" x14ac:dyDescent="0.25">
      <c r="A840" s="11"/>
    </row>
    <row r="841" spans="1:1" ht="15.75" customHeight="1" x14ac:dyDescent="0.25">
      <c r="A841" s="11"/>
    </row>
    <row r="842" spans="1:1" ht="15.75" customHeight="1" x14ac:dyDescent="0.25">
      <c r="A842" s="11"/>
    </row>
    <row r="843" spans="1:1" ht="15.75" customHeight="1" x14ac:dyDescent="0.25">
      <c r="A843" s="11"/>
    </row>
    <row r="844" spans="1:1" ht="15.75" customHeight="1" x14ac:dyDescent="0.25">
      <c r="A844" s="11"/>
    </row>
    <row r="845" spans="1:1" ht="15.75" customHeight="1" x14ac:dyDescent="0.25">
      <c r="A845" s="11"/>
    </row>
    <row r="846" spans="1:1" ht="15.75" customHeight="1" x14ac:dyDescent="0.25">
      <c r="A846" s="11"/>
    </row>
    <row r="847" spans="1:1" ht="15.75" customHeight="1" x14ac:dyDescent="0.25">
      <c r="A847" s="11"/>
    </row>
    <row r="848" spans="1:1" ht="15.75" customHeight="1" x14ac:dyDescent="0.25">
      <c r="A848" s="11"/>
    </row>
    <row r="849" spans="1:1" ht="15.75" customHeight="1" x14ac:dyDescent="0.25">
      <c r="A849" s="11"/>
    </row>
    <row r="850" spans="1:1" ht="15.75" customHeight="1" x14ac:dyDescent="0.25">
      <c r="A850" s="11"/>
    </row>
    <row r="851" spans="1:1" ht="15.75" customHeight="1" x14ac:dyDescent="0.25">
      <c r="A851" s="11"/>
    </row>
    <row r="852" spans="1:1" ht="15.75" customHeight="1" x14ac:dyDescent="0.25">
      <c r="A852" s="11"/>
    </row>
    <row r="853" spans="1:1" ht="15.75" customHeight="1" x14ac:dyDescent="0.25">
      <c r="A853" s="11"/>
    </row>
    <row r="854" spans="1:1" ht="15.75" customHeight="1" x14ac:dyDescent="0.25">
      <c r="A854" s="11"/>
    </row>
    <row r="855" spans="1:1" ht="15.75" customHeight="1" x14ac:dyDescent="0.25">
      <c r="A855" s="11"/>
    </row>
    <row r="856" spans="1:1" ht="15.75" customHeight="1" x14ac:dyDescent="0.25">
      <c r="A856" s="11"/>
    </row>
    <row r="857" spans="1:1" ht="15.75" customHeight="1" x14ac:dyDescent="0.25">
      <c r="A857" s="11"/>
    </row>
    <row r="858" spans="1:1" ht="15.75" customHeight="1" x14ac:dyDescent="0.25">
      <c r="A858" s="11"/>
    </row>
    <row r="859" spans="1:1" ht="15.75" customHeight="1" x14ac:dyDescent="0.25">
      <c r="A859" s="11"/>
    </row>
    <row r="860" spans="1:1" ht="15.75" customHeight="1" x14ac:dyDescent="0.25">
      <c r="A860" s="11"/>
    </row>
    <row r="861" spans="1:1" ht="15.75" customHeight="1" x14ac:dyDescent="0.25">
      <c r="A861" s="11"/>
    </row>
    <row r="862" spans="1:1" ht="15.75" customHeight="1" x14ac:dyDescent="0.25">
      <c r="A862" s="11"/>
    </row>
    <row r="863" spans="1:1" ht="15.75" customHeight="1" x14ac:dyDescent="0.25">
      <c r="A863" s="11"/>
    </row>
    <row r="864" spans="1:1" ht="15.75" customHeight="1" x14ac:dyDescent="0.25">
      <c r="A864" s="11"/>
    </row>
    <row r="865" spans="1:1" ht="15.75" customHeight="1" x14ac:dyDescent="0.25">
      <c r="A865" s="11"/>
    </row>
    <row r="866" spans="1:1" ht="15.75" customHeight="1" x14ac:dyDescent="0.25">
      <c r="A866" s="11"/>
    </row>
    <row r="867" spans="1:1" ht="15.75" customHeight="1" x14ac:dyDescent="0.25">
      <c r="A867" s="11"/>
    </row>
    <row r="868" spans="1:1" ht="15.75" customHeight="1" x14ac:dyDescent="0.25">
      <c r="A868" s="11"/>
    </row>
    <row r="869" spans="1:1" ht="15.75" customHeight="1" x14ac:dyDescent="0.25">
      <c r="A869" s="11"/>
    </row>
    <row r="870" spans="1:1" ht="15.75" customHeight="1" x14ac:dyDescent="0.25">
      <c r="A870" s="11"/>
    </row>
    <row r="871" spans="1:1" ht="15.75" customHeight="1" x14ac:dyDescent="0.25">
      <c r="A871" s="11"/>
    </row>
    <row r="872" spans="1:1" ht="15.75" customHeight="1" x14ac:dyDescent="0.25">
      <c r="A872" s="11"/>
    </row>
    <row r="873" spans="1:1" ht="15.75" customHeight="1" x14ac:dyDescent="0.25">
      <c r="A873" s="11"/>
    </row>
    <row r="874" spans="1:1" ht="15.75" customHeight="1" x14ac:dyDescent="0.25">
      <c r="A874" s="11"/>
    </row>
    <row r="875" spans="1:1" ht="15.75" customHeight="1" x14ac:dyDescent="0.25">
      <c r="A875" s="11"/>
    </row>
    <row r="876" spans="1:1" ht="15.75" customHeight="1" x14ac:dyDescent="0.25">
      <c r="A876" s="11"/>
    </row>
    <row r="877" spans="1:1" ht="15.75" customHeight="1" x14ac:dyDescent="0.25">
      <c r="A877" s="11"/>
    </row>
    <row r="878" spans="1:1" ht="15.75" customHeight="1" x14ac:dyDescent="0.25">
      <c r="A878" s="11"/>
    </row>
    <row r="879" spans="1:1" ht="15.75" customHeight="1" x14ac:dyDescent="0.25">
      <c r="A879" s="11"/>
    </row>
    <row r="880" spans="1:1" ht="15.75" customHeight="1" x14ac:dyDescent="0.25">
      <c r="A880" s="11"/>
    </row>
    <row r="881" spans="1:1" ht="15.75" customHeight="1" x14ac:dyDescent="0.25">
      <c r="A881" s="11"/>
    </row>
    <row r="882" spans="1:1" ht="15.75" customHeight="1" x14ac:dyDescent="0.25">
      <c r="A882" s="11"/>
    </row>
    <row r="883" spans="1:1" ht="15.75" customHeight="1" x14ac:dyDescent="0.25">
      <c r="A883" s="11"/>
    </row>
    <row r="884" spans="1:1" ht="15.75" customHeight="1" x14ac:dyDescent="0.25">
      <c r="A884" s="11"/>
    </row>
    <row r="885" spans="1:1" ht="15.75" customHeight="1" x14ac:dyDescent="0.25">
      <c r="A885" s="11"/>
    </row>
    <row r="886" spans="1:1" ht="15.75" customHeight="1" x14ac:dyDescent="0.25">
      <c r="A886" s="11"/>
    </row>
    <row r="887" spans="1:1" ht="15.75" customHeight="1" x14ac:dyDescent="0.25">
      <c r="A887" s="11"/>
    </row>
    <row r="888" spans="1:1" ht="15.75" customHeight="1" x14ac:dyDescent="0.25">
      <c r="A888" s="11"/>
    </row>
    <row r="889" spans="1:1" ht="15.75" customHeight="1" x14ac:dyDescent="0.25">
      <c r="A889" s="11"/>
    </row>
    <row r="890" spans="1:1" ht="15.75" customHeight="1" x14ac:dyDescent="0.25">
      <c r="A890" s="11"/>
    </row>
    <row r="891" spans="1:1" ht="15.75" customHeight="1" x14ac:dyDescent="0.25">
      <c r="A891" s="11"/>
    </row>
    <row r="892" spans="1:1" ht="15.75" customHeight="1" x14ac:dyDescent="0.25">
      <c r="A892" s="11"/>
    </row>
    <row r="893" spans="1:1" ht="15.75" customHeight="1" x14ac:dyDescent="0.25">
      <c r="A893" s="11"/>
    </row>
    <row r="894" spans="1:1" ht="15.75" customHeight="1" x14ac:dyDescent="0.25">
      <c r="A894" s="11"/>
    </row>
    <row r="895" spans="1:1" ht="15.75" customHeight="1" x14ac:dyDescent="0.25">
      <c r="A895" s="11"/>
    </row>
    <row r="896" spans="1:1" ht="15.75" customHeight="1" x14ac:dyDescent="0.25">
      <c r="A896" s="11"/>
    </row>
    <row r="897" spans="1:1" ht="15.75" customHeight="1" x14ac:dyDescent="0.25">
      <c r="A897" s="11"/>
    </row>
    <row r="898" spans="1:1" ht="15.75" customHeight="1" x14ac:dyDescent="0.25">
      <c r="A898" s="11"/>
    </row>
    <row r="899" spans="1:1" ht="15.75" customHeight="1" x14ac:dyDescent="0.25">
      <c r="A899" s="11"/>
    </row>
    <row r="900" spans="1:1" ht="15.75" customHeight="1" x14ac:dyDescent="0.25">
      <c r="A900" s="11"/>
    </row>
    <row r="901" spans="1:1" ht="15.75" customHeight="1" x14ac:dyDescent="0.25">
      <c r="A901" s="11"/>
    </row>
    <row r="902" spans="1:1" ht="15.75" customHeight="1" x14ac:dyDescent="0.25">
      <c r="A902" s="11"/>
    </row>
    <row r="903" spans="1:1" ht="15.75" customHeight="1" x14ac:dyDescent="0.25">
      <c r="A903" s="11"/>
    </row>
    <row r="904" spans="1:1" ht="15.75" customHeight="1" x14ac:dyDescent="0.25">
      <c r="A904" s="11"/>
    </row>
    <row r="905" spans="1:1" ht="15.75" customHeight="1" x14ac:dyDescent="0.25">
      <c r="A905" s="11"/>
    </row>
    <row r="906" spans="1:1" ht="15.75" customHeight="1" x14ac:dyDescent="0.25">
      <c r="A906" s="11"/>
    </row>
    <row r="907" spans="1:1" ht="15.75" customHeight="1" x14ac:dyDescent="0.25">
      <c r="A907" s="11"/>
    </row>
    <row r="908" spans="1:1" ht="15.75" customHeight="1" x14ac:dyDescent="0.25">
      <c r="A908" s="11"/>
    </row>
    <row r="909" spans="1:1" ht="15.75" customHeight="1" x14ac:dyDescent="0.25">
      <c r="A909" s="11"/>
    </row>
    <row r="910" spans="1:1" ht="15.75" customHeight="1" x14ac:dyDescent="0.25">
      <c r="A910" s="11"/>
    </row>
    <row r="911" spans="1:1" ht="15.75" customHeight="1" x14ac:dyDescent="0.25">
      <c r="A911" s="11"/>
    </row>
    <row r="912" spans="1:1" ht="15.75" customHeight="1" x14ac:dyDescent="0.25">
      <c r="A912" s="11"/>
    </row>
    <row r="913" spans="1:1" ht="15.75" customHeight="1" x14ac:dyDescent="0.25">
      <c r="A913" s="11"/>
    </row>
    <row r="914" spans="1:1" ht="15.75" customHeight="1" x14ac:dyDescent="0.25">
      <c r="A914" s="11"/>
    </row>
    <row r="915" spans="1:1" ht="15.75" customHeight="1" x14ac:dyDescent="0.25">
      <c r="A915" s="11"/>
    </row>
    <row r="916" spans="1:1" ht="15.75" customHeight="1" x14ac:dyDescent="0.25">
      <c r="A916" s="11"/>
    </row>
    <row r="917" spans="1:1" ht="15.75" customHeight="1" x14ac:dyDescent="0.25">
      <c r="A917" s="11"/>
    </row>
    <row r="918" spans="1:1" ht="15.75" customHeight="1" x14ac:dyDescent="0.25">
      <c r="A918" s="11"/>
    </row>
    <row r="919" spans="1:1" ht="15.75" customHeight="1" x14ac:dyDescent="0.25">
      <c r="A919" s="11"/>
    </row>
    <row r="920" spans="1:1" ht="15.75" customHeight="1" x14ac:dyDescent="0.25">
      <c r="A920" s="11"/>
    </row>
    <row r="921" spans="1:1" ht="15.75" customHeight="1" x14ac:dyDescent="0.25">
      <c r="A921" s="11"/>
    </row>
    <row r="922" spans="1:1" ht="15.75" customHeight="1" x14ac:dyDescent="0.25">
      <c r="A922" s="11"/>
    </row>
    <row r="923" spans="1:1" ht="15.75" customHeight="1" x14ac:dyDescent="0.25">
      <c r="A923" s="11"/>
    </row>
    <row r="924" spans="1:1" ht="15.75" customHeight="1" x14ac:dyDescent="0.25">
      <c r="A924" s="11"/>
    </row>
    <row r="925" spans="1:1" ht="15.75" customHeight="1" x14ac:dyDescent="0.25">
      <c r="A925" s="11"/>
    </row>
    <row r="926" spans="1:1" ht="15.75" customHeight="1" x14ac:dyDescent="0.25">
      <c r="A926" s="11"/>
    </row>
    <row r="927" spans="1:1" ht="15.75" customHeight="1" x14ac:dyDescent="0.25">
      <c r="A927" s="11"/>
    </row>
    <row r="928" spans="1:1" ht="15.75" customHeight="1" x14ac:dyDescent="0.25">
      <c r="A928" s="11"/>
    </row>
    <row r="929" spans="1:1" ht="15.75" customHeight="1" x14ac:dyDescent="0.25">
      <c r="A929" s="11"/>
    </row>
    <row r="930" spans="1:1" ht="15.75" customHeight="1" x14ac:dyDescent="0.25">
      <c r="A930" s="11"/>
    </row>
    <row r="931" spans="1:1" ht="15.75" customHeight="1" x14ac:dyDescent="0.25">
      <c r="A931" s="11"/>
    </row>
    <row r="932" spans="1:1" ht="15.75" customHeight="1" x14ac:dyDescent="0.25">
      <c r="A932" s="11"/>
    </row>
    <row r="933" spans="1:1" ht="15.75" customHeight="1" x14ac:dyDescent="0.25">
      <c r="A933" s="11"/>
    </row>
    <row r="934" spans="1:1" ht="15.75" customHeight="1" x14ac:dyDescent="0.25">
      <c r="A934" s="11"/>
    </row>
    <row r="935" spans="1:1" ht="15.75" customHeight="1" x14ac:dyDescent="0.25">
      <c r="A935" s="11"/>
    </row>
    <row r="936" spans="1:1" ht="15.75" customHeight="1" x14ac:dyDescent="0.25">
      <c r="A936" s="11"/>
    </row>
    <row r="937" spans="1:1" ht="15.75" customHeight="1" x14ac:dyDescent="0.25">
      <c r="A937" s="11"/>
    </row>
    <row r="938" spans="1:1" ht="15.75" customHeight="1" x14ac:dyDescent="0.25">
      <c r="A938" s="11"/>
    </row>
    <row r="939" spans="1:1" ht="15.75" customHeight="1" x14ac:dyDescent="0.25">
      <c r="A939" s="11"/>
    </row>
    <row r="940" spans="1:1" ht="15.75" customHeight="1" x14ac:dyDescent="0.25">
      <c r="A940" s="11"/>
    </row>
    <row r="941" spans="1:1" ht="15.75" customHeight="1" x14ac:dyDescent="0.25">
      <c r="A941" s="11"/>
    </row>
    <row r="942" spans="1:1" ht="15.75" customHeight="1" x14ac:dyDescent="0.25">
      <c r="A942" s="11"/>
    </row>
    <row r="943" spans="1:1" ht="15.75" customHeight="1" x14ac:dyDescent="0.25">
      <c r="A943" s="11"/>
    </row>
    <row r="944" spans="1:1" ht="15.75" customHeight="1" x14ac:dyDescent="0.25">
      <c r="A944" s="11"/>
    </row>
    <row r="945" spans="1:1" ht="15.75" customHeight="1" x14ac:dyDescent="0.25">
      <c r="A945" s="11"/>
    </row>
    <row r="946" spans="1:1" ht="15.75" customHeight="1" x14ac:dyDescent="0.25">
      <c r="A946" s="11"/>
    </row>
    <row r="947" spans="1:1" ht="15.75" customHeight="1" x14ac:dyDescent="0.25">
      <c r="A947" s="11"/>
    </row>
    <row r="948" spans="1:1" ht="15.75" customHeight="1" x14ac:dyDescent="0.25">
      <c r="A948" s="11"/>
    </row>
    <row r="949" spans="1:1" ht="15.75" customHeight="1" x14ac:dyDescent="0.25">
      <c r="A949" s="11"/>
    </row>
    <row r="950" spans="1:1" ht="15.75" customHeight="1" x14ac:dyDescent="0.25">
      <c r="A950" s="11"/>
    </row>
    <row r="951" spans="1:1" ht="15.75" customHeight="1" x14ac:dyDescent="0.25">
      <c r="A951" s="11"/>
    </row>
    <row r="952" spans="1:1" ht="15.75" customHeight="1" x14ac:dyDescent="0.25">
      <c r="A952" s="11"/>
    </row>
    <row r="953" spans="1:1" ht="15.75" customHeight="1" x14ac:dyDescent="0.25">
      <c r="A953" s="11"/>
    </row>
    <row r="954" spans="1:1" ht="15.75" customHeight="1" x14ac:dyDescent="0.25">
      <c r="A954" s="11"/>
    </row>
    <row r="955" spans="1:1" ht="15.75" customHeight="1" x14ac:dyDescent="0.25">
      <c r="A955" s="11"/>
    </row>
    <row r="956" spans="1:1" ht="15.75" customHeight="1" x14ac:dyDescent="0.25">
      <c r="A956" s="11"/>
    </row>
    <row r="957" spans="1:1" ht="15.75" customHeight="1" x14ac:dyDescent="0.25">
      <c r="A957" s="11"/>
    </row>
    <row r="958" spans="1:1" ht="15.75" customHeight="1" x14ac:dyDescent="0.25">
      <c r="A958" s="11"/>
    </row>
    <row r="959" spans="1:1" ht="15.75" customHeight="1" x14ac:dyDescent="0.25">
      <c r="A959" s="11"/>
    </row>
    <row r="960" spans="1:1" ht="15.75" customHeight="1" x14ac:dyDescent="0.25">
      <c r="A960" s="11"/>
    </row>
    <row r="961" spans="1:1" ht="15.75" customHeight="1" x14ac:dyDescent="0.25">
      <c r="A961" s="11"/>
    </row>
    <row r="962" spans="1:1" ht="15.75" customHeight="1" x14ac:dyDescent="0.25">
      <c r="A962" s="11"/>
    </row>
    <row r="963" spans="1:1" ht="15.75" customHeight="1" x14ac:dyDescent="0.25">
      <c r="A963" s="11"/>
    </row>
    <row r="964" spans="1:1" ht="15.75" customHeight="1" x14ac:dyDescent="0.25">
      <c r="A964" s="11"/>
    </row>
    <row r="965" spans="1:1" ht="15.75" customHeight="1" x14ac:dyDescent="0.25">
      <c r="A965" s="11"/>
    </row>
    <row r="966" spans="1:1" ht="15.75" customHeight="1" x14ac:dyDescent="0.25">
      <c r="A966" s="11"/>
    </row>
    <row r="967" spans="1:1" ht="15.75" customHeight="1" x14ac:dyDescent="0.25">
      <c r="A967" s="11"/>
    </row>
    <row r="968" spans="1:1" ht="15.75" customHeight="1" x14ac:dyDescent="0.25">
      <c r="A968" s="11"/>
    </row>
    <row r="969" spans="1:1" ht="15.75" customHeight="1" x14ac:dyDescent="0.25">
      <c r="A969" s="11"/>
    </row>
    <row r="970" spans="1:1" ht="15.75" customHeight="1" x14ac:dyDescent="0.25">
      <c r="A970" s="11"/>
    </row>
    <row r="971" spans="1:1" ht="15.75" customHeight="1" x14ac:dyDescent="0.25">
      <c r="A971" s="11"/>
    </row>
    <row r="972" spans="1:1" ht="15.75" customHeight="1" x14ac:dyDescent="0.25">
      <c r="A972" s="11"/>
    </row>
    <row r="973" spans="1:1" ht="15.75" customHeight="1" x14ac:dyDescent="0.25">
      <c r="A973" s="11"/>
    </row>
    <row r="974" spans="1:1" ht="15.75" customHeight="1" x14ac:dyDescent="0.25">
      <c r="A974" s="11"/>
    </row>
    <row r="975" spans="1:1" ht="15.75" customHeight="1" x14ac:dyDescent="0.25">
      <c r="A975" s="11"/>
    </row>
    <row r="976" spans="1:1" ht="15.75" customHeight="1" x14ac:dyDescent="0.25">
      <c r="A976" s="11"/>
    </row>
    <row r="977" spans="1:1" ht="15.75" customHeight="1" x14ac:dyDescent="0.25">
      <c r="A977" s="11"/>
    </row>
    <row r="978" spans="1:1" ht="15.75" customHeight="1" x14ac:dyDescent="0.25">
      <c r="A978" s="11"/>
    </row>
    <row r="979" spans="1:1" ht="15.75" customHeight="1" x14ac:dyDescent="0.25">
      <c r="A979" s="11"/>
    </row>
    <row r="980" spans="1:1" ht="15.75" customHeight="1" x14ac:dyDescent="0.25">
      <c r="A980" s="11"/>
    </row>
    <row r="981" spans="1:1" ht="15.75" customHeight="1" x14ac:dyDescent="0.25">
      <c r="A981" s="11"/>
    </row>
    <row r="982" spans="1:1" ht="15.75" customHeight="1" x14ac:dyDescent="0.25">
      <c r="A982" s="11"/>
    </row>
    <row r="983" spans="1:1" ht="15.75" customHeight="1" x14ac:dyDescent="0.25">
      <c r="A983" s="11"/>
    </row>
    <row r="984" spans="1:1" ht="15.75" customHeight="1" x14ac:dyDescent="0.25">
      <c r="A984" s="11"/>
    </row>
    <row r="985" spans="1:1" ht="15.75" customHeight="1" x14ac:dyDescent="0.25">
      <c r="A985" s="11"/>
    </row>
    <row r="986" spans="1:1" ht="15.75" customHeight="1" x14ac:dyDescent="0.25">
      <c r="A986" s="11"/>
    </row>
    <row r="987" spans="1:1" ht="15.75" customHeight="1" x14ac:dyDescent="0.25">
      <c r="A987" s="11"/>
    </row>
    <row r="988" spans="1:1" ht="15.75" customHeight="1" x14ac:dyDescent="0.25">
      <c r="A988" s="11"/>
    </row>
    <row r="989" spans="1:1" ht="15.75" customHeight="1" x14ac:dyDescent="0.25">
      <c r="A989" s="11"/>
    </row>
    <row r="990" spans="1:1" ht="15.75" customHeight="1" x14ac:dyDescent="0.25">
      <c r="A990" s="11"/>
    </row>
    <row r="991" spans="1:1" ht="15.75" customHeight="1" x14ac:dyDescent="0.25">
      <c r="A991" s="11"/>
    </row>
    <row r="992" spans="1:1" ht="15.75" customHeight="1" x14ac:dyDescent="0.25">
      <c r="A992" s="11"/>
    </row>
    <row r="993" spans="1:1" ht="15.75" customHeight="1" x14ac:dyDescent="0.25">
      <c r="A993" s="11"/>
    </row>
    <row r="994" spans="1:1" ht="15.75" customHeight="1" x14ac:dyDescent="0.25">
      <c r="A994" s="11"/>
    </row>
    <row r="995" spans="1:1" ht="15.75" customHeight="1" x14ac:dyDescent="0.25">
      <c r="A995" s="11"/>
    </row>
    <row r="996" spans="1:1" ht="15.75" customHeight="1" x14ac:dyDescent="0.25">
      <c r="A996" s="11"/>
    </row>
    <row r="997" spans="1:1" ht="15.75" customHeight="1" x14ac:dyDescent="0.25">
      <c r="A997" s="11"/>
    </row>
    <row r="998" spans="1:1" ht="15.75" customHeight="1" x14ac:dyDescent="0.25">
      <c r="A998" s="11"/>
    </row>
    <row r="999" spans="1:1" ht="15.75" customHeight="1" x14ac:dyDescent="0.25">
      <c r="A999" s="11"/>
    </row>
    <row r="1000" spans="1:1" ht="15" customHeight="1" x14ac:dyDescent="0.25">
      <c r="A1000" s="11"/>
    </row>
  </sheetData>
  <mergeCells count="4">
    <mergeCell ref="A35:G35"/>
    <mergeCell ref="A47:B47"/>
    <mergeCell ref="A48:B48"/>
    <mergeCell ref="A49:B49"/>
  </mergeCells>
  <conditionalFormatting sqref="C5:C6">
    <cfRule type="cellIs" dxfId="45" priority="3" operator="equal">
      <formula>MIN($B$24:$W$24)</formula>
    </cfRule>
    <cfRule type="cellIs" dxfId="44" priority="4" operator="equal">
      <formula>MIN($B$23:$W$23)</formula>
    </cfRule>
  </conditionalFormatting>
  <conditionalFormatting sqref="C8:C9">
    <cfRule type="cellIs" dxfId="43" priority="5" operator="equal">
      <formula>MIN($B$16:$S$16)</formula>
    </cfRule>
  </conditionalFormatting>
  <conditionalFormatting sqref="C8:C34">
    <cfRule type="cellIs" dxfId="42" priority="6" operator="equal">
      <formula>MIN($B$17:$S$17)</formula>
    </cfRule>
  </conditionalFormatting>
  <conditionalFormatting sqref="C9">
    <cfRule type="cellIs" dxfId="41" priority="1" operator="equal">
      <formula>MIN(#REF!)</formula>
    </cfRule>
  </conditionalFormatting>
  <conditionalFormatting sqref="C10 C23">
    <cfRule type="cellIs" dxfId="40" priority="2" operator="equal">
      <formula>MIN(#REF!)</formula>
    </cfRule>
  </conditionalFormatting>
  <conditionalFormatting sqref="C10:C34">
    <cfRule type="cellIs" dxfId="39" priority="7" operator="equal">
      <formula>MIN($B$18:$S$18)</formula>
    </cfRule>
  </conditionalFormatting>
  <conditionalFormatting sqref="D5:D7 D34">
    <cfRule type="cellIs" dxfId="38" priority="8" operator="equal">
      <formula>MIN($F$20:$W$20)</formula>
    </cfRule>
    <cfRule type="cellIs" dxfId="37" priority="9" operator="equal">
      <formula>MIN($F$19:$W$19)</formula>
    </cfRule>
  </conditionalFormatting>
  <pageMargins left="0.7" right="0.7" top="0.75" bottom="0.75" header="0" footer="0"/>
  <pageSetup paperSize="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H1000"/>
  <sheetViews>
    <sheetView topLeftCell="A31" workbookViewId="0">
      <selection activeCell="G1" sqref="G1"/>
    </sheetView>
  </sheetViews>
  <sheetFormatPr defaultColWidth="14.42578125" defaultRowHeight="15" customHeight="1" x14ac:dyDescent="0.25"/>
  <cols>
    <col min="1" max="1" width="13.140625" customWidth="1"/>
    <col min="2" max="2" width="16.140625" customWidth="1"/>
    <col min="3" max="3" width="65" customWidth="1"/>
    <col min="4" max="4" width="8.5703125" customWidth="1"/>
    <col min="5" max="5" width="11.42578125" customWidth="1"/>
    <col min="6" max="6" width="13.7109375" customWidth="1"/>
    <col min="7" max="7" width="16" bestFit="1" customWidth="1"/>
    <col min="8" max="8" width="18.28515625" bestFit="1" customWidth="1"/>
    <col min="9" max="24" width="8" customWidth="1"/>
  </cols>
  <sheetData>
    <row r="2" spans="1:7" ht="63.75" customHeight="1" x14ac:dyDescent="0.25"/>
    <row r="3" spans="1:7" ht="25.5" customHeight="1" x14ac:dyDescent="0.25"/>
    <row r="4" spans="1:7" ht="25.5" customHeight="1" x14ac:dyDescent="0.25">
      <c r="A4" s="15" t="s">
        <v>0</v>
      </c>
      <c r="B4" s="16" t="s">
        <v>2</v>
      </c>
      <c r="C4" s="16" t="s">
        <v>332</v>
      </c>
      <c r="D4" s="16" t="s">
        <v>4</v>
      </c>
      <c r="E4" s="16" t="s">
        <v>27</v>
      </c>
      <c r="F4" s="16" t="s">
        <v>28</v>
      </c>
      <c r="G4" s="16" t="s">
        <v>29</v>
      </c>
    </row>
    <row r="5" spans="1:7" ht="25.5" customHeight="1" x14ac:dyDescent="0.25">
      <c r="A5" s="278" t="s">
        <v>10</v>
      </c>
      <c r="B5" s="258" t="s">
        <v>507</v>
      </c>
      <c r="C5" s="279" t="s">
        <v>392</v>
      </c>
      <c r="D5" s="278" t="s">
        <v>4</v>
      </c>
      <c r="E5" s="278">
        <v>48</v>
      </c>
      <c r="F5" s="261">
        <f>'Quadro de Preços 1'!$I$10</f>
        <v>3.68</v>
      </c>
      <c r="G5" s="280">
        <f>E5*F5</f>
        <v>176.64000000000001</v>
      </c>
    </row>
    <row r="6" spans="1:7" ht="38.25" customHeight="1" x14ac:dyDescent="0.25">
      <c r="A6" s="278" t="s">
        <v>10</v>
      </c>
      <c r="B6" s="258" t="s">
        <v>507</v>
      </c>
      <c r="C6" s="279" t="s">
        <v>403</v>
      </c>
      <c r="D6" s="278" t="s">
        <v>4</v>
      </c>
      <c r="E6" s="278">
        <v>24</v>
      </c>
      <c r="F6" s="261">
        <f>'Quadro de Preços 1'!$I$18</f>
        <v>11.39</v>
      </c>
      <c r="G6" s="280">
        <f t="shared" ref="G6:G34" si="0">E6*F6</f>
        <v>273.36</v>
      </c>
    </row>
    <row r="7" spans="1:7" ht="38.25" customHeight="1" x14ac:dyDescent="0.25">
      <c r="A7" s="278" t="s">
        <v>10</v>
      </c>
      <c r="B7" s="258" t="s">
        <v>507</v>
      </c>
      <c r="C7" s="278" t="s">
        <v>394</v>
      </c>
      <c r="D7" s="278" t="s">
        <v>4</v>
      </c>
      <c r="E7" s="278">
        <v>450</v>
      </c>
      <c r="F7" s="261">
        <f>'Quadro de Preços 1'!$I$11</f>
        <v>1.21</v>
      </c>
      <c r="G7" s="280">
        <f t="shared" si="0"/>
        <v>544.5</v>
      </c>
    </row>
    <row r="8" spans="1:7" ht="51" customHeight="1" x14ac:dyDescent="0.25">
      <c r="A8" s="258" t="s">
        <v>10</v>
      </c>
      <c r="B8" s="258" t="s">
        <v>507</v>
      </c>
      <c r="C8" s="258" t="s">
        <v>22</v>
      </c>
      <c r="D8" s="278" t="s">
        <v>4</v>
      </c>
      <c r="E8" s="278">
        <v>24</v>
      </c>
      <c r="F8" s="261">
        <f>'Quadro de Preços 1'!$I$13</f>
        <v>5.59</v>
      </c>
      <c r="G8" s="280">
        <f t="shared" si="0"/>
        <v>134.16</v>
      </c>
    </row>
    <row r="9" spans="1:7" ht="38.25" customHeight="1" x14ac:dyDescent="0.25">
      <c r="A9" s="258" t="s">
        <v>10</v>
      </c>
      <c r="B9" s="258" t="s">
        <v>507</v>
      </c>
      <c r="C9" s="258" t="s">
        <v>534</v>
      </c>
      <c r="D9" s="278" t="s">
        <v>4</v>
      </c>
      <c r="E9" s="278">
        <v>24</v>
      </c>
      <c r="F9" s="261">
        <f>'Quadro de Preços 1'!$I$14</f>
        <v>21.61</v>
      </c>
      <c r="G9" s="280">
        <f t="shared" si="0"/>
        <v>518.64</v>
      </c>
    </row>
    <row r="10" spans="1:7" ht="38.25" customHeight="1" x14ac:dyDescent="0.25">
      <c r="A10" s="258" t="s">
        <v>10</v>
      </c>
      <c r="B10" s="258" t="s">
        <v>507</v>
      </c>
      <c r="C10" s="258" t="s">
        <v>523</v>
      </c>
      <c r="D10" s="278" t="s">
        <v>4</v>
      </c>
      <c r="E10" s="278">
        <v>3</v>
      </c>
      <c r="F10" s="261">
        <f>'Quadro de Preços 1'!$I$41</f>
        <v>7.2</v>
      </c>
      <c r="G10" s="280">
        <f t="shared" si="0"/>
        <v>21.6</v>
      </c>
    </row>
    <row r="11" spans="1:7" ht="63.75" customHeight="1" x14ac:dyDescent="0.25">
      <c r="A11" s="258" t="s">
        <v>10</v>
      </c>
      <c r="B11" s="258" t="s">
        <v>507</v>
      </c>
      <c r="C11" s="258" t="s">
        <v>399</v>
      </c>
      <c r="D11" s="278" t="s">
        <v>4</v>
      </c>
      <c r="E11" s="278">
        <v>20</v>
      </c>
      <c r="F11" s="261">
        <f>'Quadro de Preços 1'!$I$15</f>
        <v>0.19</v>
      </c>
      <c r="G11" s="280">
        <f t="shared" si="0"/>
        <v>3.8</v>
      </c>
    </row>
    <row r="12" spans="1:7" ht="51" customHeight="1" x14ac:dyDescent="0.25">
      <c r="A12" s="258" t="s">
        <v>10</v>
      </c>
      <c r="B12" s="258" t="s">
        <v>507</v>
      </c>
      <c r="C12" s="258" t="s">
        <v>401</v>
      </c>
      <c r="D12" s="278" t="s">
        <v>4</v>
      </c>
      <c r="E12" s="278">
        <v>20</v>
      </c>
      <c r="F12" s="261">
        <f>'Quadro de Preços 1'!$I$16</f>
        <v>0.82</v>
      </c>
      <c r="G12" s="280">
        <f t="shared" si="0"/>
        <v>16.399999999999999</v>
      </c>
    </row>
    <row r="13" spans="1:7" ht="38.25" customHeight="1" x14ac:dyDescent="0.25">
      <c r="A13" s="258" t="s">
        <v>10</v>
      </c>
      <c r="B13" s="258" t="s">
        <v>507</v>
      </c>
      <c r="C13" s="258" t="s">
        <v>402</v>
      </c>
      <c r="D13" s="278" t="s">
        <v>4</v>
      </c>
      <c r="E13" s="278">
        <v>20</v>
      </c>
      <c r="F13" s="261">
        <f>'Quadro de Preços 1'!$I$17</f>
        <v>5.42</v>
      </c>
      <c r="G13" s="280">
        <f t="shared" si="0"/>
        <v>108.4</v>
      </c>
    </row>
    <row r="14" spans="1:7" ht="38.25" customHeight="1" x14ac:dyDescent="0.25">
      <c r="A14" s="258" t="s">
        <v>10</v>
      </c>
      <c r="B14" s="258" t="s">
        <v>507</v>
      </c>
      <c r="C14" s="258" t="s">
        <v>404</v>
      </c>
      <c r="D14" s="278" t="s">
        <v>4</v>
      </c>
      <c r="E14" s="278">
        <v>50</v>
      </c>
      <c r="F14" s="261">
        <f>'Quadro de Preços 1'!$I$19</f>
        <v>0.39</v>
      </c>
      <c r="G14" s="280">
        <f t="shared" si="0"/>
        <v>19.5</v>
      </c>
    </row>
    <row r="15" spans="1:7" ht="38.25" customHeight="1" x14ac:dyDescent="0.25">
      <c r="A15" s="258" t="s">
        <v>10</v>
      </c>
      <c r="B15" s="258" t="s">
        <v>507</v>
      </c>
      <c r="C15" s="258" t="s">
        <v>405</v>
      </c>
      <c r="D15" s="278" t="s">
        <v>4</v>
      </c>
      <c r="E15" s="278">
        <v>50</v>
      </c>
      <c r="F15" s="261">
        <f>'Quadro de Preços 1'!$I$20</f>
        <v>1.19</v>
      </c>
      <c r="G15" s="280">
        <f t="shared" si="0"/>
        <v>59.5</v>
      </c>
    </row>
    <row r="16" spans="1:7" ht="38.25" customHeight="1" x14ac:dyDescent="0.25">
      <c r="A16" s="258" t="s">
        <v>10</v>
      </c>
      <c r="B16" s="258" t="s">
        <v>507</v>
      </c>
      <c r="C16" s="258" t="s">
        <v>429</v>
      </c>
      <c r="D16" s="265" t="s">
        <v>24</v>
      </c>
      <c r="E16" s="278">
        <v>10</v>
      </c>
      <c r="F16" s="261">
        <f>'Quadro de Preços 1'!$I$37</f>
        <v>0.98</v>
      </c>
      <c r="G16" s="280">
        <f t="shared" si="0"/>
        <v>9.8000000000000007</v>
      </c>
    </row>
    <row r="17" spans="1:7" ht="38.25" customHeight="1" x14ac:dyDescent="0.25">
      <c r="A17" s="258" t="s">
        <v>10</v>
      </c>
      <c r="B17" s="258" t="s">
        <v>507</v>
      </c>
      <c r="C17" s="258" t="s">
        <v>406</v>
      </c>
      <c r="D17" s="278" t="s">
        <v>4</v>
      </c>
      <c r="E17" s="278">
        <v>20</v>
      </c>
      <c r="F17" s="261">
        <f>'Quadro de Preços 1'!$I$21</f>
        <v>0.84</v>
      </c>
      <c r="G17" s="280">
        <f t="shared" si="0"/>
        <v>16.8</v>
      </c>
    </row>
    <row r="18" spans="1:7" ht="38.25" customHeight="1" x14ac:dyDescent="0.25">
      <c r="A18" s="258" t="s">
        <v>10</v>
      </c>
      <c r="B18" s="258" t="s">
        <v>507</v>
      </c>
      <c r="C18" s="258" t="s">
        <v>408</v>
      </c>
      <c r="D18" s="262" t="s">
        <v>25</v>
      </c>
      <c r="E18" s="278">
        <v>12</v>
      </c>
      <c r="F18" s="261">
        <f>'Quadro de Preços 1'!$I$22</f>
        <v>90.65</v>
      </c>
      <c r="G18" s="280">
        <f t="shared" si="0"/>
        <v>1087.8000000000002</v>
      </c>
    </row>
    <row r="19" spans="1:7" ht="38.25" customHeight="1" x14ac:dyDescent="0.25">
      <c r="A19" s="258" t="s">
        <v>10</v>
      </c>
      <c r="B19" s="258" t="s">
        <v>507</v>
      </c>
      <c r="C19" s="258" t="s">
        <v>410</v>
      </c>
      <c r="D19" s="278" t="s">
        <v>4</v>
      </c>
      <c r="E19" s="278">
        <v>12</v>
      </c>
      <c r="F19" s="261">
        <f>'Quadro de Preços 1'!$I$23</f>
        <v>1.45</v>
      </c>
      <c r="G19" s="280">
        <f t="shared" si="0"/>
        <v>17.399999999999999</v>
      </c>
    </row>
    <row r="20" spans="1:7" ht="38.25" customHeight="1" x14ac:dyDescent="0.25">
      <c r="A20" s="258" t="s">
        <v>10</v>
      </c>
      <c r="B20" s="258" t="s">
        <v>507</v>
      </c>
      <c r="C20" s="258" t="s">
        <v>411</v>
      </c>
      <c r="D20" s="278" t="s">
        <v>4</v>
      </c>
      <c r="E20" s="278">
        <v>48</v>
      </c>
      <c r="F20" s="261">
        <f>'Quadro de Preços 1'!$I$24</f>
        <v>1.2</v>
      </c>
      <c r="G20" s="280">
        <f t="shared" si="0"/>
        <v>57.599999999999994</v>
      </c>
    </row>
    <row r="21" spans="1:7" ht="38.25" customHeight="1" x14ac:dyDescent="0.25">
      <c r="A21" s="258" t="s">
        <v>10</v>
      </c>
      <c r="B21" s="258" t="s">
        <v>507</v>
      </c>
      <c r="C21" s="258" t="s">
        <v>526</v>
      </c>
      <c r="D21" s="278" t="s">
        <v>4</v>
      </c>
      <c r="E21" s="278">
        <v>6</v>
      </c>
      <c r="F21" s="261">
        <f>'Quadro de Preços 1'!$I$25</f>
        <v>0.13</v>
      </c>
      <c r="G21" s="280">
        <f t="shared" si="0"/>
        <v>0.78</v>
      </c>
    </row>
    <row r="22" spans="1:7" ht="38.25" customHeight="1" x14ac:dyDescent="0.25">
      <c r="A22" s="258" t="s">
        <v>10</v>
      </c>
      <c r="B22" s="258" t="s">
        <v>507</v>
      </c>
      <c r="C22" s="258" t="s">
        <v>433</v>
      </c>
      <c r="D22" s="265" t="s">
        <v>24</v>
      </c>
      <c r="E22" s="278">
        <v>10</v>
      </c>
      <c r="F22" s="261">
        <f>'Quadro de Preços 1'!$I$39</f>
        <v>14.09</v>
      </c>
      <c r="G22" s="280">
        <f t="shared" si="0"/>
        <v>140.9</v>
      </c>
    </row>
    <row r="23" spans="1:7" ht="38.25" customHeight="1" x14ac:dyDescent="0.25">
      <c r="A23" s="258" t="s">
        <v>10</v>
      </c>
      <c r="B23" s="258" t="s">
        <v>507</v>
      </c>
      <c r="C23" s="258" t="s">
        <v>413</v>
      </c>
      <c r="D23" s="278" t="s">
        <v>4</v>
      </c>
      <c r="E23" s="278">
        <v>24</v>
      </c>
      <c r="F23" s="261">
        <f>'Quadro de Preços 1'!$I$26</f>
        <v>1.47</v>
      </c>
      <c r="G23" s="280">
        <f t="shared" si="0"/>
        <v>35.28</v>
      </c>
    </row>
    <row r="24" spans="1:7" ht="38.25" customHeight="1" x14ac:dyDescent="0.25">
      <c r="A24" s="258" t="s">
        <v>10</v>
      </c>
      <c r="B24" s="258" t="s">
        <v>507</v>
      </c>
      <c r="C24" s="258" t="s">
        <v>415</v>
      </c>
      <c r="D24" s="278" t="s">
        <v>4</v>
      </c>
      <c r="E24" s="278">
        <v>11</v>
      </c>
      <c r="F24" s="261">
        <f>'Quadro de Preços 1'!$I$27</f>
        <v>2.77</v>
      </c>
      <c r="G24" s="280">
        <f t="shared" si="0"/>
        <v>30.47</v>
      </c>
    </row>
    <row r="25" spans="1:7" ht="38.25" customHeight="1" x14ac:dyDescent="0.25">
      <c r="A25" s="258" t="s">
        <v>10</v>
      </c>
      <c r="B25" s="258" t="s">
        <v>507</v>
      </c>
      <c r="C25" s="258" t="s">
        <v>416</v>
      </c>
      <c r="D25" s="278" t="s">
        <v>4</v>
      </c>
      <c r="E25" s="278">
        <v>3</v>
      </c>
      <c r="F25" s="261">
        <f>'Quadro de Preços 1'!$I$28</f>
        <v>5.47</v>
      </c>
      <c r="G25" s="280">
        <f t="shared" si="0"/>
        <v>16.41</v>
      </c>
    </row>
    <row r="26" spans="1:7" ht="38.25" customHeight="1" x14ac:dyDescent="0.25">
      <c r="A26" s="258" t="s">
        <v>10</v>
      </c>
      <c r="B26" s="258" t="s">
        <v>507</v>
      </c>
      <c r="C26" s="258" t="s">
        <v>417</v>
      </c>
      <c r="D26" s="265" t="s">
        <v>25</v>
      </c>
      <c r="E26" s="278">
        <v>6</v>
      </c>
      <c r="F26" s="261">
        <f>'Quadro de Preços 1'!$I$29</f>
        <v>2.84</v>
      </c>
      <c r="G26" s="280">
        <f t="shared" si="0"/>
        <v>17.04</v>
      </c>
    </row>
    <row r="27" spans="1:7" ht="38.25" customHeight="1" x14ac:dyDescent="0.25">
      <c r="A27" s="258" t="s">
        <v>10</v>
      </c>
      <c r="B27" s="258" t="s">
        <v>507</v>
      </c>
      <c r="C27" s="258" t="s">
        <v>419</v>
      </c>
      <c r="D27" s="278" t="s">
        <v>4</v>
      </c>
      <c r="E27" s="278">
        <v>100</v>
      </c>
      <c r="F27" s="261">
        <f>'Quadro de Preços 1'!$I$30</f>
        <v>0.19</v>
      </c>
      <c r="G27" s="280">
        <f t="shared" si="0"/>
        <v>19</v>
      </c>
    </row>
    <row r="28" spans="1:7" ht="30.75" customHeight="1" x14ac:dyDescent="0.25">
      <c r="A28" s="258" t="s">
        <v>10</v>
      </c>
      <c r="B28" s="258" t="s">
        <v>507</v>
      </c>
      <c r="C28" s="258" t="s">
        <v>424</v>
      </c>
      <c r="D28" s="278" t="s">
        <v>535</v>
      </c>
      <c r="E28" s="278">
        <v>12</v>
      </c>
      <c r="F28" s="261">
        <f>'Quadro de Preços 1'!I34</f>
        <v>58.94</v>
      </c>
      <c r="G28" s="280">
        <f t="shared" si="0"/>
        <v>707.28</v>
      </c>
    </row>
    <row r="29" spans="1:7" ht="26.25" customHeight="1" x14ac:dyDescent="0.25">
      <c r="A29" s="258" t="s">
        <v>10</v>
      </c>
      <c r="B29" s="258" t="s">
        <v>507</v>
      </c>
      <c r="C29" s="258" t="s">
        <v>423</v>
      </c>
      <c r="D29" s="278" t="s">
        <v>4</v>
      </c>
      <c r="E29" s="278">
        <v>12</v>
      </c>
      <c r="F29" s="261">
        <f>'Quadro de Preços 1'!$I$33</f>
        <v>9.2799999999999994</v>
      </c>
      <c r="G29" s="280">
        <f t="shared" si="0"/>
        <v>111.35999999999999</v>
      </c>
    </row>
    <row r="30" spans="1:7" ht="38.25" customHeight="1" x14ac:dyDescent="0.25">
      <c r="A30" s="258" t="s">
        <v>10</v>
      </c>
      <c r="B30" s="258" t="s">
        <v>507</v>
      </c>
      <c r="C30" s="258" t="s">
        <v>428</v>
      </c>
      <c r="D30" s="278" t="s">
        <v>4</v>
      </c>
      <c r="E30" s="278">
        <v>12</v>
      </c>
      <c r="F30" s="261">
        <f>'Quadro de Preços 1'!$I$36</f>
        <v>5.05</v>
      </c>
      <c r="G30" s="280">
        <f t="shared" si="0"/>
        <v>60.599999999999994</v>
      </c>
    </row>
    <row r="31" spans="1:7" ht="38.25" customHeight="1" x14ac:dyDescent="0.25">
      <c r="A31" s="258" t="s">
        <v>10</v>
      </c>
      <c r="B31" s="258" t="s">
        <v>507</v>
      </c>
      <c r="C31" s="258" t="s">
        <v>426</v>
      </c>
      <c r="D31" s="278" t="s">
        <v>4</v>
      </c>
      <c r="E31" s="278">
        <v>2</v>
      </c>
      <c r="F31" s="261">
        <f>'Quadro de Preços 1'!$I$35</f>
        <v>21.58</v>
      </c>
      <c r="G31" s="280">
        <f t="shared" si="0"/>
        <v>43.16</v>
      </c>
    </row>
    <row r="32" spans="1:7" ht="38.25" customHeight="1" x14ac:dyDescent="0.25">
      <c r="A32" s="258" t="s">
        <v>10</v>
      </c>
      <c r="B32" s="258" t="s">
        <v>507</v>
      </c>
      <c r="C32" s="258" t="s">
        <v>420</v>
      </c>
      <c r="D32" s="278" t="s">
        <v>4</v>
      </c>
      <c r="E32" s="278">
        <v>24</v>
      </c>
      <c r="F32" s="261">
        <f>'Quadro de Preços 1'!$I$31</f>
        <v>18.46</v>
      </c>
      <c r="G32" s="280">
        <f t="shared" si="0"/>
        <v>443.04</v>
      </c>
    </row>
    <row r="33" spans="1:8" ht="38.25" customHeight="1" x14ac:dyDescent="0.25">
      <c r="A33" s="258" t="s">
        <v>10</v>
      </c>
      <c r="B33" s="258" t="s">
        <v>507</v>
      </c>
      <c r="C33" s="258" t="s">
        <v>431</v>
      </c>
      <c r="D33" s="278" t="s">
        <v>4</v>
      </c>
      <c r="E33" s="278">
        <v>24</v>
      </c>
      <c r="F33" s="261">
        <f>'Quadro de Preços 1'!$I$38</f>
        <v>6.17</v>
      </c>
      <c r="G33" s="280">
        <f t="shared" si="0"/>
        <v>148.07999999999998</v>
      </c>
    </row>
    <row r="34" spans="1:8" ht="35.25" customHeight="1" x14ac:dyDescent="0.25">
      <c r="A34" s="258" t="s">
        <v>10</v>
      </c>
      <c r="B34" s="258" t="s">
        <v>507</v>
      </c>
      <c r="C34" s="258" t="s">
        <v>435</v>
      </c>
      <c r="D34" s="278" t="s">
        <v>4</v>
      </c>
      <c r="E34" s="278">
        <v>5</v>
      </c>
      <c r="F34" s="261">
        <f>'Quadro de Preços 1'!$I$40</f>
        <v>7.88</v>
      </c>
      <c r="G34" s="280">
        <f t="shared" si="0"/>
        <v>39.4</v>
      </c>
    </row>
    <row r="35" spans="1:8" ht="48.75" customHeight="1" x14ac:dyDescent="0.25">
      <c r="A35" s="348" t="s">
        <v>35</v>
      </c>
      <c r="B35" s="349"/>
      <c r="C35" s="349"/>
      <c r="D35" s="349"/>
      <c r="E35" s="349"/>
      <c r="F35" s="349"/>
      <c r="G35" s="350"/>
    </row>
    <row r="36" spans="1:8" ht="84" customHeight="1" x14ac:dyDescent="0.25"/>
    <row r="37" spans="1:8" ht="15.75" customHeight="1" x14ac:dyDescent="0.25">
      <c r="A37" s="11"/>
      <c r="H37" s="281">
        <f>SUM(G5:G34)</f>
        <v>4878.7</v>
      </c>
    </row>
    <row r="38" spans="1:8" ht="15.75" customHeight="1" x14ac:dyDescent="0.25">
      <c r="A38" s="11"/>
    </row>
    <row r="39" spans="1:8" ht="15.75" customHeight="1" x14ac:dyDescent="0.25">
      <c r="A39" s="11"/>
    </row>
    <row r="40" spans="1:8" ht="15.75" customHeight="1" x14ac:dyDescent="0.25">
      <c r="A40" s="11"/>
    </row>
    <row r="41" spans="1:8" ht="15.75" customHeight="1" x14ac:dyDescent="0.25">
      <c r="A41" s="12"/>
    </row>
    <row r="42" spans="1:8" ht="15.75" customHeight="1" x14ac:dyDescent="0.25">
      <c r="B42" s="12"/>
    </row>
    <row r="43" spans="1:8" ht="15.75" customHeight="1" x14ac:dyDescent="0.25">
      <c r="A43" s="12"/>
      <c r="B43" s="12"/>
    </row>
    <row r="44" spans="1:8" ht="15.75" customHeight="1" x14ac:dyDescent="0.25">
      <c r="A44" s="12"/>
      <c r="B44" s="12"/>
    </row>
    <row r="45" spans="1:8" ht="15.75" customHeight="1" x14ac:dyDescent="0.25">
      <c r="A45" s="12"/>
      <c r="B45" s="12"/>
    </row>
    <row r="46" spans="1:8" ht="15.75" customHeight="1" x14ac:dyDescent="0.25">
      <c r="A46" s="13"/>
      <c r="B46" s="12"/>
    </row>
    <row r="47" spans="1:8" ht="15.75" customHeight="1" x14ac:dyDescent="0.25">
      <c r="A47" s="343"/>
      <c r="B47" s="344"/>
    </row>
    <row r="48" spans="1:8" ht="15.75" customHeight="1" x14ac:dyDescent="0.25">
      <c r="A48" s="343"/>
      <c r="B48" s="344"/>
    </row>
    <row r="49" spans="1:2" ht="15.75" customHeight="1" x14ac:dyDescent="0.25">
      <c r="A49" s="343"/>
      <c r="B49" s="344"/>
    </row>
    <row r="50" spans="1:2" ht="15.75" customHeight="1" x14ac:dyDescent="0.25">
      <c r="A50" s="11"/>
    </row>
    <row r="51" spans="1:2" ht="15.75" customHeight="1" x14ac:dyDescent="0.25">
      <c r="A51" s="11"/>
    </row>
    <row r="52" spans="1:2" ht="15.75" customHeight="1" x14ac:dyDescent="0.25">
      <c r="A52" s="11"/>
    </row>
    <row r="53" spans="1:2" ht="15.75" customHeight="1" x14ac:dyDescent="0.25">
      <c r="A53" s="11"/>
    </row>
    <row r="54" spans="1:2" ht="15.75" customHeight="1" x14ac:dyDescent="0.25">
      <c r="A54" s="11"/>
    </row>
    <row r="55" spans="1:2" ht="15.75" customHeight="1" x14ac:dyDescent="0.25">
      <c r="A55" s="11"/>
    </row>
    <row r="56" spans="1:2" ht="15.75" customHeight="1" x14ac:dyDescent="0.25">
      <c r="A56" s="11"/>
    </row>
    <row r="57" spans="1:2" ht="15.75" customHeight="1" x14ac:dyDescent="0.25">
      <c r="A57" s="11"/>
    </row>
    <row r="58" spans="1:2" ht="15.75" customHeight="1" x14ac:dyDescent="0.25">
      <c r="A58" s="11"/>
    </row>
    <row r="59" spans="1:2" ht="15.75" customHeight="1" x14ac:dyDescent="0.25">
      <c r="A59" s="11"/>
    </row>
    <row r="60" spans="1:2" ht="15.75" customHeight="1" x14ac:dyDescent="0.25">
      <c r="A60" s="11"/>
    </row>
    <row r="61" spans="1:2" ht="15.75" customHeight="1" x14ac:dyDescent="0.25">
      <c r="A61" s="11"/>
    </row>
    <row r="62" spans="1:2" ht="15.75" customHeight="1" x14ac:dyDescent="0.25">
      <c r="A62" s="11"/>
    </row>
    <row r="63" spans="1:2" ht="15.75" customHeight="1" x14ac:dyDescent="0.25">
      <c r="A63" s="11"/>
    </row>
    <row r="64" spans="1:2" ht="15.75" customHeight="1" x14ac:dyDescent="0.25">
      <c r="A64" s="11"/>
    </row>
    <row r="65" spans="1:1" ht="15.75" customHeight="1" x14ac:dyDescent="0.25">
      <c r="A65" s="11"/>
    </row>
    <row r="66" spans="1:1" ht="15.75" customHeight="1" x14ac:dyDescent="0.25">
      <c r="A66" s="11"/>
    </row>
    <row r="67" spans="1:1" ht="15.75" customHeight="1" x14ac:dyDescent="0.25">
      <c r="A67" s="11"/>
    </row>
    <row r="68" spans="1:1" ht="15.75" customHeight="1" x14ac:dyDescent="0.25">
      <c r="A68" s="11"/>
    </row>
    <row r="69" spans="1:1" ht="15.75" customHeight="1" x14ac:dyDescent="0.25">
      <c r="A69" s="11"/>
    </row>
    <row r="70" spans="1:1" ht="15.75" customHeight="1" x14ac:dyDescent="0.25">
      <c r="A70" s="11"/>
    </row>
    <row r="71" spans="1:1" ht="15.75" customHeight="1" x14ac:dyDescent="0.25">
      <c r="A71" s="11"/>
    </row>
    <row r="72" spans="1:1" ht="15.75" customHeight="1" x14ac:dyDescent="0.25">
      <c r="A72" s="11"/>
    </row>
    <row r="73" spans="1:1" ht="15.75" customHeight="1" x14ac:dyDescent="0.25">
      <c r="A73" s="11"/>
    </row>
    <row r="74" spans="1:1" ht="15.75" customHeight="1" x14ac:dyDescent="0.25">
      <c r="A74" s="11"/>
    </row>
    <row r="75" spans="1:1" ht="15.75" customHeight="1" x14ac:dyDescent="0.25">
      <c r="A75" s="11"/>
    </row>
    <row r="76" spans="1:1" ht="15.75" customHeight="1" x14ac:dyDescent="0.25">
      <c r="A76" s="11"/>
    </row>
    <row r="77" spans="1:1" ht="15.75" customHeight="1" x14ac:dyDescent="0.25">
      <c r="A77" s="11"/>
    </row>
    <row r="78" spans="1:1" ht="15.75" customHeight="1" x14ac:dyDescent="0.25">
      <c r="A78" s="11"/>
    </row>
    <row r="79" spans="1:1" ht="15.75" customHeight="1" x14ac:dyDescent="0.25">
      <c r="A79" s="11"/>
    </row>
    <row r="80" spans="1:1" ht="15.75" customHeight="1" x14ac:dyDescent="0.25">
      <c r="A80" s="11"/>
    </row>
    <row r="81" spans="1:1" ht="15.75" customHeight="1" x14ac:dyDescent="0.25">
      <c r="A81" s="11"/>
    </row>
    <row r="82" spans="1:1" ht="15.75" customHeight="1" x14ac:dyDescent="0.25">
      <c r="A82" s="11"/>
    </row>
    <row r="83" spans="1:1" ht="15.75" customHeight="1" x14ac:dyDescent="0.25">
      <c r="A83" s="11"/>
    </row>
    <row r="84" spans="1:1" ht="15.75" customHeight="1" x14ac:dyDescent="0.25">
      <c r="A84" s="11"/>
    </row>
    <row r="85" spans="1:1" ht="15.75" customHeight="1" x14ac:dyDescent="0.25">
      <c r="A85" s="11"/>
    </row>
    <row r="86" spans="1:1" ht="15.75" customHeight="1" x14ac:dyDescent="0.25">
      <c r="A86" s="11"/>
    </row>
    <row r="87" spans="1:1" ht="15.75" customHeight="1" x14ac:dyDescent="0.25">
      <c r="A87" s="11"/>
    </row>
    <row r="88" spans="1:1" ht="15.75" customHeight="1" x14ac:dyDescent="0.25">
      <c r="A88" s="11"/>
    </row>
    <row r="89" spans="1:1" ht="15.75" customHeight="1" x14ac:dyDescent="0.25">
      <c r="A89" s="11"/>
    </row>
    <row r="90" spans="1:1" ht="15.75" customHeight="1" x14ac:dyDescent="0.25">
      <c r="A90" s="11"/>
    </row>
    <row r="91" spans="1:1" ht="15.75" customHeight="1" x14ac:dyDescent="0.25">
      <c r="A91" s="11"/>
    </row>
    <row r="92" spans="1:1" ht="15.75" customHeight="1" x14ac:dyDescent="0.25">
      <c r="A92" s="11"/>
    </row>
    <row r="93" spans="1:1" ht="15.75" customHeight="1" x14ac:dyDescent="0.25">
      <c r="A93" s="11"/>
    </row>
    <row r="94" spans="1:1" ht="15.75" customHeight="1" x14ac:dyDescent="0.25">
      <c r="A94" s="11"/>
    </row>
    <row r="95" spans="1:1" ht="15.75" customHeight="1" x14ac:dyDescent="0.25">
      <c r="A95" s="11"/>
    </row>
    <row r="96" spans="1:1" ht="15.75" customHeight="1" x14ac:dyDescent="0.25">
      <c r="A96" s="11"/>
    </row>
    <row r="97" spans="1:1" ht="15.75" customHeight="1" x14ac:dyDescent="0.25">
      <c r="A97" s="11"/>
    </row>
    <row r="98" spans="1:1" ht="15.75" customHeight="1" x14ac:dyDescent="0.25">
      <c r="A98" s="11"/>
    </row>
    <row r="99" spans="1:1" ht="15.75" customHeight="1" x14ac:dyDescent="0.25">
      <c r="A99" s="11"/>
    </row>
    <row r="100" spans="1:1" ht="15.75" customHeight="1" x14ac:dyDescent="0.25">
      <c r="A100" s="11"/>
    </row>
    <row r="101" spans="1:1" ht="15.75" customHeight="1" x14ac:dyDescent="0.25">
      <c r="A101" s="11"/>
    </row>
    <row r="102" spans="1:1" ht="15.75" customHeight="1" x14ac:dyDescent="0.25">
      <c r="A102" s="11"/>
    </row>
    <row r="103" spans="1:1" ht="15.75" customHeight="1" x14ac:dyDescent="0.25">
      <c r="A103" s="11"/>
    </row>
    <row r="104" spans="1:1" ht="15.75" customHeight="1" x14ac:dyDescent="0.25">
      <c r="A104" s="11"/>
    </row>
    <row r="105" spans="1:1" ht="15.75" customHeight="1" x14ac:dyDescent="0.25">
      <c r="A105" s="11"/>
    </row>
    <row r="106" spans="1:1" ht="15.75" customHeight="1" x14ac:dyDescent="0.25">
      <c r="A106" s="11"/>
    </row>
    <row r="107" spans="1:1" ht="15.75" customHeight="1" x14ac:dyDescent="0.25">
      <c r="A107" s="11"/>
    </row>
    <row r="108" spans="1:1" ht="15.75" customHeight="1" x14ac:dyDescent="0.25">
      <c r="A108" s="11"/>
    </row>
    <row r="109" spans="1:1" ht="15.75" customHeight="1" x14ac:dyDescent="0.25">
      <c r="A109" s="11"/>
    </row>
    <row r="110" spans="1:1" ht="15.75" customHeight="1" x14ac:dyDescent="0.25">
      <c r="A110" s="11"/>
    </row>
    <row r="111" spans="1:1" ht="15.75" customHeight="1" x14ac:dyDescent="0.25">
      <c r="A111" s="11"/>
    </row>
    <row r="112" spans="1:1" ht="15.75" customHeight="1" x14ac:dyDescent="0.25">
      <c r="A112" s="11"/>
    </row>
    <row r="113" spans="1:1" ht="15.75" customHeight="1" x14ac:dyDescent="0.25">
      <c r="A113" s="11"/>
    </row>
    <row r="114" spans="1:1" ht="15.75" customHeight="1" x14ac:dyDescent="0.25">
      <c r="A114" s="11"/>
    </row>
    <row r="115" spans="1:1" ht="15.75" customHeight="1" x14ac:dyDescent="0.25">
      <c r="A115" s="11"/>
    </row>
    <row r="116" spans="1:1" ht="15.75" customHeight="1" x14ac:dyDescent="0.25">
      <c r="A116" s="11"/>
    </row>
    <row r="117" spans="1:1" ht="15.75" customHeight="1" x14ac:dyDescent="0.25">
      <c r="A117" s="11"/>
    </row>
    <row r="118" spans="1:1" ht="15.75" customHeight="1" x14ac:dyDescent="0.25">
      <c r="A118" s="11"/>
    </row>
    <row r="119" spans="1:1" ht="15.75" customHeight="1" x14ac:dyDescent="0.25">
      <c r="A119" s="11"/>
    </row>
    <row r="120" spans="1:1" ht="15.75" customHeight="1" x14ac:dyDescent="0.25">
      <c r="A120" s="11"/>
    </row>
    <row r="121" spans="1:1" ht="15.75" customHeight="1" x14ac:dyDescent="0.25">
      <c r="A121" s="11"/>
    </row>
    <row r="122" spans="1:1" ht="15.75" customHeight="1" x14ac:dyDescent="0.25">
      <c r="A122" s="11"/>
    </row>
    <row r="123" spans="1:1" ht="15.75" customHeight="1" x14ac:dyDescent="0.25">
      <c r="A123" s="11"/>
    </row>
    <row r="124" spans="1:1" ht="15.75" customHeight="1" x14ac:dyDescent="0.25">
      <c r="A124" s="11"/>
    </row>
    <row r="125" spans="1:1" ht="15.75" customHeight="1" x14ac:dyDescent="0.25">
      <c r="A125" s="11"/>
    </row>
    <row r="126" spans="1:1" ht="15.75" customHeight="1" x14ac:dyDescent="0.25">
      <c r="A126" s="11"/>
    </row>
    <row r="127" spans="1:1" ht="15.75" customHeight="1" x14ac:dyDescent="0.25">
      <c r="A127" s="11"/>
    </row>
    <row r="128" spans="1:1" ht="15.75" customHeight="1" x14ac:dyDescent="0.25">
      <c r="A128" s="11"/>
    </row>
    <row r="129" spans="1:1" ht="15.75" customHeight="1" x14ac:dyDescent="0.25">
      <c r="A129" s="11"/>
    </row>
    <row r="130" spans="1:1" ht="15.75" customHeight="1" x14ac:dyDescent="0.25">
      <c r="A130" s="11"/>
    </row>
    <row r="131" spans="1:1" ht="15.75" customHeight="1" x14ac:dyDescent="0.25">
      <c r="A131" s="11"/>
    </row>
    <row r="132" spans="1:1" ht="15.75" customHeight="1" x14ac:dyDescent="0.25">
      <c r="A132" s="11"/>
    </row>
    <row r="133" spans="1:1" ht="15.75" customHeight="1" x14ac:dyDescent="0.25">
      <c r="A133" s="11"/>
    </row>
    <row r="134" spans="1:1" ht="15.75" customHeight="1" x14ac:dyDescent="0.25">
      <c r="A134" s="11"/>
    </row>
    <row r="135" spans="1:1" ht="15.75" customHeight="1" x14ac:dyDescent="0.25">
      <c r="A135" s="11"/>
    </row>
    <row r="136" spans="1:1" ht="15.75" customHeight="1" x14ac:dyDescent="0.25">
      <c r="A136" s="11"/>
    </row>
    <row r="137" spans="1:1" ht="15.75" customHeight="1" x14ac:dyDescent="0.25">
      <c r="A137" s="11"/>
    </row>
    <row r="138" spans="1:1" ht="15.75" customHeight="1" x14ac:dyDescent="0.25">
      <c r="A138" s="11"/>
    </row>
    <row r="139" spans="1:1" ht="15.75" customHeight="1" x14ac:dyDescent="0.25">
      <c r="A139" s="11"/>
    </row>
    <row r="140" spans="1:1" ht="15.75" customHeight="1" x14ac:dyDescent="0.25">
      <c r="A140" s="11"/>
    </row>
    <row r="141" spans="1:1" ht="15.75" customHeight="1" x14ac:dyDescent="0.25">
      <c r="A141" s="11"/>
    </row>
    <row r="142" spans="1:1" ht="15.75" customHeight="1" x14ac:dyDescent="0.25">
      <c r="A142" s="11"/>
    </row>
    <row r="143" spans="1:1" ht="15.75" customHeight="1" x14ac:dyDescent="0.25">
      <c r="A143" s="11"/>
    </row>
    <row r="144" spans="1:1" ht="15.75" customHeight="1" x14ac:dyDescent="0.25">
      <c r="A144" s="11"/>
    </row>
    <row r="145" spans="1:1" ht="15.75" customHeight="1" x14ac:dyDescent="0.25">
      <c r="A145" s="11"/>
    </row>
    <row r="146" spans="1:1" ht="15.75" customHeight="1" x14ac:dyDescent="0.25">
      <c r="A146" s="11"/>
    </row>
    <row r="147" spans="1:1" ht="15.75" customHeight="1" x14ac:dyDescent="0.25">
      <c r="A147" s="11"/>
    </row>
    <row r="148" spans="1:1" ht="15.75" customHeight="1" x14ac:dyDescent="0.25">
      <c r="A148" s="11"/>
    </row>
    <row r="149" spans="1:1" ht="15.75" customHeight="1" x14ac:dyDescent="0.25">
      <c r="A149" s="11"/>
    </row>
    <row r="150" spans="1:1" ht="15.75" customHeight="1" x14ac:dyDescent="0.25">
      <c r="A150" s="11"/>
    </row>
    <row r="151" spans="1:1" ht="15.75" customHeight="1" x14ac:dyDescent="0.25">
      <c r="A151" s="11"/>
    </row>
    <row r="152" spans="1:1" ht="15.75" customHeight="1" x14ac:dyDescent="0.25">
      <c r="A152" s="11"/>
    </row>
    <row r="153" spans="1:1" ht="15.75" customHeight="1" x14ac:dyDescent="0.25">
      <c r="A153" s="11"/>
    </row>
    <row r="154" spans="1:1" ht="15.75" customHeight="1" x14ac:dyDescent="0.25">
      <c r="A154" s="11"/>
    </row>
    <row r="155" spans="1:1" ht="15.75" customHeight="1" x14ac:dyDescent="0.25">
      <c r="A155" s="11"/>
    </row>
    <row r="156" spans="1:1" ht="15.75" customHeight="1" x14ac:dyDescent="0.25">
      <c r="A156" s="11"/>
    </row>
    <row r="157" spans="1:1" ht="15.75" customHeight="1" x14ac:dyDescent="0.25">
      <c r="A157" s="11"/>
    </row>
    <row r="158" spans="1:1" ht="15.75" customHeight="1" x14ac:dyDescent="0.25">
      <c r="A158" s="11"/>
    </row>
    <row r="159" spans="1:1" ht="15.75" customHeight="1" x14ac:dyDescent="0.25">
      <c r="A159" s="11"/>
    </row>
    <row r="160" spans="1:1" ht="15.75" customHeight="1" x14ac:dyDescent="0.25">
      <c r="A160" s="11"/>
    </row>
    <row r="161" spans="1:1" ht="15.75" customHeight="1" x14ac:dyDescent="0.25">
      <c r="A161" s="11"/>
    </row>
    <row r="162" spans="1:1" ht="15.75" customHeight="1" x14ac:dyDescent="0.25">
      <c r="A162" s="11"/>
    </row>
    <row r="163" spans="1:1" ht="15.75" customHeight="1" x14ac:dyDescent="0.25">
      <c r="A163" s="11"/>
    </row>
    <row r="164" spans="1:1" ht="15.75" customHeight="1" x14ac:dyDescent="0.25">
      <c r="A164" s="11"/>
    </row>
    <row r="165" spans="1:1" ht="15.75" customHeight="1" x14ac:dyDescent="0.25">
      <c r="A165" s="11"/>
    </row>
    <row r="166" spans="1:1" ht="15.75" customHeight="1" x14ac:dyDescent="0.25">
      <c r="A166" s="11"/>
    </row>
    <row r="167" spans="1:1" ht="15.75" customHeight="1" x14ac:dyDescent="0.25">
      <c r="A167" s="11"/>
    </row>
    <row r="168" spans="1:1" ht="15.75" customHeight="1" x14ac:dyDescent="0.25">
      <c r="A168" s="11"/>
    </row>
    <row r="169" spans="1:1" ht="15.75" customHeight="1" x14ac:dyDescent="0.25">
      <c r="A169" s="11"/>
    </row>
    <row r="170" spans="1:1" ht="15.75" customHeight="1" x14ac:dyDescent="0.25">
      <c r="A170" s="11"/>
    </row>
    <row r="171" spans="1:1" ht="15.75" customHeight="1" x14ac:dyDescent="0.25">
      <c r="A171" s="11"/>
    </row>
    <row r="172" spans="1:1" ht="15.75" customHeight="1" x14ac:dyDescent="0.25">
      <c r="A172" s="11"/>
    </row>
    <row r="173" spans="1:1" ht="15.75" customHeight="1" x14ac:dyDescent="0.25">
      <c r="A173" s="11"/>
    </row>
    <row r="174" spans="1:1" ht="15.75" customHeight="1" x14ac:dyDescent="0.25">
      <c r="A174" s="11"/>
    </row>
    <row r="175" spans="1:1" ht="15.75" customHeight="1" x14ac:dyDescent="0.25">
      <c r="A175" s="11"/>
    </row>
    <row r="176" spans="1:1" ht="15.75" customHeight="1" x14ac:dyDescent="0.25">
      <c r="A176" s="11"/>
    </row>
    <row r="177" spans="1:1" ht="15.75" customHeight="1" x14ac:dyDescent="0.25">
      <c r="A177" s="11"/>
    </row>
    <row r="178" spans="1:1" ht="15.75" customHeight="1" x14ac:dyDescent="0.25">
      <c r="A178" s="11"/>
    </row>
    <row r="179" spans="1:1" ht="15.75" customHeight="1" x14ac:dyDescent="0.25">
      <c r="A179" s="11"/>
    </row>
    <row r="180" spans="1:1" ht="15.75" customHeight="1" x14ac:dyDescent="0.25">
      <c r="A180" s="11"/>
    </row>
    <row r="181" spans="1:1" ht="15.75" customHeight="1" x14ac:dyDescent="0.25">
      <c r="A181" s="11"/>
    </row>
    <row r="182" spans="1:1" ht="15.75" customHeight="1" x14ac:dyDescent="0.25">
      <c r="A182" s="11"/>
    </row>
    <row r="183" spans="1:1" ht="15.75" customHeight="1" x14ac:dyDescent="0.25">
      <c r="A183" s="11"/>
    </row>
    <row r="184" spans="1:1" ht="15.75" customHeight="1" x14ac:dyDescent="0.25">
      <c r="A184" s="11"/>
    </row>
    <row r="185" spans="1:1" ht="15.75" customHeight="1" x14ac:dyDescent="0.25">
      <c r="A185" s="11"/>
    </row>
    <row r="186" spans="1:1" ht="15.75" customHeight="1" x14ac:dyDescent="0.25">
      <c r="A186" s="11"/>
    </row>
    <row r="187" spans="1:1" ht="15.75" customHeight="1" x14ac:dyDescent="0.25">
      <c r="A187" s="11"/>
    </row>
    <row r="188" spans="1:1" ht="15.75" customHeight="1" x14ac:dyDescent="0.25">
      <c r="A188" s="11"/>
    </row>
    <row r="189" spans="1:1" ht="15.75" customHeight="1" x14ac:dyDescent="0.25">
      <c r="A189" s="11"/>
    </row>
    <row r="190" spans="1:1" ht="15.75" customHeight="1" x14ac:dyDescent="0.25">
      <c r="A190" s="11"/>
    </row>
    <row r="191" spans="1:1" ht="15.75" customHeight="1" x14ac:dyDescent="0.25">
      <c r="A191" s="11"/>
    </row>
    <row r="192" spans="1:1" ht="15.75" customHeight="1" x14ac:dyDescent="0.25">
      <c r="A192" s="11"/>
    </row>
    <row r="193" spans="1:1" ht="15.75" customHeight="1" x14ac:dyDescent="0.25">
      <c r="A193" s="11"/>
    </row>
    <row r="194" spans="1:1" ht="15.75" customHeight="1" x14ac:dyDescent="0.25">
      <c r="A194" s="11"/>
    </row>
    <row r="195" spans="1:1" ht="15.75" customHeight="1" x14ac:dyDescent="0.25">
      <c r="A195" s="11"/>
    </row>
    <row r="196" spans="1:1" ht="15.75" customHeight="1" x14ac:dyDescent="0.25">
      <c r="A196" s="11"/>
    </row>
    <row r="197" spans="1:1" ht="15.75" customHeight="1" x14ac:dyDescent="0.25">
      <c r="A197" s="11"/>
    </row>
    <row r="198" spans="1:1" ht="15.75" customHeight="1" x14ac:dyDescent="0.25">
      <c r="A198" s="11"/>
    </row>
    <row r="199" spans="1:1" ht="15.75" customHeight="1" x14ac:dyDescent="0.25">
      <c r="A199" s="11"/>
    </row>
    <row r="200" spans="1:1" ht="15.75" customHeight="1" x14ac:dyDescent="0.25">
      <c r="A200" s="11"/>
    </row>
    <row r="201" spans="1:1" ht="15.75" customHeight="1" x14ac:dyDescent="0.25">
      <c r="A201" s="11"/>
    </row>
    <row r="202" spans="1:1" ht="15.75" customHeight="1" x14ac:dyDescent="0.25">
      <c r="A202" s="11"/>
    </row>
    <row r="203" spans="1:1" ht="15.75" customHeight="1" x14ac:dyDescent="0.25">
      <c r="A203" s="11"/>
    </row>
    <row r="204" spans="1:1" ht="15.75" customHeight="1" x14ac:dyDescent="0.25">
      <c r="A204" s="11"/>
    </row>
    <row r="205" spans="1:1" ht="15.75" customHeight="1" x14ac:dyDescent="0.25">
      <c r="A205" s="11"/>
    </row>
    <row r="206" spans="1:1" ht="15.75" customHeight="1" x14ac:dyDescent="0.25">
      <c r="A206" s="11"/>
    </row>
    <row r="207" spans="1:1" ht="15.75" customHeight="1" x14ac:dyDescent="0.25">
      <c r="A207" s="11"/>
    </row>
    <row r="208" spans="1:1" ht="15.75" customHeight="1" x14ac:dyDescent="0.25">
      <c r="A208" s="11"/>
    </row>
    <row r="209" spans="1:1" ht="15.75" customHeight="1" x14ac:dyDescent="0.25">
      <c r="A209" s="11"/>
    </row>
    <row r="210" spans="1:1" ht="15.75" customHeight="1" x14ac:dyDescent="0.25">
      <c r="A210" s="11"/>
    </row>
    <row r="211" spans="1:1" ht="15.75" customHeight="1" x14ac:dyDescent="0.25">
      <c r="A211" s="11"/>
    </row>
    <row r="212" spans="1:1" ht="15.75" customHeight="1" x14ac:dyDescent="0.25">
      <c r="A212" s="11"/>
    </row>
    <row r="213" spans="1:1" ht="15.75" customHeight="1" x14ac:dyDescent="0.25">
      <c r="A213" s="11"/>
    </row>
    <row r="214" spans="1:1" ht="15.75" customHeight="1" x14ac:dyDescent="0.25">
      <c r="A214" s="11"/>
    </row>
    <row r="215" spans="1:1" ht="15.75" customHeight="1" x14ac:dyDescent="0.25">
      <c r="A215" s="11"/>
    </row>
    <row r="216" spans="1:1" ht="15.75" customHeight="1" x14ac:dyDescent="0.25">
      <c r="A216" s="11"/>
    </row>
    <row r="217" spans="1:1" ht="15.75" customHeight="1" x14ac:dyDescent="0.25">
      <c r="A217" s="11"/>
    </row>
    <row r="218" spans="1:1" ht="15.75" customHeight="1" x14ac:dyDescent="0.25">
      <c r="A218" s="11"/>
    </row>
    <row r="219" spans="1:1" ht="15.75" customHeight="1" x14ac:dyDescent="0.25">
      <c r="A219" s="11"/>
    </row>
    <row r="220" spans="1:1" ht="15.75" customHeight="1" x14ac:dyDescent="0.25">
      <c r="A220" s="11"/>
    </row>
    <row r="221" spans="1:1" ht="15.75" customHeight="1" x14ac:dyDescent="0.25">
      <c r="A221" s="11"/>
    </row>
    <row r="222" spans="1:1" ht="15.75" customHeight="1" x14ac:dyDescent="0.25">
      <c r="A222" s="11"/>
    </row>
    <row r="223" spans="1:1" ht="15.75" customHeight="1" x14ac:dyDescent="0.25">
      <c r="A223" s="11"/>
    </row>
    <row r="224" spans="1:1" ht="15.75" customHeight="1" x14ac:dyDescent="0.25">
      <c r="A224" s="11"/>
    </row>
    <row r="225" spans="1:1" ht="15.75" customHeight="1" x14ac:dyDescent="0.25">
      <c r="A225" s="11"/>
    </row>
    <row r="226" spans="1:1" ht="15.75" customHeight="1" x14ac:dyDescent="0.25">
      <c r="A226" s="11"/>
    </row>
    <row r="227" spans="1:1" ht="15.75" customHeight="1" x14ac:dyDescent="0.25">
      <c r="A227" s="11"/>
    </row>
    <row r="228" spans="1:1" ht="15.75" customHeight="1" x14ac:dyDescent="0.25">
      <c r="A228" s="11"/>
    </row>
    <row r="229" spans="1:1" ht="15.75" customHeight="1" x14ac:dyDescent="0.25">
      <c r="A229" s="11"/>
    </row>
    <row r="230" spans="1:1" ht="15.75" customHeight="1" x14ac:dyDescent="0.25">
      <c r="A230" s="11"/>
    </row>
    <row r="231" spans="1:1" ht="15.75" customHeight="1" x14ac:dyDescent="0.25">
      <c r="A231" s="11"/>
    </row>
    <row r="232" spans="1:1" ht="15.75" customHeight="1" x14ac:dyDescent="0.25">
      <c r="A232" s="11"/>
    </row>
    <row r="233" spans="1:1" ht="15.75" customHeight="1" x14ac:dyDescent="0.25">
      <c r="A233" s="11"/>
    </row>
    <row r="234" spans="1:1" ht="15.75" customHeight="1" x14ac:dyDescent="0.25">
      <c r="A234" s="11"/>
    </row>
    <row r="235" spans="1:1" ht="15.75" customHeight="1" x14ac:dyDescent="0.25">
      <c r="A235" s="11"/>
    </row>
    <row r="236" spans="1:1" ht="15.75" customHeight="1" x14ac:dyDescent="0.25">
      <c r="A236" s="11"/>
    </row>
    <row r="237" spans="1:1" ht="15.75" customHeight="1" x14ac:dyDescent="0.25">
      <c r="A237" s="11"/>
    </row>
    <row r="238" spans="1:1" ht="15.75" customHeight="1" x14ac:dyDescent="0.25">
      <c r="A238" s="11"/>
    </row>
    <row r="239" spans="1:1" ht="15.75" customHeight="1" x14ac:dyDescent="0.25">
      <c r="A239" s="11"/>
    </row>
    <row r="240" spans="1:1" ht="15.75" customHeight="1" x14ac:dyDescent="0.25">
      <c r="A240" s="11"/>
    </row>
    <row r="241" spans="1:1" ht="15.75" customHeight="1" x14ac:dyDescent="0.25">
      <c r="A241" s="11"/>
    </row>
    <row r="242" spans="1:1" ht="15.75" customHeight="1" x14ac:dyDescent="0.25">
      <c r="A242" s="11"/>
    </row>
    <row r="243" spans="1:1" ht="15.75" customHeight="1" x14ac:dyDescent="0.25">
      <c r="A243" s="11"/>
    </row>
    <row r="244" spans="1:1" ht="15.75" customHeight="1" x14ac:dyDescent="0.25">
      <c r="A244" s="11"/>
    </row>
    <row r="245" spans="1:1" ht="15.75" customHeight="1" x14ac:dyDescent="0.25">
      <c r="A245" s="11"/>
    </row>
    <row r="246" spans="1:1" ht="15.75" customHeight="1" x14ac:dyDescent="0.25">
      <c r="A246" s="11"/>
    </row>
    <row r="247" spans="1:1" ht="15.75" customHeight="1" x14ac:dyDescent="0.25">
      <c r="A247" s="11"/>
    </row>
    <row r="248" spans="1:1" ht="15.75" customHeight="1" x14ac:dyDescent="0.25">
      <c r="A248" s="11"/>
    </row>
    <row r="249" spans="1:1" ht="15.75" customHeight="1" x14ac:dyDescent="0.25">
      <c r="A249" s="11"/>
    </row>
    <row r="250" spans="1:1" ht="15.75" customHeight="1" x14ac:dyDescent="0.25">
      <c r="A250" s="11"/>
    </row>
    <row r="251" spans="1:1" ht="15.75" customHeight="1" x14ac:dyDescent="0.25">
      <c r="A251" s="11"/>
    </row>
    <row r="252" spans="1:1" ht="15.75" customHeight="1" x14ac:dyDescent="0.25">
      <c r="A252" s="11"/>
    </row>
    <row r="253" spans="1:1" ht="15.75" customHeight="1" x14ac:dyDescent="0.25">
      <c r="A253" s="11"/>
    </row>
    <row r="254" spans="1:1" ht="15.75" customHeight="1" x14ac:dyDescent="0.25">
      <c r="A254" s="11"/>
    </row>
    <row r="255" spans="1:1" ht="15.75" customHeight="1" x14ac:dyDescent="0.25">
      <c r="A255" s="11"/>
    </row>
    <row r="256" spans="1:1" ht="15.75" customHeight="1" x14ac:dyDescent="0.25">
      <c r="A256" s="11"/>
    </row>
    <row r="257" spans="1:1" ht="15.75" customHeight="1" x14ac:dyDescent="0.25">
      <c r="A257" s="11"/>
    </row>
    <row r="258" spans="1:1" ht="15.75" customHeight="1" x14ac:dyDescent="0.25">
      <c r="A258" s="11"/>
    </row>
    <row r="259" spans="1:1" ht="15.75" customHeight="1" x14ac:dyDescent="0.25">
      <c r="A259" s="11"/>
    </row>
    <row r="260" spans="1:1" ht="15.75" customHeight="1" x14ac:dyDescent="0.25">
      <c r="A260" s="11"/>
    </row>
    <row r="261" spans="1:1" ht="15.75" customHeight="1" x14ac:dyDescent="0.25">
      <c r="A261" s="11"/>
    </row>
    <row r="262" spans="1:1" ht="15.75" customHeight="1" x14ac:dyDescent="0.25">
      <c r="A262" s="11"/>
    </row>
    <row r="263" spans="1:1" ht="15.75" customHeight="1" x14ac:dyDescent="0.25">
      <c r="A263" s="11"/>
    </row>
    <row r="264" spans="1:1" ht="15.75" customHeight="1" x14ac:dyDescent="0.25">
      <c r="A264" s="11"/>
    </row>
    <row r="265" spans="1:1" ht="15.75" customHeight="1" x14ac:dyDescent="0.25">
      <c r="A265" s="11"/>
    </row>
    <row r="266" spans="1:1" ht="15.75" customHeight="1" x14ac:dyDescent="0.25">
      <c r="A266" s="11"/>
    </row>
    <row r="267" spans="1:1" ht="15.75" customHeight="1" x14ac:dyDescent="0.25">
      <c r="A267" s="11"/>
    </row>
    <row r="268" spans="1:1" ht="15.75" customHeight="1" x14ac:dyDescent="0.25">
      <c r="A268" s="11"/>
    </row>
    <row r="269" spans="1:1" ht="15.75" customHeight="1" x14ac:dyDescent="0.25">
      <c r="A269" s="11"/>
    </row>
    <row r="270" spans="1:1" ht="15.75" customHeight="1" x14ac:dyDescent="0.25">
      <c r="A270" s="11"/>
    </row>
    <row r="271" spans="1:1" ht="15.75" customHeight="1" x14ac:dyDescent="0.25">
      <c r="A271" s="11"/>
    </row>
    <row r="272" spans="1:1" ht="15.75" customHeight="1" x14ac:dyDescent="0.25">
      <c r="A272" s="11"/>
    </row>
    <row r="273" spans="1:1" ht="15.75" customHeight="1" x14ac:dyDescent="0.25">
      <c r="A273" s="11"/>
    </row>
    <row r="274" spans="1:1" ht="15.75" customHeight="1" x14ac:dyDescent="0.25">
      <c r="A274" s="11"/>
    </row>
    <row r="275" spans="1:1" ht="15.75" customHeight="1" x14ac:dyDescent="0.25">
      <c r="A275" s="11"/>
    </row>
    <row r="276" spans="1:1" ht="15.75" customHeight="1" x14ac:dyDescent="0.25">
      <c r="A276" s="11"/>
    </row>
    <row r="277" spans="1:1" ht="15.75" customHeight="1" x14ac:dyDescent="0.25">
      <c r="A277" s="11"/>
    </row>
    <row r="278" spans="1:1" ht="15.75" customHeight="1" x14ac:dyDescent="0.25">
      <c r="A278" s="11"/>
    </row>
    <row r="279" spans="1:1" ht="15.75" customHeight="1" x14ac:dyDescent="0.25">
      <c r="A279" s="11"/>
    </row>
    <row r="280" spans="1:1" ht="15.75" customHeight="1" x14ac:dyDescent="0.25">
      <c r="A280" s="11"/>
    </row>
    <row r="281" spans="1:1" ht="15.75" customHeight="1" x14ac:dyDescent="0.25">
      <c r="A281" s="11"/>
    </row>
    <row r="282" spans="1:1" ht="15.75" customHeight="1" x14ac:dyDescent="0.25">
      <c r="A282" s="11"/>
    </row>
    <row r="283" spans="1:1" ht="15.75" customHeight="1" x14ac:dyDescent="0.25">
      <c r="A283" s="11"/>
    </row>
    <row r="284" spans="1:1" ht="15.75" customHeight="1" x14ac:dyDescent="0.25">
      <c r="A284" s="11"/>
    </row>
    <row r="285" spans="1:1" ht="15.75" customHeight="1" x14ac:dyDescent="0.25">
      <c r="A285" s="11"/>
    </row>
    <row r="286" spans="1:1" ht="15.75" customHeight="1" x14ac:dyDescent="0.25">
      <c r="A286" s="11"/>
    </row>
    <row r="287" spans="1:1" ht="15.75" customHeight="1" x14ac:dyDescent="0.25">
      <c r="A287" s="11"/>
    </row>
    <row r="288" spans="1:1" ht="15.75" customHeight="1" x14ac:dyDescent="0.25">
      <c r="A288" s="11"/>
    </row>
    <row r="289" spans="1:1" ht="15.75" customHeight="1" x14ac:dyDescent="0.25">
      <c r="A289" s="11"/>
    </row>
    <row r="290" spans="1:1" ht="15.75" customHeight="1" x14ac:dyDescent="0.25">
      <c r="A290" s="11"/>
    </row>
    <row r="291" spans="1:1" ht="15.75" customHeight="1" x14ac:dyDescent="0.25">
      <c r="A291" s="11"/>
    </row>
    <row r="292" spans="1:1" ht="15.75" customHeight="1" x14ac:dyDescent="0.25">
      <c r="A292" s="11"/>
    </row>
    <row r="293" spans="1:1" ht="15.75" customHeight="1" x14ac:dyDescent="0.25">
      <c r="A293" s="11"/>
    </row>
    <row r="294" spans="1:1" ht="15.75" customHeight="1" x14ac:dyDescent="0.25">
      <c r="A294" s="11"/>
    </row>
    <row r="295" spans="1:1" ht="15.75" customHeight="1" x14ac:dyDescent="0.25">
      <c r="A295" s="11"/>
    </row>
    <row r="296" spans="1:1" ht="15.75" customHeight="1" x14ac:dyDescent="0.25">
      <c r="A296" s="11"/>
    </row>
    <row r="297" spans="1:1" ht="15.75" customHeight="1" x14ac:dyDescent="0.25">
      <c r="A297" s="11"/>
    </row>
    <row r="298" spans="1:1" ht="15.75" customHeight="1" x14ac:dyDescent="0.25">
      <c r="A298" s="11"/>
    </row>
    <row r="299" spans="1:1" ht="15.75" customHeight="1" x14ac:dyDescent="0.25">
      <c r="A299" s="11"/>
    </row>
    <row r="300" spans="1:1" ht="15.75" customHeight="1" x14ac:dyDescent="0.25">
      <c r="A300" s="11"/>
    </row>
    <row r="301" spans="1:1" ht="15.75" customHeight="1" x14ac:dyDescent="0.25">
      <c r="A301" s="11"/>
    </row>
    <row r="302" spans="1:1" ht="15.75" customHeight="1" x14ac:dyDescent="0.25">
      <c r="A302" s="11"/>
    </row>
    <row r="303" spans="1:1" ht="15.75" customHeight="1" x14ac:dyDescent="0.25">
      <c r="A303" s="11"/>
    </row>
    <row r="304" spans="1:1" ht="15.75" customHeight="1" x14ac:dyDescent="0.25">
      <c r="A304" s="11"/>
    </row>
    <row r="305" spans="1:1" ht="15.75" customHeight="1" x14ac:dyDescent="0.25">
      <c r="A305" s="11"/>
    </row>
    <row r="306" spans="1:1" ht="15.75" customHeight="1" x14ac:dyDescent="0.25">
      <c r="A306" s="11"/>
    </row>
    <row r="307" spans="1:1" ht="15.75" customHeight="1" x14ac:dyDescent="0.25">
      <c r="A307" s="11"/>
    </row>
    <row r="308" spans="1:1" ht="15.75" customHeight="1" x14ac:dyDescent="0.25">
      <c r="A308" s="11"/>
    </row>
    <row r="309" spans="1:1" ht="15.75" customHeight="1" x14ac:dyDescent="0.25">
      <c r="A309" s="11"/>
    </row>
    <row r="310" spans="1:1" ht="15.75" customHeight="1" x14ac:dyDescent="0.25">
      <c r="A310" s="11"/>
    </row>
    <row r="311" spans="1:1" ht="15.75" customHeight="1" x14ac:dyDescent="0.25">
      <c r="A311" s="11"/>
    </row>
    <row r="312" spans="1:1" ht="15.75" customHeight="1" x14ac:dyDescent="0.25">
      <c r="A312" s="11"/>
    </row>
    <row r="313" spans="1:1" ht="15.75" customHeight="1" x14ac:dyDescent="0.25">
      <c r="A313" s="11"/>
    </row>
    <row r="314" spans="1:1" ht="15.75" customHeight="1" x14ac:dyDescent="0.25">
      <c r="A314" s="11"/>
    </row>
    <row r="315" spans="1:1" ht="15.75" customHeight="1" x14ac:dyDescent="0.25">
      <c r="A315" s="11"/>
    </row>
    <row r="316" spans="1:1" ht="15.75" customHeight="1" x14ac:dyDescent="0.25">
      <c r="A316" s="11"/>
    </row>
    <row r="317" spans="1:1" ht="15.75" customHeight="1" x14ac:dyDescent="0.25">
      <c r="A317" s="11"/>
    </row>
    <row r="318" spans="1:1" ht="15.75" customHeight="1" x14ac:dyDescent="0.25">
      <c r="A318" s="11"/>
    </row>
    <row r="319" spans="1:1" ht="15.75" customHeight="1" x14ac:dyDescent="0.25">
      <c r="A319" s="11"/>
    </row>
    <row r="320" spans="1:1" ht="15.75" customHeight="1" x14ac:dyDescent="0.25">
      <c r="A320" s="11"/>
    </row>
    <row r="321" spans="1:1" ht="15.75" customHeight="1" x14ac:dyDescent="0.25">
      <c r="A321" s="11"/>
    </row>
    <row r="322" spans="1:1" ht="15.75" customHeight="1" x14ac:dyDescent="0.25">
      <c r="A322" s="11"/>
    </row>
    <row r="323" spans="1:1" ht="15.75" customHeight="1" x14ac:dyDescent="0.25">
      <c r="A323" s="11"/>
    </row>
    <row r="324" spans="1:1" ht="15.75" customHeight="1" x14ac:dyDescent="0.25">
      <c r="A324" s="11"/>
    </row>
    <row r="325" spans="1:1" ht="15.75" customHeight="1" x14ac:dyDescent="0.25">
      <c r="A325" s="11"/>
    </row>
    <row r="326" spans="1:1" ht="15.75" customHeight="1" x14ac:dyDescent="0.25">
      <c r="A326" s="11"/>
    </row>
    <row r="327" spans="1:1" ht="15.75" customHeight="1" x14ac:dyDescent="0.25">
      <c r="A327" s="11"/>
    </row>
    <row r="328" spans="1:1" ht="15.75" customHeight="1" x14ac:dyDescent="0.25">
      <c r="A328" s="11"/>
    </row>
    <row r="329" spans="1:1" ht="15.75" customHeight="1" x14ac:dyDescent="0.25">
      <c r="A329" s="11"/>
    </row>
    <row r="330" spans="1:1" ht="15.75" customHeight="1" x14ac:dyDescent="0.25">
      <c r="A330" s="11"/>
    </row>
    <row r="331" spans="1:1" ht="15.75" customHeight="1" x14ac:dyDescent="0.25">
      <c r="A331" s="11"/>
    </row>
    <row r="332" spans="1:1" ht="15.75" customHeight="1" x14ac:dyDescent="0.25">
      <c r="A332" s="11"/>
    </row>
    <row r="333" spans="1:1" ht="15.75" customHeight="1" x14ac:dyDescent="0.25">
      <c r="A333" s="11"/>
    </row>
    <row r="334" spans="1:1" ht="15.75" customHeight="1" x14ac:dyDescent="0.25">
      <c r="A334" s="11"/>
    </row>
    <row r="335" spans="1:1" ht="15.75" customHeight="1" x14ac:dyDescent="0.25">
      <c r="A335" s="11"/>
    </row>
    <row r="336" spans="1:1" ht="15.75" customHeight="1" x14ac:dyDescent="0.25">
      <c r="A336" s="11"/>
    </row>
    <row r="337" spans="1:1" ht="15.75" customHeight="1" x14ac:dyDescent="0.25">
      <c r="A337" s="11"/>
    </row>
    <row r="338" spans="1:1" ht="15.75" customHeight="1" x14ac:dyDescent="0.25">
      <c r="A338" s="11"/>
    </row>
    <row r="339" spans="1:1" ht="15.75" customHeight="1" x14ac:dyDescent="0.25">
      <c r="A339" s="11"/>
    </row>
    <row r="340" spans="1:1" ht="15.75" customHeight="1" x14ac:dyDescent="0.25">
      <c r="A340" s="11"/>
    </row>
    <row r="341" spans="1:1" ht="15.75" customHeight="1" x14ac:dyDescent="0.25">
      <c r="A341" s="11"/>
    </row>
    <row r="342" spans="1:1" ht="15.75" customHeight="1" x14ac:dyDescent="0.25">
      <c r="A342" s="11"/>
    </row>
    <row r="343" spans="1:1" ht="15.75" customHeight="1" x14ac:dyDescent="0.25">
      <c r="A343" s="11"/>
    </row>
    <row r="344" spans="1:1" ht="15.75" customHeight="1" x14ac:dyDescent="0.25">
      <c r="A344" s="11"/>
    </row>
    <row r="345" spans="1:1" ht="15.75" customHeight="1" x14ac:dyDescent="0.25">
      <c r="A345" s="11"/>
    </row>
    <row r="346" spans="1:1" ht="15.75" customHeight="1" x14ac:dyDescent="0.25">
      <c r="A346" s="11"/>
    </row>
    <row r="347" spans="1:1" ht="15.75" customHeight="1" x14ac:dyDescent="0.25">
      <c r="A347" s="11"/>
    </row>
    <row r="348" spans="1:1" ht="15.75" customHeight="1" x14ac:dyDescent="0.25">
      <c r="A348" s="11"/>
    </row>
    <row r="349" spans="1:1" ht="15.75" customHeight="1" x14ac:dyDescent="0.25">
      <c r="A349" s="11"/>
    </row>
    <row r="350" spans="1:1" ht="15.75" customHeight="1" x14ac:dyDescent="0.25">
      <c r="A350" s="11"/>
    </row>
    <row r="351" spans="1:1" ht="15.75" customHeight="1" x14ac:dyDescent="0.25">
      <c r="A351" s="11"/>
    </row>
    <row r="352" spans="1:1" ht="15.75" customHeight="1" x14ac:dyDescent="0.25">
      <c r="A352" s="11"/>
    </row>
    <row r="353" spans="1:1" ht="15.75" customHeight="1" x14ac:dyDescent="0.25">
      <c r="A353" s="11"/>
    </row>
    <row r="354" spans="1:1" ht="15.75" customHeight="1" x14ac:dyDescent="0.25">
      <c r="A354" s="11"/>
    </row>
    <row r="355" spans="1:1" ht="15.75" customHeight="1" x14ac:dyDescent="0.25">
      <c r="A355" s="11"/>
    </row>
    <row r="356" spans="1:1" ht="15.75" customHeight="1" x14ac:dyDescent="0.25">
      <c r="A356" s="11"/>
    </row>
    <row r="357" spans="1:1" ht="15.75" customHeight="1" x14ac:dyDescent="0.25">
      <c r="A357" s="11"/>
    </row>
    <row r="358" spans="1:1" ht="15.75" customHeight="1" x14ac:dyDescent="0.25">
      <c r="A358" s="11"/>
    </row>
    <row r="359" spans="1:1" ht="15.75" customHeight="1" x14ac:dyDescent="0.25">
      <c r="A359" s="11"/>
    </row>
    <row r="360" spans="1:1" ht="15.75" customHeight="1" x14ac:dyDescent="0.25">
      <c r="A360" s="11"/>
    </row>
    <row r="361" spans="1:1" ht="15.75" customHeight="1" x14ac:dyDescent="0.25">
      <c r="A361" s="11"/>
    </row>
    <row r="362" spans="1:1" ht="15.75" customHeight="1" x14ac:dyDescent="0.25">
      <c r="A362" s="11"/>
    </row>
    <row r="363" spans="1:1" ht="15.75" customHeight="1" x14ac:dyDescent="0.25">
      <c r="A363" s="11"/>
    </row>
    <row r="364" spans="1:1" ht="15.75" customHeight="1" x14ac:dyDescent="0.25">
      <c r="A364" s="11"/>
    </row>
    <row r="365" spans="1:1" ht="15.75" customHeight="1" x14ac:dyDescent="0.25">
      <c r="A365" s="11"/>
    </row>
    <row r="366" spans="1:1" ht="15.75" customHeight="1" x14ac:dyDescent="0.25">
      <c r="A366" s="11"/>
    </row>
    <row r="367" spans="1:1" ht="15.75" customHeight="1" x14ac:dyDescent="0.25">
      <c r="A367" s="11"/>
    </row>
    <row r="368" spans="1:1" ht="15.75" customHeight="1" x14ac:dyDescent="0.25">
      <c r="A368" s="11"/>
    </row>
    <row r="369" spans="1:1" ht="15.75" customHeight="1" x14ac:dyDescent="0.25">
      <c r="A369" s="11"/>
    </row>
    <row r="370" spans="1:1" ht="15.75" customHeight="1" x14ac:dyDescent="0.25">
      <c r="A370" s="11"/>
    </row>
    <row r="371" spans="1:1" ht="15.75" customHeight="1" x14ac:dyDescent="0.25">
      <c r="A371" s="11"/>
    </row>
    <row r="372" spans="1:1" ht="15.75" customHeight="1" x14ac:dyDescent="0.25">
      <c r="A372" s="11"/>
    </row>
    <row r="373" spans="1:1" ht="15.75" customHeight="1" x14ac:dyDescent="0.25">
      <c r="A373" s="11"/>
    </row>
    <row r="374" spans="1:1" ht="15.75" customHeight="1" x14ac:dyDescent="0.25">
      <c r="A374" s="11"/>
    </row>
    <row r="375" spans="1:1" ht="15.75" customHeight="1" x14ac:dyDescent="0.25">
      <c r="A375" s="11"/>
    </row>
    <row r="376" spans="1:1" ht="15.75" customHeight="1" x14ac:dyDescent="0.25">
      <c r="A376" s="11"/>
    </row>
    <row r="377" spans="1:1" ht="15.75" customHeight="1" x14ac:dyDescent="0.25">
      <c r="A377" s="11"/>
    </row>
    <row r="378" spans="1:1" ht="15.75" customHeight="1" x14ac:dyDescent="0.25">
      <c r="A378" s="11"/>
    </row>
    <row r="379" spans="1:1" ht="15.75" customHeight="1" x14ac:dyDescent="0.25">
      <c r="A379" s="11"/>
    </row>
    <row r="380" spans="1:1" ht="15.75" customHeight="1" x14ac:dyDescent="0.25">
      <c r="A380" s="11"/>
    </row>
    <row r="381" spans="1:1" ht="15.75" customHeight="1" x14ac:dyDescent="0.25">
      <c r="A381" s="11"/>
    </row>
    <row r="382" spans="1:1" ht="15.75" customHeight="1" x14ac:dyDescent="0.25">
      <c r="A382" s="11"/>
    </row>
    <row r="383" spans="1:1" ht="15.75" customHeight="1" x14ac:dyDescent="0.25">
      <c r="A383" s="11"/>
    </row>
    <row r="384" spans="1:1" ht="15.75" customHeight="1" x14ac:dyDescent="0.25">
      <c r="A384" s="11"/>
    </row>
    <row r="385" spans="1:1" ht="15.75" customHeight="1" x14ac:dyDescent="0.25">
      <c r="A385" s="11"/>
    </row>
    <row r="386" spans="1:1" ht="15.75" customHeight="1" x14ac:dyDescent="0.25">
      <c r="A386" s="11"/>
    </row>
    <row r="387" spans="1:1" ht="15.75" customHeight="1" x14ac:dyDescent="0.25">
      <c r="A387" s="11"/>
    </row>
    <row r="388" spans="1:1" ht="15.75" customHeight="1" x14ac:dyDescent="0.25">
      <c r="A388" s="11"/>
    </row>
    <row r="389" spans="1:1" ht="15.75" customHeight="1" x14ac:dyDescent="0.25">
      <c r="A389" s="11"/>
    </row>
    <row r="390" spans="1:1" ht="15.75" customHeight="1" x14ac:dyDescent="0.25">
      <c r="A390" s="11"/>
    </row>
    <row r="391" spans="1:1" ht="15.75" customHeight="1" x14ac:dyDescent="0.25">
      <c r="A391" s="11"/>
    </row>
    <row r="392" spans="1:1" ht="15.75" customHeight="1" x14ac:dyDescent="0.25">
      <c r="A392" s="11"/>
    </row>
    <row r="393" spans="1:1" ht="15.75" customHeight="1" x14ac:dyDescent="0.25">
      <c r="A393" s="11"/>
    </row>
    <row r="394" spans="1:1" ht="15.75" customHeight="1" x14ac:dyDescent="0.25">
      <c r="A394" s="11"/>
    </row>
    <row r="395" spans="1:1" ht="15.75" customHeight="1" x14ac:dyDescent="0.25">
      <c r="A395" s="11"/>
    </row>
    <row r="396" spans="1:1" ht="15.75" customHeight="1" x14ac:dyDescent="0.25">
      <c r="A396" s="11"/>
    </row>
    <row r="397" spans="1:1" ht="15.75" customHeight="1" x14ac:dyDescent="0.25">
      <c r="A397" s="11"/>
    </row>
    <row r="398" spans="1:1" ht="15.75" customHeight="1" x14ac:dyDescent="0.25">
      <c r="A398" s="11"/>
    </row>
    <row r="399" spans="1:1" ht="15.75" customHeight="1" x14ac:dyDescent="0.25">
      <c r="A399" s="11"/>
    </row>
    <row r="400" spans="1:1" ht="15.75" customHeight="1" x14ac:dyDescent="0.25">
      <c r="A400" s="11"/>
    </row>
    <row r="401" spans="1:1" ht="15.75" customHeight="1" x14ac:dyDescent="0.25">
      <c r="A401" s="11"/>
    </row>
    <row r="402" spans="1:1" ht="15.75" customHeight="1" x14ac:dyDescent="0.25">
      <c r="A402" s="11"/>
    </row>
    <row r="403" spans="1:1" ht="15.75" customHeight="1" x14ac:dyDescent="0.25">
      <c r="A403" s="11"/>
    </row>
    <row r="404" spans="1:1" ht="15.75" customHeight="1" x14ac:dyDescent="0.25">
      <c r="A404" s="11"/>
    </row>
    <row r="405" spans="1:1" ht="15.75" customHeight="1" x14ac:dyDescent="0.25">
      <c r="A405" s="11"/>
    </row>
    <row r="406" spans="1:1" ht="15.75" customHeight="1" x14ac:dyDescent="0.25">
      <c r="A406" s="11"/>
    </row>
    <row r="407" spans="1:1" ht="15.75" customHeight="1" x14ac:dyDescent="0.25">
      <c r="A407" s="11"/>
    </row>
    <row r="408" spans="1:1" ht="15.75" customHeight="1" x14ac:dyDescent="0.25">
      <c r="A408" s="11"/>
    </row>
    <row r="409" spans="1:1" ht="15.75" customHeight="1" x14ac:dyDescent="0.25">
      <c r="A409" s="11"/>
    </row>
    <row r="410" spans="1:1" ht="15.75" customHeight="1" x14ac:dyDescent="0.25">
      <c r="A410" s="11"/>
    </row>
    <row r="411" spans="1:1" ht="15.75" customHeight="1" x14ac:dyDescent="0.25">
      <c r="A411" s="11"/>
    </row>
    <row r="412" spans="1:1" ht="15.75" customHeight="1" x14ac:dyDescent="0.25">
      <c r="A412" s="11"/>
    </row>
    <row r="413" spans="1:1" ht="15.75" customHeight="1" x14ac:dyDescent="0.25">
      <c r="A413" s="11"/>
    </row>
    <row r="414" spans="1:1" ht="15.75" customHeight="1" x14ac:dyDescent="0.25">
      <c r="A414" s="11"/>
    </row>
    <row r="415" spans="1:1" ht="15.75" customHeight="1" x14ac:dyDescent="0.25">
      <c r="A415" s="11"/>
    </row>
    <row r="416" spans="1:1" ht="15.75" customHeight="1" x14ac:dyDescent="0.25">
      <c r="A416" s="11"/>
    </row>
    <row r="417" spans="1:1" ht="15.75" customHeight="1" x14ac:dyDescent="0.25">
      <c r="A417" s="11"/>
    </row>
    <row r="418" spans="1:1" ht="15.75" customHeight="1" x14ac:dyDescent="0.25">
      <c r="A418" s="11"/>
    </row>
    <row r="419" spans="1:1" ht="15.75" customHeight="1" x14ac:dyDescent="0.25">
      <c r="A419" s="11"/>
    </row>
    <row r="420" spans="1:1" ht="15.75" customHeight="1" x14ac:dyDescent="0.25">
      <c r="A420" s="11"/>
    </row>
    <row r="421" spans="1:1" ht="15.75" customHeight="1" x14ac:dyDescent="0.25">
      <c r="A421" s="11"/>
    </row>
    <row r="422" spans="1:1" ht="15.75" customHeight="1" x14ac:dyDescent="0.25">
      <c r="A422" s="11"/>
    </row>
    <row r="423" spans="1:1" ht="15.75" customHeight="1" x14ac:dyDescent="0.25">
      <c r="A423" s="11"/>
    </row>
    <row r="424" spans="1:1" ht="15.75" customHeight="1" x14ac:dyDescent="0.25">
      <c r="A424" s="11"/>
    </row>
    <row r="425" spans="1:1" ht="15.75" customHeight="1" x14ac:dyDescent="0.25">
      <c r="A425" s="11"/>
    </row>
    <row r="426" spans="1:1" ht="15.75" customHeight="1" x14ac:dyDescent="0.25">
      <c r="A426" s="11"/>
    </row>
    <row r="427" spans="1:1" ht="15.75" customHeight="1" x14ac:dyDescent="0.25">
      <c r="A427" s="11"/>
    </row>
    <row r="428" spans="1:1" ht="15.75" customHeight="1" x14ac:dyDescent="0.25">
      <c r="A428" s="11"/>
    </row>
    <row r="429" spans="1:1" ht="15.75" customHeight="1" x14ac:dyDescent="0.25">
      <c r="A429" s="11"/>
    </row>
    <row r="430" spans="1:1" ht="15.75" customHeight="1" x14ac:dyDescent="0.25">
      <c r="A430" s="11"/>
    </row>
    <row r="431" spans="1:1" ht="15.75" customHeight="1" x14ac:dyDescent="0.25">
      <c r="A431" s="11"/>
    </row>
    <row r="432" spans="1:1" ht="15.75" customHeight="1" x14ac:dyDescent="0.25">
      <c r="A432" s="11"/>
    </row>
    <row r="433" spans="1:1" ht="15.75" customHeight="1" x14ac:dyDescent="0.25">
      <c r="A433" s="11"/>
    </row>
    <row r="434" spans="1:1" ht="15.75" customHeight="1" x14ac:dyDescent="0.25">
      <c r="A434" s="11"/>
    </row>
    <row r="435" spans="1:1" ht="15.75" customHeight="1" x14ac:dyDescent="0.25">
      <c r="A435" s="11"/>
    </row>
    <row r="436" spans="1:1" ht="15.75" customHeight="1" x14ac:dyDescent="0.25">
      <c r="A436" s="11"/>
    </row>
    <row r="437" spans="1:1" ht="15.75" customHeight="1" x14ac:dyDescent="0.25">
      <c r="A437" s="11"/>
    </row>
    <row r="438" spans="1:1" ht="15.75" customHeight="1" x14ac:dyDescent="0.25">
      <c r="A438" s="11"/>
    </row>
    <row r="439" spans="1:1" ht="15.75" customHeight="1" x14ac:dyDescent="0.25">
      <c r="A439" s="11"/>
    </row>
    <row r="440" spans="1:1" ht="15.75" customHeight="1" x14ac:dyDescent="0.25">
      <c r="A440" s="11"/>
    </row>
    <row r="441" spans="1:1" ht="15.75" customHeight="1" x14ac:dyDescent="0.25">
      <c r="A441" s="11"/>
    </row>
    <row r="442" spans="1:1" ht="15.75" customHeight="1" x14ac:dyDescent="0.25">
      <c r="A442" s="11"/>
    </row>
    <row r="443" spans="1:1" ht="15.75" customHeight="1" x14ac:dyDescent="0.25">
      <c r="A443" s="11"/>
    </row>
    <row r="444" spans="1:1" ht="15.75" customHeight="1" x14ac:dyDescent="0.25">
      <c r="A444" s="11"/>
    </row>
    <row r="445" spans="1:1" ht="15.75" customHeight="1" x14ac:dyDescent="0.25">
      <c r="A445" s="11"/>
    </row>
    <row r="446" spans="1:1" ht="15.75" customHeight="1" x14ac:dyDescent="0.25">
      <c r="A446" s="11"/>
    </row>
    <row r="447" spans="1:1" ht="15.75" customHeight="1" x14ac:dyDescent="0.25">
      <c r="A447" s="11"/>
    </row>
    <row r="448" spans="1:1" ht="15.75" customHeight="1" x14ac:dyDescent="0.25">
      <c r="A448" s="11"/>
    </row>
    <row r="449" spans="1:1" ht="15.75" customHeight="1" x14ac:dyDescent="0.25">
      <c r="A449" s="11"/>
    </row>
    <row r="450" spans="1:1" ht="15.75" customHeight="1" x14ac:dyDescent="0.25">
      <c r="A450" s="11"/>
    </row>
    <row r="451" spans="1:1" ht="15.75" customHeight="1" x14ac:dyDescent="0.25">
      <c r="A451" s="11"/>
    </row>
    <row r="452" spans="1:1" ht="15.75" customHeight="1" x14ac:dyDescent="0.25">
      <c r="A452" s="11"/>
    </row>
    <row r="453" spans="1:1" ht="15.75" customHeight="1" x14ac:dyDescent="0.25">
      <c r="A453" s="11"/>
    </row>
    <row r="454" spans="1:1" ht="15.75" customHeight="1" x14ac:dyDescent="0.25">
      <c r="A454" s="11"/>
    </row>
    <row r="455" spans="1:1" ht="15.75" customHeight="1" x14ac:dyDescent="0.25">
      <c r="A455" s="11"/>
    </row>
    <row r="456" spans="1:1" ht="15.75" customHeight="1" x14ac:dyDescent="0.25">
      <c r="A456" s="11"/>
    </row>
    <row r="457" spans="1:1" ht="15.75" customHeight="1" x14ac:dyDescent="0.25">
      <c r="A457" s="11"/>
    </row>
    <row r="458" spans="1:1" ht="15.75" customHeight="1" x14ac:dyDescent="0.25">
      <c r="A458" s="11"/>
    </row>
    <row r="459" spans="1:1" ht="15.75" customHeight="1" x14ac:dyDescent="0.25">
      <c r="A459" s="11"/>
    </row>
    <row r="460" spans="1:1" ht="15.75" customHeight="1" x14ac:dyDescent="0.25">
      <c r="A460" s="11"/>
    </row>
    <row r="461" spans="1:1" ht="15.75" customHeight="1" x14ac:dyDescent="0.25">
      <c r="A461" s="11"/>
    </row>
    <row r="462" spans="1:1" ht="15.75" customHeight="1" x14ac:dyDescent="0.25">
      <c r="A462" s="11"/>
    </row>
    <row r="463" spans="1:1" ht="15.75" customHeight="1" x14ac:dyDescent="0.25">
      <c r="A463" s="11"/>
    </row>
    <row r="464" spans="1:1" ht="15.75" customHeight="1" x14ac:dyDescent="0.25">
      <c r="A464" s="11"/>
    </row>
    <row r="465" spans="1:1" ht="15.75" customHeight="1" x14ac:dyDescent="0.25">
      <c r="A465" s="11"/>
    </row>
    <row r="466" spans="1:1" ht="15.75" customHeight="1" x14ac:dyDescent="0.25">
      <c r="A466" s="11"/>
    </row>
    <row r="467" spans="1:1" ht="15.75" customHeight="1" x14ac:dyDescent="0.25">
      <c r="A467" s="11"/>
    </row>
    <row r="468" spans="1:1" ht="15.75" customHeight="1" x14ac:dyDescent="0.25">
      <c r="A468" s="11"/>
    </row>
    <row r="469" spans="1:1" ht="15.75" customHeight="1" x14ac:dyDescent="0.25">
      <c r="A469" s="11"/>
    </row>
    <row r="470" spans="1:1" ht="15.75" customHeight="1" x14ac:dyDescent="0.25">
      <c r="A470" s="11"/>
    </row>
    <row r="471" spans="1:1" ht="15.75" customHeight="1" x14ac:dyDescent="0.25">
      <c r="A471" s="11"/>
    </row>
    <row r="472" spans="1:1" ht="15.75" customHeight="1" x14ac:dyDescent="0.25">
      <c r="A472" s="11"/>
    </row>
    <row r="473" spans="1:1" ht="15.75" customHeight="1" x14ac:dyDescent="0.25">
      <c r="A473" s="11"/>
    </row>
    <row r="474" spans="1:1" ht="15.75" customHeight="1" x14ac:dyDescent="0.25">
      <c r="A474" s="11"/>
    </row>
    <row r="475" spans="1:1" ht="15.75" customHeight="1" x14ac:dyDescent="0.25">
      <c r="A475" s="11"/>
    </row>
    <row r="476" spans="1:1" ht="15.75" customHeight="1" x14ac:dyDescent="0.25">
      <c r="A476" s="11"/>
    </row>
    <row r="477" spans="1:1" ht="15.75" customHeight="1" x14ac:dyDescent="0.25">
      <c r="A477" s="11"/>
    </row>
    <row r="478" spans="1:1" ht="15.75" customHeight="1" x14ac:dyDescent="0.25">
      <c r="A478" s="11"/>
    </row>
    <row r="479" spans="1:1" ht="15.75" customHeight="1" x14ac:dyDescent="0.25">
      <c r="A479" s="11"/>
    </row>
    <row r="480" spans="1:1" ht="15.75" customHeight="1" x14ac:dyDescent="0.25">
      <c r="A480" s="11"/>
    </row>
    <row r="481" spans="1:1" ht="15.75" customHeight="1" x14ac:dyDescent="0.25">
      <c r="A481" s="11"/>
    </row>
    <row r="482" spans="1:1" ht="15.75" customHeight="1" x14ac:dyDescent="0.25">
      <c r="A482" s="11"/>
    </row>
    <row r="483" spans="1:1" ht="15.75" customHeight="1" x14ac:dyDescent="0.25">
      <c r="A483" s="11"/>
    </row>
    <row r="484" spans="1:1" ht="15.75" customHeight="1" x14ac:dyDescent="0.25">
      <c r="A484" s="11"/>
    </row>
    <row r="485" spans="1:1" ht="15.75" customHeight="1" x14ac:dyDescent="0.25">
      <c r="A485" s="11"/>
    </row>
    <row r="486" spans="1:1" ht="15.75" customHeight="1" x14ac:dyDescent="0.25">
      <c r="A486" s="11"/>
    </row>
    <row r="487" spans="1:1" ht="15.75" customHeight="1" x14ac:dyDescent="0.25">
      <c r="A487" s="11"/>
    </row>
    <row r="488" spans="1:1" ht="15.75" customHeight="1" x14ac:dyDescent="0.25">
      <c r="A488" s="11"/>
    </row>
    <row r="489" spans="1:1" ht="15.75" customHeight="1" x14ac:dyDescent="0.25">
      <c r="A489" s="11"/>
    </row>
    <row r="490" spans="1:1" ht="15.75" customHeight="1" x14ac:dyDescent="0.25">
      <c r="A490" s="11"/>
    </row>
    <row r="491" spans="1:1" ht="15.75" customHeight="1" x14ac:dyDescent="0.25">
      <c r="A491" s="11"/>
    </row>
    <row r="492" spans="1:1" ht="15.75" customHeight="1" x14ac:dyDescent="0.25">
      <c r="A492" s="11"/>
    </row>
    <row r="493" spans="1:1" ht="15.75" customHeight="1" x14ac:dyDescent="0.25">
      <c r="A493" s="11"/>
    </row>
    <row r="494" spans="1:1" ht="15.75" customHeight="1" x14ac:dyDescent="0.25">
      <c r="A494" s="11"/>
    </row>
    <row r="495" spans="1:1" ht="15.75" customHeight="1" x14ac:dyDescent="0.25">
      <c r="A495" s="11"/>
    </row>
    <row r="496" spans="1:1" ht="15.75" customHeight="1" x14ac:dyDescent="0.25">
      <c r="A496" s="11"/>
    </row>
    <row r="497" spans="1:1" ht="15.75" customHeight="1" x14ac:dyDescent="0.25">
      <c r="A497" s="11"/>
    </row>
    <row r="498" spans="1:1" ht="15.75" customHeight="1" x14ac:dyDescent="0.25">
      <c r="A498" s="11"/>
    </row>
    <row r="499" spans="1:1" ht="15.75" customHeight="1" x14ac:dyDescent="0.25">
      <c r="A499" s="11"/>
    </row>
    <row r="500" spans="1:1" ht="15.75" customHeight="1" x14ac:dyDescent="0.25">
      <c r="A500" s="11"/>
    </row>
    <row r="501" spans="1:1" ht="15.75" customHeight="1" x14ac:dyDescent="0.25">
      <c r="A501" s="11"/>
    </row>
    <row r="502" spans="1:1" ht="15.75" customHeight="1" x14ac:dyDescent="0.25">
      <c r="A502" s="11"/>
    </row>
    <row r="503" spans="1:1" ht="15.75" customHeight="1" x14ac:dyDescent="0.25">
      <c r="A503" s="11"/>
    </row>
    <row r="504" spans="1:1" ht="15.75" customHeight="1" x14ac:dyDescent="0.25">
      <c r="A504" s="11"/>
    </row>
    <row r="505" spans="1:1" ht="15.75" customHeight="1" x14ac:dyDescent="0.25">
      <c r="A505" s="11"/>
    </row>
    <row r="506" spans="1:1" ht="15.75" customHeight="1" x14ac:dyDescent="0.25">
      <c r="A506" s="11"/>
    </row>
    <row r="507" spans="1:1" ht="15.75" customHeight="1" x14ac:dyDescent="0.25">
      <c r="A507" s="11"/>
    </row>
    <row r="508" spans="1:1" ht="15.75" customHeight="1" x14ac:dyDescent="0.25">
      <c r="A508" s="11"/>
    </row>
    <row r="509" spans="1:1" ht="15.75" customHeight="1" x14ac:dyDescent="0.25">
      <c r="A509" s="11"/>
    </row>
    <row r="510" spans="1:1" ht="15.75" customHeight="1" x14ac:dyDescent="0.25">
      <c r="A510" s="11"/>
    </row>
    <row r="511" spans="1:1" ht="15.75" customHeight="1" x14ac:dyDescent="0.25">
      <c r="A511" s="11"/>
    </row>
    <row r="512" spans="1:1" ht="15.75" customHeight="1" x14ac:dyDescent="0.25">
      <c r="A512" s="11"/>
    </row>
    <row r="513" spans="1:1" ht="15.75" customHeight="1" x14ac:dyDescent="0.25">
      <c r="A513" s="11"/>
    </row>
    <row r="514" spans="1:1" ht="15.75" customHeight="1" x14ac:dyDescent="0.25">
      <c r="A514" s="11"/>
    </row>
    <row r="515" spans="1:1" ht="15.75" customHeight="1" x14ac:dyDescent="0.25">
      <c r="A515" s="11"/>
    </row>
    <row r="516" spans="1:1" ht="15.75" customHeight="1" x14ac:dyDescent="0.25">
      <c r="A516" s="11"/>
    </row>
    <row r="517" spans="1:1" ht="15.75" customHeight="1" x14ac:dyDescent="0.25">
      <c r="A517" s="11"/>
    </row>
    <row r="518" spans="1:1" ht="15.75" customHeight="1" x14ac:dyDescent="0.25">
      <c r="A518" s="11"/>
    </row>
    <row r="519" spans="1:1" ht="15.75" customHeight="1" x14ac:dyDescent="0.25">
      <c r="A519" s="11"/>
    </row>
    <row r="520" spans="1:1" ht="15.75" customHeight="1" x14ac:dyDescent="0.25">
      <c r="A520" s="11"/>
    </row>
    <row r="521" spans="1:1" ht="15.75" customHeight="1" x14ac:dyDescent="0.25">
      <c r="A521" s="11"/>
    </row>
    <row r="522" spans="1:1" ht="15.75" customHeight="1" x14ac:dyDescent="0.25">
      <c r="A522" s="11"/>
    </row>
    <row r="523" spans="1:1" ht="15.75" customHeight="1" x14ac:dyDescent="0.25">
      <c r="A523" s="11"/>
    </row>
    <row r="524" spans="1:1" ht="15.75" customHeight="1" x14ac:dyDescent="0.25">
      <c r="A524" s="11"/>
    </row>
    <row r="525" spans="1:1" ht="15.75" customHeight="1" x14ac:dyDescent="0.25">
      <c r="A525" s="11"/>
    </row>
    <row r="526" spans="1:1" ht="15.75" customHeight="1" x14ac:dyDescent="0.25">
      <c r="A526" s="11"/>
    </row>
    <row r="527" spans="1:1" ht="15.75" customHeight="1" x14ac:dyDescent="0.25">
      <c r="A527" s="11"/>
    </row>
    <row r="528" spans="1:1" ht="15.75" customHeight="1" x14ac:dyDescent="0.25">
      <c r="A528" s="11"/>
    </row>
    <row r="529" spans="1:1" ht="15.75" customHeight="1" x14ac:dyDescent="0.25">
      <c r="A529" s="11"/>
    </row>
    <row r="530" spans="1:1" ht="15.75" customHeight="1" x14ac:dyDescent="0.25">
      <c r="A530" s="11"/>
    </row>
    <row r="531" spans="1:1" ht="15.75" customHeight="1" x14ac:dyDescent="0.25">
      <c r="A531" s="11"/>
    </row>
    <row r="532" spans="1:1" ht="15.75" customHeight="1" x14ac:dyDescent="0.25">
      <c r="A532" s="11"/>
    </row>
    <row r="533" spans="1:1" ht="15.75" customHeight="1" x14ac:dyDescent="0.25">
      <c r="A533" s="11"/>
    </row>
    <row r="534" spans="1:1" ht="15.75" customHeight="1" x14ac:dyDescent="0.25">
      <c r="A534" s="11"/>
    </row>
    <row r="535" spans="1:1" ht="15.75" customHeight="1" x14ac:dyDescent="0.25">
      <c r="A535" s="11"/>
    </row>
    <row r="536" spans="1:1" ht="15.75" customHeight="1" x14ac:dyDescent="0.25">
      <c r="A536" s="11"/>
    </row>
    <row r="537" spans="1:1" ht="15.75" customHeight="1" x14ac:dyDescent="0.25">
      <c r="A537" s="11"/>
    </row>
    <row r="538" spans="1:1" ht="15.75" customHeight="1" x14ac:dyDescent="0.25">
      <c r="A538" s="11"/>
    </row>
    <row r="539" spans="1:1" ht="15.75" customHeight="1" x14ac:dyDescent="0.25">
      <c r="A539" s="11"/>
    </row>
    <row r="540" spans="1:1" ht="15.75" customHeight="1" x14ac:dyDescent="0.25">
      <c r="A540" s="11"/>
    </row>
    <row r="541" spans="1:1" ht="15.75" customHeight="1" x14ac:dyDescent="0.25">
      <c r="A541" s="11"/>
    </row>
    <row r="542" spans="1:1" ht="15.75" customHeight="1" x14ac:dyDescent="0.25">
      <c r="A542" s="11"/>
    </row>
    <row r="543" spans="1:1" ht="15.75" customHeight="1" x14ac:dyDescent="0.25">
      <c r="A543" s="11"/>
    </row>
    <row r="544" spans="1:1" ht="15.75" customHeight="1" x14ac:dyDescent="0.25">
      <c r="A544" s="11"/>
    </row>
    <row r="545" spans="1:1" ht="15.75" customHeight="1" x14ac:dyDescent="0.25">
      <c r="A545" s="11"/>
    </row>
    <row r="546" spans="1:1" ht="15.75" customHeight="1" x14ac:dyDescent="0.25">
      <c r="A546" s="11"/>
    </row>
    <row r="547" spans="1:1" ht="15.75" customHeight="1" x14ac:dyDescent="0.25">
      <c r="A547" s="11"/>
    </row>
    <row r="548" spans="1:1" ht="15.75" customHeight="1" x14ac:dyDescent="0.25">
      <c r="A548" s="11"/>
    </row>
    <row r="549" spans="1:1" ht="15.75" customHeight="1" x14ac:dyDescent="0.25">
      <c r="A549" s="11"/>
    </row>
    <row r="550" spans="1:1" ht="15.75" customHeight="1" x14ac:dyDescent="0.25">
      <c r="A550" s="11"/>
    </row>
    <row r="551" spans="1:1" ht="15.75" customHeight="1" x14ac:dyDescent="0.25">
      <c r="A551" s="11"/>
    </row>
    <row r="552" spans="1:1" ht="15.75" customHeight="1" x14ac:dyDescent="0.25">
      <c r="A552" s="11"/>
    </row>
    <row r="553" spans="1:1" ht="15.75" customHeight="1" x14ac:dyDescent="0.25">
      <c r="A553" s="11"/>
    </row>
    <row r="554" spans="1:1" ht="15.75" customHeight="1" x14ac:dyDescent="0.25">
      <c r="A554" s="11"/>
    </row>
    <row r="555" spans="1:1" ht="15.75" customHeight="1" x14ac:dyDescent="0.25">
      <c r="A555" s="11"/>
    </row>
    <row r="556" spans="1:1" ht="15.75" customHeight="1" x14ac:dyDescent="0.25">
      <c r="A556" s="11"/>
    </row>
    <row r="557" spans="1:1" ht="15.75" customHeight="1" x14ac:dyDescent="0.25">
      <c r="A557" s="11"/>
    </row>
    <row r="558" spans="1:1" ht="15.75" customHeight="1" x14ac:dyDescent="0.25">
      <c r="A558" s="11"/>
    </row>
    <row r="559" spans="1:1" ht="15.75" customHeight="1" x14ac:dyDescent="0.25">
      <c r="A559" s="11"/>
    </row>
    <row r="560" spans="1:1" ht="15.75" customHeight="1" x14ac:dyDescent="0.25">
      <c r="A560" s="11"/>
    </row>
    <row r="561" spans="1:1" ht="15.75" customHeight="1" x14ac:dyDescent="0.25">
      <c r="A561" s="11"/>
    </row>
    <row r="562" spans="1:1" ht="15.75" customHeight="1" x14ac:dyDescent="0.25">
      <c r="A562" s="11"/>
    </row>
    <row r="563" spans="1:1" ht="15.75" customHeight="1" x14ac:dyDescent="0.25">
      <c r="A563" s="11"/>
    </row>
    <row r="564" spans="1:1" ht="15.75" customHeight="1" x14ac:dyDescent="0.25">
      <c r="A564" s="11"/>
    </row>
    <row r="565" spans="1:1" ht="15.75" customHeight="1" x14ac:dyDescent="0.25">
      <c r="A565" s="11"/>
    </row>
    <row r="566" spans="1:1" ht="15.75" customHeight="1" x14ac:dyDescent="0.25">
      <c r="A566" s="11"/>
    </row>
    <row r="567" spans="1:1" ht="15.75" customHeight="1" x14ac:dyDescent="0.25">
      <c r="A567" s="11"/>
    </row>
    <row r="568" spans="1:1" ht="15.75" customHeight="1" x14ac:dyDescent="0.25">
      <c r="A568" s="11"/>
    </row>
    <row r="569" spans="1:1" ht="15.75" customHeight="1" x14ac:dyDescent="0.25">
      <c r="A569" s="11"/>
    </row>
    <row r="570" spans="1:1" ht="15.75" customHeight="1" x14ac:dyDescent="0.25">
      <c r="A570" s="11"/>
    </row>
    <row r="571" spans="1:1" ht="15.75" customHeight="1" x14ac:dyDescent="0.25">
      <c r="A571" s="11"/>
    </row>
    <row r="572" spans="1:1" ht="15.75" customHeight="1" x14ac:dyDescent="0.25">
      <c r="A572" s="11"/>
    </row>
    <row r="573" spans="1:1" ht="15.75" customHeight="1" x14ac:dyDescent="0.25">
      <c r="A573" s="11"/>
    </row>
    <row r="574" spans="1:1" ht="15.75" customHeight="1" x14ac:dyDescent="0.25">
      <c r="A574" s="11"/>
    </row>
    <row r="575" spans="1:1" ht="15.75" customHeight="1" x14ac:dyDescent="0.25">
      <c r="A575" s="11"/>
    </row>
    <row r="576" spans="1:1" ht="15.75" customHeight="1" x14ac:dyDescent="0.25">
      <c r="A576" s="11"/>
    </row>
    <row r="577" spans="1:1" ht="15.75" customHeight="1" x14ac:dyDescent="0.25">
      <c r="A577" s="11"/>
    </row>
    <row r="578" spans="1:1" ht="15.75" customHeight="1" x14ac:dyDescent="0.25">
      <c r="A578" s="11"/>
    </row>
    <row r="579" spans="1:1" ht="15.75" customHeight="1" x14ac:dyDescent="0.25">
      <c r="A579" s="11"/>
    </row>
    <row r="580" spans="1:1" ht="15.75" customHeight="1" x14ac:dyDescent="0.25">
      <c r="A580" s="11"/>
    </row>
    <row r="581" spans="1:1" ht="15.75" customHeight="1" x14ac:dyDescent="0.25">
      <c r="A581" s="11"/>
    </row>
    <row r="582" spans="1:1" ht="15.75" customHeight="1" x14ac:dyDescent="0.25">
      <c r="A582" s="11"/>
    </row>
    <row r="583" spans="1:1" ht="15.75" customHeight="1" x14ac:dyDescent="0.25">
      <c r="A583" s="11"/>
    </row>
    <row r="584" spans="1:1" ht="15.75" customHeight="1" x14ac:dyDescent="0.25">
      <c r="A584" s="11"/>
    </row>
    <row r="585" spans="1:1" ht="15.75" customHeight="1" x14ac:dyDescent="0.25">
      <c r="A585" s="11"/>
    </row>
    <row r="586" spans="1:1" ht="15.75" customHeight="1" x14ac:dyDescent="0.25">
      <c r="A586" s="11"/>
    </row>
    <row r="587" spans="1:1" ht="15.75" customHeight="1" x14ac:dyDescent="0.25">
      <c r="A587" s="11"/>
    </row>
    <row r="588" spans="1:1" ht="15.75" customHeight="1" x14ac:dyDescent="0.25">
      <c r="A588" s="11"/>
    </row>
    <row r="589" spans="1:1" ht="15.75" customHeight="1" x14ac:dyDescent="0.25">
      <c r="A589" s="11"/>
    </row>
    <row r="590" spans="1:1" ht="15.75" customHeight="1" x14ac:dyDescent="0.25">
      <c r="A590" s="11"/>
    </row>
    <row r="591" spans="1:1" ht="15.75" customHeight="1" x14ac:dyDescent="0.25">
      <c r="A591" s="11"/>
    </row>
    <row r="592" spans="1:1" ht="15.75" customHeight="1" x14ac:dyDescent="0.25">
      <c r="A592" s="11"/>
    </row>
    <row r="593" spans="1:1" ht="15.75" customHeight="1" x14ac:dyDescent="0.25">
      <c r="A593" s="11"/>
    </row>
    <row r="594" spans="1:1" ht="15.75" customHeight="1" x14ac:dyDescent="0.25">
      <c r="A594" s="11"/>
    </row>
    <row r="595" spans="1:1" ht="15.75" customHeight="1" x14ac:dyDescent="0.25">
      <c r="A595" s="11"/>
    </row>
    <row r="596" spans="1:1" ht="15.75" customHeight="1" x14ac:dyDescent="0.25">
      <c r="A596" s="11"/>
    </row>
    <row r="597" spans="1:1" ht="15.75" customHeight="1" x14ac:dyDescent="0.25">
      <c r="A597" s="11"/>
    </row>
    <row r="598" spans="1:1" ht="15.75" customHeight="1" x14ac:dyDescent="0.25">
      <c r="A598" s="11"/>
    </row>
    <row r="599" spans="1:1" ht="15.75" customHeight="1" x14ac:dyDescent="0.25">
      <c r="A599" s="11"/>
    </row>
    <row r="600" spans="1:1" ht="15.75" customHeight="1" x14ac:dyDescent="0.25">
      <c r="A600" s="11"/>
    </row>
    <row r="601" spans="1:1" ht="15.75" customHeight="1" x14ac:dyDescent="0.25">
      <c r="A601" s="11"/>
    </row>
    <row r="602" spans="1:1" ht="15.75" customHeight="1" x14ac:dyDescent="0.25">
      <c r="A602" s="11"/>
    </row>
    <row r="603" spans="1:1" ht="15.75" customHeight="1" x14ac:dyDescent="0.25">
      <c r="A603" s="11"/>
    </row>
    <row r="604" spans="1:1" ht="15.75" customHeight="1" x14ac:dyDescent="0.25">
      <c r="A604" s="11"/>
    </row>
    <row r="605" spans="1:1" ht="15.75" customHeight="1" x14ac:dyDescent="0.25">
      <c r="A605" s="11"/>
    </row>
    <row r="606" spans="1:1" ht="15.75" customHeight="1" x14ac:dyDescent="0.25">
      <c r="A606" s="11"/>
    </row>
    <row r="607" spans="1:1" ht="15.75" customHeight="1" x14ac:dyDescent="0.25">
      <c r="A607" s="11"/>
    </row>
    <row r="608" spans="1:1" ht="15.75" customHeight="1" x14ac:dyDescent="0.25">
      <c r="A608" s="11"/>
    </row>
    <row r="609" spans="1:1" ht="15.75" customHeight="1" x14ac:dyDescent="0.25">
      <c r="A609" s="11"/>
    </row>
    <row r="610" spans="1:1" ht="15.75" customHeight="1" x14ac:dyDescent="0.25">
      <c r="A610" s="11"/>
    </row>
    <row r="611" spans="1:1" ht="15.75" customHeight="1" x14ac:dyDescent="0.25">
      <c r="A611" s="11"/>
    </row>
    <row r="612" spans="1:1" ht="15.75" customHeight="1" x14ac:dyDescent="0.25">
      <c r="A612" s="11"/>
    </row>
    <row r="613" spans="1:1" ht="15.75" customHeight="1" x14ac:dyDescent="0.25">
      <c r="A613" s="11"/>
    </row>
    <row r="614" spans="1:1" ht="15.75" customHeight="1" x14ac:dyDescent="0.25">
      <c r="A614" s="11"/>
    </row>
    <row r="615" spans="1:1" ht="15.75" customHeight="1" x14ac:dyDescent="0.25">
      <c r="A615" s="11"/>
    </row>
    <row r="616" spans="1:1" ht="15.75" customHeight="1" x14ac:dyDescent="0.25">
      <c r="A616" s="11"/>
    </row>
    <row r="617" spans="1:1" ht="15.75" customHeight="1" x14ac:dyDescent="0.25">
      <c r="A617" s="11"/>
    </row>
    <row r="618" spans="1:1" ht="15.75" customHeight="1" x14ac:dyDescent="0.25">
      <c r="A618" s="11"/>
    </row>
    <row r="619" spans="1:1" ht="15.75" customHeight="1" x14ac:dyDescent="0.25">
      <c r="A619" s="11"/>
    </row>
    <row r="620" spans="1:1" ht="15.75" customHeight="1" x14ac:dyDescent="0.25">
      <c r="A620" s="11"/>
    </row>
    <row r="621" spans="1:1" ht="15.75" customHeight="1" x14ac:dyDescent="0.25">
      <c r="A621" s="11"/>
    </row>
    <row r="622" spans="1:1" ht="15.75" customHeight="1" x14ac:dyDescent="0.25">
      <c r="A622" s="11"/>
    </row>
    <row r="623" spans="1:1" ht="15.75" customHeight="1" x14ac:dyDescent="0.25">
      <c r="A623" s="11"/>
    </row>
    <row r="624" spans="1:1" ht="15.75" customHeight="1" x14ac:dyDescent="0.25">
      <c r="A624" s="11"/>
    </row>
    <row r="625" spans="1:1" ht="15.75" customHeight="1" x14ac:dyDescent="0.25">
      <c r="A625" s="11"/>
    </row>
    <row r="626" spans="1:1" ht="15.75" customHeight="1" x14ac:dyDescent="0.25">
      <c r="A626" s="11"/>
    </row>
    <row r="627" spans="1:1" ht="15.75" customHeight="1" x14ac:dyDescent="0.25">
      <c r="A627" s="11"/>
    </row>
    <row r="628" spans="1:1" ht="15.75" customHeight="1" x14ac:dyDescent="0.25">
      <c r="A628" s="11"/>
    </row>
    <row r="629" spans="1:1" ht="15.75" customHeight="1" x14ac:dyDescent="0.25">
      <c r="A629" s="11"/>
    </row>
    <row r="630" spans="1:1" ht="15.75" customHeight="1" x14ac:dyDescent="0.25">
      <c r="A630" s="11"/>
    </row>
    <row r="631" spans="1:1" ht="15.75" customHeight="1" x14ac:dyDescent="0.25">
      <c r="A631" s="11"/>
    </row>
    <row r="632" spans="1:1" ht="15.75" customHeight="1" x14ac:dyDescent="0.25">
      <c r="A632" s="11"/>
    </row>
    <row r="633" spans="1:1" ht="15.75" customHeight="1" x14ac:dyDescent="0.25">
      <c r="A633" s="11"/>
    </row>
    <row r="634" spans="1:1" ht="15.75" customHeight="1" x14ac:dyDescent="0.25">
      <c r="A634" s="11"/>
    </row>
    <row r="635" spans="1:1" ht="15.75" customHeight="1" x14ac:dyDescent="0.25">
      <c r="A635" s="11"/>
    </row>
    <row r="636" spans="1:1" ht="15.75" customHeight="1" x14ac:dyDescent="0.25">
      <c r="A636" s="11"/>
    </row>
    <row r="637" spans="1:1" ht="15.75" customHeight="1" x14ac:dyDescent="0.25">
      <c r="A637" s="11"/>
    </row>
    <row r="638" spans="1:1" ht="15.75" customHeight="1" x14ac:dyDescent="0.25">
      <c r="A638" s="11"/>
    </row>
    <row r="639" spans="1:1" ht="15.75" customHeight="1" x14ac:dyDescent="0.25">
      <c r="A639" s="11"/>
    </row>
    <row r="640" spans="1:1" ht="15.75" customHeight="1" x14ac:dyDescent="0.25">
      <c r="A640" s="11"/>
    </row>
    <row r="641" spans="1:1" ht="15.75" customHeight="1" x14ac:dyDescent="0.25">
      <c r="A641" s="11"/>
    </row>
    <row r="642" spans="1:1" ht="15.75" customHeight="1" x14ac:dyDescent="0.25">
      <c r="A642" s="11"/>
    </row>
    <row r="643" spans="1:1" ht="15.75" customHeight="1" x14ac:dyDescent="0.25">
      <c r="A643" s="11"/>
    </row>
    <row r="644" spans="1:1" ht="15.75" customHeight="1" x14ac:dyDescent="0.25">
      <c r="A644" s="11"/>
    </row>
    <row r="645" spans="1:1" ht="15.75" customHeight="1" x14ac:dyDescent="0.25">
      <c r="A645" s="11"/>
    </row>
    <row r="646" spans="1:1" ht="15.75" customHeight="1" x14ac:dyDescent="0.25">
      <c r="A646" s="11"/>
    </row>
    <row r="647" spans="1:1" ht="15.75" customHeight="1" x14ac:dyDescent="0.25">
      <c r="A647" s="11"/>
    </row>
    <row r="648" spans="1:1" ht="15.75" customHeight="1" x14ac:dyDescent="0.25">
      <c r="A648" s="11"/>
    </row>
    <row r="649" spans="1:1" ht="15.75" customHeight="1" x14ac:dyDescent="0.25">
      <c r="A649" s="11"/>
    </row>
    <row r="650" spans="1:1" ht="15.75" customHeight="1" x14ac:dyDescent="0.25">
      <c r="A650" s="11"/>
    </row>
    <row r="651" spans="1:1" ht="15.75" customHeight="1" x14ac:dyDescent="0.25">
      <c r="A651" s="11"/>
    </row>
    <row r="652" spans="1:1" ht="15.75" customHeight="1" x14ac:dyDescent="0.25">
      <c r="A652" s="11"/>
    </row>
    <row r="653" spans="1:1" ht="15.75" customHeight="1" x14ac:dyDescent="0.25">
      <c r="A653" s="11"/>
    </row>
    <row r="654" spans="1:1" ht="15.75" customHeight="1" x14ac:dyDescent="0.25">
      <c r="A654" s="11"/>
    </row>
    <row r="655" spans="1:1" ht="15.75" customHeight="1" x14ac:dyDescent="0.25">
      <c r="A655" s="11"/>
    </row>
    <row r="656" spans="1:1" ht="15.75" customHeight="1" x14ac:dyDescent="0.25">
      <c r="A656" s="11"/>
    </row>
    <row r="657" spans="1:1" ht="15.75" customHeight="1" x14ac:dyDescent="0.25">
      <c r="A657" s="11"/>
    </row>
    <row r="658" spans="1:1" ht="15.75" customHeight="1" x14ac:dyDescent="0.25">
      <c r="A658" s="11"/>
    </row>
    <row r="659" spans="1:1" ht="15.75" customHeight="1" x14ac:dyDescent="0.25">
      <c r="A659" s="11"/>
    </row>
    <row r="660" spans="1:1" ht="15.75" customHeight="1" x14ac:dyDescent="0.25">
      <c r="A660" s="11"/>
    </row>
    <row r="661" spans="1:1" ht="15.75" customHeight="1" x14ac:dyDescent="0.25">
      <c r="A661" s="11"/>
    </row>
    <row r="662" spans="1:1" ht="15.75" customHeight="1" x14ac:dyDescent="0.25">
      <c r="A662" s="11"/>
    </row>
    <row r="663" spans="1:1" ht="15.75" customHeight="1" x14ac:dyDescent="0.25">
      <c r="A663" s="11"/>
    </row>
    <row r="664" spans="1:1" ht="15.75" customHeight="1" x14ac:dyDescent="0.25">
      <c r="A664" s="11"/>
    </row>
    <row r="665" spans="1:1" ht="15.75" customHeight="1" x14ac:dyDescent="0.25">
      <c r="A665" s="11"/>
    </row>
    <row r="666" spans="1:1" ht="15.75" customHeight="1" x14ac:dyDescent="0.25">
      <c r="A666" s="11"/>
    </row>
    <row r="667" spans="1:1" ht="15.75" customHeight="1" x14ac:dyDescent="0.25">
      <c r="A667" s="11"/>
    </row>
    <row r="668" spans="1:1" ht="15.75" customHeight="1" x14ac:dyDescent="0.25">
      <c r="A668" s="11"/>
    </row>
    <row r="669" spans="1:1" ht="15.75" customHeight="1" x14ac:dyDescent="0.25">
      <c r="A669" s="11"/>
    </row>
    <row r="670" spans="1:1" ht="15.75" customHeight="1" x14ac:dyDescent="0.25">
      <c r="A670" s="11"/>
    </row>
    <row r="671" spans="1:1" ht="15.75" customHeight="1" x14ac:dyDescent="0.25">
      <c r="A671" s="11"/>
    </row>
    <row r="672" spans="1:1" ht="15.75" customHeight="1" x14ac:dyDescent="0.25">
      <c r="A672" s="11"/>
    </row>
    <row r="673" spans="1:1" ht="15.75" customHeight="1" x14ac:dyDescent="0.25">
      <c r="A673" s="11"/>
    </row>
    <row r="674" spans="1:1" ht="15.75" customHeight="1" x14ac:dyDescent="0.25">
      <c r="A674" s="11"/>
    </row>
    <row r="675" spans="1:1" ht="15.75" customHeight="1" x14ac:dyDescent="0.25">
      <c r="A675" s="11"/>
    </row>
    <row r="676" spans="1:1" ht="15.75" customHeight="1" x14ac:dyDescent="0.25">
      <c r="A676" s="11"/>
    </row>
    <row r="677" spans="1:1" ht="15.75" customHeight="1" x14ac:dyDescent="0.25">
      <c r="A677" s="11"/>
    </row>
    <row r="678" spans="1:1" ht="15.75" customHeight="1" x14ac:dyDescent="0.25">
      <c r="A678" s="11"/>
    </row>
    <row r="679" spans="1:1" ht="15.75" customHeight="1" x14ac:dyDescent="0.25">
      <c r="A679" s="11"/>
    </row>
    <row r="680" spans="1:1" ht="15.75" customHeight="1" x14ac:dyDescent="0.25">
      <c r="A680" s="11"/>
    </row>
    <row r="681" spans="1:1" ht="15.75" customHeight="1" x14ac:dyDescent="0.25">
      <c r="A681" s="11"/>
    </row>
    <row r="682" spans="1:1" ht="15.75" customHeight="1" x14ac:dyDescent="0.25">
      <c r="A682" s="11"/>
    </row>
    <row r="683" spans="1:1" ht="15.75" customHeight="1" x14ac:dyDescent="0.25">
      <c r="A683" s="11"/>
    </row>
    <row r="684" spans="1:1" ht="15.75" customHeight="1" x14ac:dyDescent="0.25">
      <c r="A684" s="11"/>
    </row>
    <row r="685" spans="1:1" ht="15.75" customHeight="1" x14ac:dyDescent="0.25">
      <c r="A685" s="11"/>
    </row>
    <row r="686" spans="1:1" ht="15.75" customHeight="1" x14ac:dyDescent="0.25">
      <c r="A686" s="11"/>
    </row>
    <row r="687" spans="1:1" ht="15.75" customHeight="1" x14ac:dyDescent="0.25">
      <c r="A687" s="11"/>
    </row>
    <row r="688" spans="1:1" ht="15.75" customHeight="1" x14ac:dyDescent="0.25">
      <c r="A688" s="11"/>
    </row>
    <row r="689" spans="1:1" ht="15.75" customHeight="1" x14ac:dyDescent="0.25">
      <c r="A689" s="11"/>
    </row>
    <row r="690" spans="1:1" ht="15.75" customHeight="1" x14ac:dyDescent="0.25">
      <c r="A690" s="11"/>
    </row>
    <row r="691" spans="1:1" ht="15.75" customHeight="1" x14ac:dyDescent="0.25">
      <c r="A691" s="11"/>
    </row>
    <row r="692" spans="1:1" ht="15.75" customHeight="1" x14ac:dyDescent="0.25">
      <c r="A692" s="11"/>
    </row>
    <row r="693" spans="1:1" ht="15.75" customHeight="1" x14ac:dyDescent="0.25">
      <c r="A693" s="11"/>
    </row>
    <row r="694" spans="1:1" ht="15.75" customHeight="1" x14ac:dyDescent="0.25">
      <c r="A694" s="11"/>
    </row>
    <row r="695" spans="1:1" ht="15.75" customHeight="1" x14ac:dyDescent="0.25">
      <c r="A695" s="11"/>
    </row>
    <row r="696" spans="1:1" ht="15.75" customHeight="1" x14ac:dyDescent="0.25">
      <c r="A696" s="11"/>
    </row>
    <row r="697" spans="1:1" ht="15.75" customHeight="1" x14ac:dyDescent="0.25">
      <c r="A697" s="11"/>
    </row>
    <row r="698" spans="1:1" ht="15.75" customHeight="1" x14ac:dyDescent="0.25">
      <c r="A698" s="11"/>
    </row>
    <row r="699" spans="1:1" ht="15.75" customHeight="1" x14ac:dyDescent="0.25">
      <c r="A699" s="11"/>
    </row>
    <row r="700" spans="1:1" ht="15.75" customHeight="1" x14ac:dyDescent="0.25">
      <c r="A700" s="11"/>
    </row>
    <row r="701" spans="1:1" ht="15.75" customHeight="1" x14ac:dyDescent="0.25">
      <c r="A701" s="11"/>
    </row>
    <row r="702" spans="1:1" ht="15.75" customHeight="1" x14ac:dyDescent="0.25">
      <c r="A702" s="11"/>
    </row>
    <row r="703" spans="1:1" ht="15.75" customHeight="1" x14ac:dyDescent="0.25">
      <c r="A703" s="11"/>
    </row>
    <row r="704" spans="1:1" ht="15.75" customHeight="1" x14ac:dyDescent="0.25">
      <c r="A704" s="11"/>
    </row>
    <row r="705" spans="1:1" ht="15.75" customHeight="1" x14ac:dyDescent="0.25">
      <c r="A705" s="11"/>
    </row>
    <row r="706" spans="1:1" ht="15.75" customHeight="1" x14ac:dyDescent="0.25">
      <c r="A706" s="11"/>
    </row>
    <row r="707" spans="1:1" ht="15.75" customHeight="1" x14ac:dyDescent="0.25">
      <c r="A707" s="11"/>
    </row>
    <row r="708" spans="1:1" ht="15.75" customHeight="1" x14ac:dyDescent="0.25">
      <c r="A708" s="11"/>
    </row>
    <row r="709" spans="1:1" ht="15.75" customHeight="1" x14ac:dyDescent="0.25">
      <c r="A709" s="11"/>
    </row>
    <row r="710" spans="1:1" ht="15.75" customHeight="1" x14ac:dyDescent="0.25">
      <c r="A710" s="11"/>
    </row>
    <row r="711" spans="1:1" ht="15.75" customHeight="1" x14ac:dyDescent="0.25">
      <c r="A711" s="11"/>
    </row>
    <row r="712" spans="1:1" ht="15.75" customHeight="1" x14ac:dyDescent="0.25">
      <c r="A712" s="11"/>
    </row>
    <row r="713" spans="1:1" ht="15.75" customHeight="1" x14ac:dyDescent="0.25">
      <c r="A713" s="11"/>
    </row>
    <row r="714" spans="1:1" ht="15.75" customHeight="1" x14ac:dyDescent="0.25">
      <c r="A714" s="11"/>
    </row>
    <row r="715" spans="1:1" ht="15.75" customHeight="1" x14ac:dyDescent="0.25">
      <c r="A715" s="11"/>
    </row>
    <row r="716" spans="1:1" ht="15.75" customHeight="1" x14ac:dyDescent="0.25">
      <c r="A716" s="11"/>
    </row>
    <row r="717" spans="1:1" ht="15.75" customHeight="1" x14ac:dyDescent="0.25">
      <c r="A717" s="11"/>
    </row>
    <row r="718" spans="1:1" ht="15.75" customHeight="1" x14ac:dyDescent="0.25">
      <c r="A718" s="11"/>
    </row>
    <row r="719" spans="1:1" ht="15.75" customHeight="1" x14ac:dyDescent="0.25">
      <c r="A719" s="11"/>
    </row>
    <row r="720" spans="1:1" ht="15.75" customHeight="1" x14ac:dyDescent="0.25">
      <c r="A720" s="11"/>
    </row>
    <row r="721" spans="1:1" ht="15.75" customHeight="1" x14ac:dyDescent="0.25">
      <c r="A721" s="11"/>
    </row>
    <row r="722" spans="1:1" ht="15.75" customHeight="1" x14ac:dyDescent="0.25">
      <c r="A722" s="11"/>
    </row>
    <row r="723" spans="1:1" ht="15.75" customHeight="1" x14ac:dyDescent="0.25">
      <c r="A723" s="11"/>
    </row>
    <row r="724" spans="1:1" ht="15.75" customHeight="1" x14ac:dyDescent="0.25">
      <c r="A724" s="11"/>
    </row>
    <row r="725" spans="1:1" ht="15.75" customHeight="1" x14ac:dyDescent="0.25">
      <c r="A725" s="11"/>
    </row>
    <row r="726" spans="1:1" ht="15.75" customHeight="1" x14ac:dyDescent="0.25">
      <c r="A726" s="11"/>
    </row>
    <row r="727" spans="1:1" ht="15.75" customHeight="1" x14ac:dyDescent="0.25">
      <c r="A727" s="11"/>
    </row>
    <row r="728" spans="1:1" ht="15.75" customHeight="1" x14ac:dyDescent="0.25">
      <c r="A728" s="11"/>
    </row>
    <row r="729" spans="1:1" ht="15.75" customHeight="1" x14ac:dyDescent="0.25">
      <c r="A729" s="11"/>
    </row>
    <row r="730" spans="1:1" ht="15.75" customHeight="1" x14ac:dyDescent="0.25">
      <c r="A730" s="11"/>
    </row>
    <row r="731" spans="1:1" ht="15.75" customHeight="1" x14ac:dyDescent="0.25">
      <c r="A731" s="11"/>
    </row>
    <row r="732" spans="1:1" ht="15.75" customHeight="1" x14ac:dyDescent="0.25">
      <c r="A732" s="11"/>
    </row>
    <row r="733" spans="1:1" ht="15.75" customHeight="1" x14ac:dyDescent="0.25">
      <c r="A733" s="11"/>
    </row>
    <row r="734" spans="1:1" ht="15.75" customHeight="1" x14ac:dyDescent="0.25">
      <c r="A734" s="11"/>
    </row>
    <row r="735" spans="1:1" ht="15.75" customHeight="1" x14ac:dyDescent="0.25">
      <c r="A735" s="11"/>
    </row>
    <row r="736" spans="1:1" ht="15.75" customHeight="1" x14ac:dyDescent="0.25">
      <c r="A736" s="11"/>
    </row>
    <row r="737" spans="1:1" ht="15.75" customHeight="1" x14ac:dyDescent="0.25">
      <c r="A737" s="11"/>
    </row>
    <row r="738" spans="1:1" ht="15.75" customHeight="1" x14ac:dyDescent="0.25">
      <c r="A738" s="11"/>
    </row>
    <row r="739" spans="1:1" ht="15.75" customHeight="1" x14ac:dyDescent="0.25">
      <c r="A739" s="11"/>
    </row>
    <row r="740" spans="1:1" ht="15.75" customHeight="1" x14ac:dyDescent="0.25">
      <c r="A740" s="11"/>
    </row>
    <row r="741" spans="1:1" ht="15.75" customHeight="1" x14ac:dyDescent="0.25">
      <c r="A741" s="11"/>
    </row>
    <row r="742" spans="1:1" ht="15.75" customHeight="1" x14ac:dyDescent="0.25">
      <c r="A742" s="11"/>
    </row>
    <row r="743" spans="1:1" ht="15.75" customHeight="1" x14ac:dyDescent="0.25">
      <c r="A743" s="11"/>
    </row>
    <row r="744" spans="1:1" ht="15.75" customHeight="1" x14ac:dyDescent="0.25">
      <c r="A744" s="11"/>
    </row>
    <row r="745" spans="1:1" ht="15.75" customHeight="1" x14ac:dyDescent="0.25">
      <c r="A745" s="11"/>
    </row>
    <row r="746" spans="1:1" ht="15.75" customHeight="1" x14ac:dyDescent="0.25">
      <c r="A746" s="11"/>
    </row>
    <row r="747" spans="1:1" ht="15.75" customHeight="1" x14ac:dyDescent="0.25">
      <c r="A747" s="11"/>
    </row>
    <row r="748" spans="1:1" ht="15.75" customHeight="1" x14ac:dyDescent="0.25">
      <c r="A748" s="11"/>
    </row>
    <row r="749" spans="1:1" ht="15.75" customHeight="1" x14ac:dyDescent="0.25">
      <c r="A749" s="11"/>
    </row>
    <row r="750" spans="1:1" ht="15.75" customHeight="1" x14ac:dyDescent="0.25">
      <c r="A750" s="11"/>
    </row>
    <row r="751" spans="1:1" ht="15.75" customHeight="1" x14ac:dyDescent="0.25">
      <c r="A751" s="11"/>
    </row>
    <row r="752" spans="1:1" ht="15.75" customHeight="1" x14ac:dyDescent="0.25">
      <c r="A752" s="11"/>
    </row>
    <row r="753" spans="1:1" ht="15.75" customHeight="1" x14ac:dyDescent="0.25">
      <c r="A753" s="11"/>
    </row>
    <row r="754" spans="1:1" ht="15.75" customHeight="1" x14ac:dyDescent="0.25">
      <c r="A754" s="11"/>
    </row>
    <row r="755" spans="1:1" ht="15.75" customHeight="1" x14ac:dyDescent="0.25">
      <c r="A755" s="11"/>
    </row>
    <row r="756" spans="1:1" ht="15.75" customHeight="1" x14ac:dyDescent="0.25">
      <c r="A756" s="11"/>
    </row>
    <row r="757" spans="1:1" ht="15.75" customHeight="1" x14ac:dyDescent="0.25">
      <c r="A757" s="11"/>
    </row>
    <row r="758" spans="1:1" ht="15.75" customHeight="1" x14ac:dyDescent="0.25">
      <c r="A758" s="11"/>
    </row>
    <row r="759" spans="1:1" ht="15.75" customHeight="1" x14ac:dyDescent="0.25">
      <c r="A759" s="11"/>
    </row>
    <row r="760" spans="1:1" ht="15.75" customHeight="1" x14ac:dyDescent="0.25">
      <c r="A760" s="11"/>
    </row>
    <row r="761" spans="1:1" ht="15.75" customHeight="1" x14ac:dyDescent="0.25">
      <c r="A761" s="11"/>
    </row>
    <row r="762" spans="1:1" ht="15.75" customHeight="1" x14ac:dyDescent="0.25">
      <c r="A762" s="11"/>
    </row>
    <row r="763" spans="1:1" ht="15.75" customHeight="1" x14ac:dyDescent="0.25">
      <c r="A763" s="11"/>
    </row>
    <row r="764" spans="1:1" ht="15.75" customHeight="1" x14ac:dyDescent="0.25">
      <c r="A764" s="11"/>
    </row>
    <row r="765" spans="1:1" ht="15.75" customHeight="1" x14ac:dyDescent="0.25">
      <c r="A765" s="11"/>
    </row>
    <row r="766" spans="1:1" ht="15.75" customHeight="1" x14ac:dyDescent="0.25">
      <c r="A766" s="11"/>
    </row>
    <row r="767" spans="1:1" ht="15.75" customHeight="1" x14ac:dyDescent="0.25">
      <c r="A767" s="11"/>
    </row>
    <row r="768" spans="1:1" ht="15.75" customHeight="1" x14ac:dyDescent="0.25">
      <c r="A768" s="11"/>
    </row>
    <row r="769" spans="1:1" ht="15.75" customHeight="1" x14ac:dyDescent="0.25">
      <c r="A769" s="11"/>
    </row>
    <row r="770" spans="1:1" ht="15.75" customHeight="1" x14ac:dyDescent="0.25">
      <c r="A770" s="11"/>
    </row>
    <row r="771" spans="1:1" ht="15.75" customHeight="1" x14ac:dyDescent="0.25">
      <c r="A771" s="11"/>
    </row>
    <row r="772" spans="1:1" ht="15.75" customHeight="1" x14ac:dyDescent="0.25">
      <c r="A772" s="11"/>
    </row>
    <row r="773" spans="1:1" ht="15.75" customHeight="1" x14ac:dyDescent="0.25">
      <c r="A773" s="11"/>
    </row>
    <row r="774" spans="1:1" ht="15.75" customHeight="1" x14ac:dyDescent="0.25">
      <c r="A774" s="11"/>
    </row>
    <row r="775" spans="1:1" ht="15.75" customHeight="1" x14ac:dyDescent="0.25">
      <c r="A775" s="11"/>
    </row>
    <row r="776" spans="1:1" ht="15.75" customHeight="1" x14ac:dyDescent="0.25">
      <c r="A776" s="11"/>
    </row>
    <row r="777" spans="1:1" ht="15.75" customHeight="1" x14ac:dyDescent="0.25">
      <c r="A777" s="11"/>
    </row>
    <row r="778" spans="1:1" ht="15.75" customHeight="1" x14ac:dyDescent="0.25">
      <c r="A778" s="11"/>
    </row>
    <row r="779" spans="1:1" ht="15.75" customHeight="1" x14ac:dyDescent="0.25">
      <c r="A779" s="11"/>
    </row>
    <row r="780" spans="1:1" ht="15.75" customHeight="1" x14ac:dyDescent="0.25">
      <c r="A780" s="11"/>
    </row>
    <row r="781" spans="1:1" ht="15.75" customHeight="1" x14ac:dyDescent="0.25">
      <c r="A781" s="11"/>
    </row>
    <row r="782" spans="1:1" ht="15.75" customHeight="1" x14ac:dyDescent="0.25">
      <c r="A782" s="11"/>
    </row>
    <row r="783" spans="1:1" ht="15.75" customHeight="1" x14ac:dyDescent="0.25">
      <c r="A783" s="11"/>
    </row>
    <row r="784" spans="1:1" ht="15.75" customHeight="1" x14ac:dyDescent="0.25">
      <c r="A784" s="11"/>
    </row>
    <row r="785" spans="1:1" ht="15.75" customHeight="1" x14ac:dyDescent="0.25">
      <c r="A785" s="11"/>
    </row>
    <row r="786" spans="1:1" ht="15.75" customHeight="1" x14ac:dyDescent="0.25">
      <c r="A786" s="11"/>
    </row>
    <row r="787" spans="1:1" ht="15.75" customHeight="1" x14ac:dyDescent="0.25">
      <c r="A787" s="11"/>
    </row>
    <row r="788" spans="1:1" ht="15.75" customHeight="1" x14ac:dyDescent="0.25">
      <c r="A788" s="11"/>
    </row>
    <row r="789" spans="1:1" ht="15.75" customHeight="1" x14ac:dyDescent="0.25">
      <c r="A789" s="11"/>
    </row>
    <row r="790" spans="1:1" ht="15.75" customHeight="1" x14ac:dyDescent="0.25">
      <c r="A790" s="11"/>
    </row>
    <row r="791" spans="1:1" ht="15.75" customHeight="1" x14ac:dyDescent="0.25">
      <c r="A791" s="11"/>
    </row>
    <row r="792" spans="1:1" ht="15.75" customHeight="1" x14ac:dyDescent="0.25">
      <c r="A792" s="11"/>
    </row>
    <row r="793" spans="1:1" ht="15.75" customHeight="1" x14ac:dyDescent="0.25">
      <c r="A793" s="11"/>
    </row>
    <row r="794" spans="1:1" ht="15.75" customHeight="1" x14ac:dyDescent="0.25">
      <c r="A794" s="11"/>
    </row>
    <row r="795" spans="1:1" ht="15.75" customHeight="1" x14ac:dyDescent="0.25">
      <c r="A795" s="11"/>
    </row>
    <row r="796" spans="1:1" ht="15.75" customHeight="1" x14ac:dyDescent="0.25">
      <c r="A796" s="11"/>
    </row>
    <row r="797" spans="1:1" ht="15.75" customHeight="1" x14ac:dyDescent="0.25">
      <c r="A797" s="11"/>
    </row>
    <row r="798" spans="1:1" ht="15.75" customHeight="1" x14ac:dyDescent="0.25">
      <c r="A798" s="11"/>
    </row>
    <row r="799" spans="1:1" ht="15.75" customHeight="1" x14ac:dyDescent="0.25">
      <c r="A799" s="11"/>
    </row>
    <row r="800" spans="1:1" ht="15.75" customHeight="1" x14ac:dyDescent="0.25">
      <c r="A800" s="11"/>
    </row>
    <row r="801" spans="1:1" ht="15.75" customHeight="1" x14ac:dyDescent="0.25">
      <c r="A801" s="11"/>
    </row>
    <row r="802" spans="1:1" ht="15.75" customHeight="1" x14ac:dyDescent="0.25">
      <c r="A802" s="11"/>
    </row>
    <row r="803" spans="1:1" ht="15.75" customHeight="1" x14ac:dyDescent="0.25">
      <c r="A803" s="11"/>
    </row>
    <row r="804" spans="1:1" ht="15.75" customHeight="1" x14ac:dyDescent="0.25">
      <c r="A804" s="11"/>
    </row>
    <row r="805" spans="1:1" ht="15.75" customHeight="1" x14ac:dyDescent="0.25">
      <c r="A805" s="11"/>
    </row>
    <row r="806" spans="1:1" ht="15.75" customHeight="1" x14ac:dyDescent="0.25">
      <c r="A806" s="11"/>
    </row>
    <row r="807" spans="1:1" ht="15.75" customHeight="1" x14ac:dyDescent="0.25">
      <c r="A807" s="11"/>
    </row>
    <row r="808" spans="1:1" ht="15.75" customHeight="1" x14ac:dyDescent="0.25">
      <c r="A808" s="11"/>
    </row>
    <row r="809" spans="1:1" ht="15.75" customHeight="1" x14ac:dyDescent="0.25">
      <c r="A809" s="11"/>
    </row>
    <row r="810" spans="1:1" ht="15.75" customHeight="1" x14ac:dyDescent="0.25">
      <c r="A810" s="11"/>
    </row>
    <row r="811" spans="1:1" ht="15.75" customHeight="1" x14ac:dyDescent="0.25">
      <c r="A811" s="11"/>
    </row>
    <row r="812" spans="1:1" ht="15.75" customHeight="1" x14ac:dyDescent="0.25">
      <c r="A812" s="11"/>
    </row>
    <row r="813" spans="1:1" ht="15.75" customHeight="1" x14ac:dyDescent="0.25">
      <c r="A813" s="11"/>
    </row>
    <row r="814" spans="1:1" ht="15.75" customHeight="1" x14ac:dyDescent="0.25">
      <c r="A814" s="11"/>
    </row>
    <row r="815" spans="1:1" ht="15.75" customHeight="1" x14ac:dyDescent="0.25">
      <c r="A815" s="11"/>
    </row>
    <row r="816" spans="1:1" ht="15.75" customHeight="1" x14ac:dyDescent="0.25">
      <c r="A816" s="11"/>
    </row>
    <row r="817" spans="1:1" ht="15.75" customHeight="1" x14ac:dyDescent="0.25">
      <c r="A817" s="11"/>
    </row>
    <row r="818" spans="1:1" ht="15.75" customHeight="1" x14ac:dyDescent="0.25">
      <c r="A818" s="11"/>
    </row>
    <row r="819" spans="1:1" ht="15.75" customHeight="1" x14ac:dyDescent="0.25">
      <c r="A819" s="11"/>
    </row>
    <row r="820" spans="1:1" ht="15.75" customHeight="1" x14ac:dyDescent="0.25">
      <c r="A820" s="11"/>
    </row>
    <row r="821" spans="1:1" ht="15.75" customHeight="1" x14ac:dyDescent="0.25">
      <c r="A821" s="11"/>
    </row>
    <row r="822" spans="1:1" ht="15.75" customHeight="1" x14ac:dyDescent="0.25">
      <c r="A822" s="11"/>
    </row>
    <row r="823" spans="1:1" ht="15.75" customHeight="1" x14ac:dyDescent="0.25">
      <c r="A823" s="11"/>
    </row>
    <row r="824" spans="1:1" ht="15.75" customHeight="1" x14ac:dyDescent="0.25">
      <c r="A824" s="11"/>
    </row>
    <row r="825" spans="1:1" ht="15.75" customHeight="1" x14ac:dyDescent="0.25">
      <c r="A825" s="11"/>
    </row>
    <row r="826" spans="1:1" ht="15.75" customHeight="1" x14ac:dyDescent="0.25">
      <c r="A826" s="11"/>
    </row>
    <row r="827" spans="1:1" ht="15.75" customHeight="1" x14ac:dyDescent="0.25">
      <c r="A827" s="11"/>
    </row>
    <row r="828" spans="1:1" ht="15.75" customHeight="1" x14ac:dyDescent="0.25">
      <c r="A828" s="11"/>
    </row>
    <row r="829" spans="1:1" ht="15.75" customHeight="1" x14ac:dyDescent="0.25">
      <c r="A829" s="11"/>
    </row>
    <row r="830" spans="1:1" ht="15.75" customHeight="1" x14ac:dyDescent="0.25">
      <c r="A830" s="11"/>
    </row>
    <row r="831" spans="1:1" ht="15.75" customHeight="1" x14ac:dyDescent="0.25">
      <c r="A831" s="11"/>
    </row>
    <row r="832" spans="1:1" ht="15.75" customHeight="1" x14ac:dyDescent="0.25">
      <c r="A832" s="11"/>
    </row>
    <row r="833" spans="1:1" ht="15.75" customHeight="1" x14ac:dyDescent="0.25">
      <c r="A833" s="11"/>
    </row>
    <row r="834" spans="1:1" ht="15.75" customHeight="1" x14ac:dyDescent="0.25">
      <c r="A834" s="11"/>
    </row>
    <row r="835" spans="1:1" ht="15.75" customHeight="1" x14ac:dyDescent="0.25">
      <c r="A835" s="11"/>
    </row>
    <row r="836" spans="1:1" ht="15.75" customHeight="1" x14ac:dyDescent="0.25">
      <c r="A836" s="11"/>
    </row>
    <row r="837" spans="1:1" ht="15.75" customHeight="1" x14ac:dyDescent="0.25">
      <c r="A837" s="11"/>
    </row>
    <row r="838" spans="1:1" ht="15.75" customHeight="1" x14ac:dyDescent="0.25">
      <c r="A838" s="11"/>
    </row>
    <row r="839" spans="1:1" ht="15.75" customHeight="1" x14ac:dyDescent="0.25">
      <c r="A839" s="11"/>
    </row>
    <row r="840" spans="1:1" ht="15.75" customHeight="1" x14ac:dyDescent="0.25">
      <c r="A840" s="11"/>
    </row>
    <row r="841" spans="1:1" ht="15.75" customHeight="1" x14ac:dyDescent="0.25">
      <c r="A841" s="11"/>
    </row>
    <row r="842" spans="1:1" ht="15.75" customHeight="1" x14ac:dyDescent="0.25">
      <c r="A842" s="11"/>
    </row>
    <row r="843" spans="1:1" ht="15.75" customHeight="1" x14ac:dyDescent="0.25">
      <c r="A843" s="11"/>
    </row>
    <row r="844" spans="1:1" ht="15.75" customHeight="1" x14ac:dyDescent="0.25">
      <c r="A844" s="11"/>
    </row>
    <row r="845" spans="1:1" ht="15.75" customHeight="1" x14ac:dyDescent="0.25">
      <c r="A845" s="11"/>
    </row>
    <row r="846" spans="1:1" ht="15.75" customHeight="1" x14ac:dyDescent="0.25">
      <c r="A846" s="11"/>
    </row>
    <row r="847" spans="1:1" ht="15.75" customHeight="1" x14ac:dyDescent="0.25">
      <c r="A847" s="11"/>
    </row>
    <row r="848" spans="1:1" ht="15.75" customHeight="1" x14ac:dyDescent="0.25">
      <c r="A848" s="11"/>
    </row>
    <row r="849" spans="1:1" ht="15.75" customHeight="1" x14ac:dyDescent="0.25">
      <c r="A849" s="11"/>
    </row>
    <row r="850" spans="1:1" ht="15.75" customHeight="1" x14ac:dyDescent="0.25">
      <c r="A850" s="11"/>
    </row>
    <row r="851" spans="1:1" ht="15.75" customHeight="1" x14ac:dyDescent="0.25">
      <c r="A851" s="11"/>
    </row>
    <row r="852" spans="1:1" ht="15.75" customHeight="1" x14ac:dyDescent="0.25">
      <c r="A852" s="11"/>
    </row>
    <row r="853" spans="1:1" ht="15.75" customHeight="1" x14ac:dyDescent="0.25">
      <c r="A853" s="11"/>
    </row>
    <row r="854" spans="1:1" ht="15.75" customHeight="1" x14ac:dyDescent="0.25">
      <c r="A854" s="11"/>
    </row>
    <row r="855" spans="1:1" ht="15.75" customHeight="1" x14ac:dyDescent="0.25">
      <c r="A855" s="11"/>
    </row>
    <row r="856" spans="1:1" ht="15.75" customHeight="1" x14ac:dyDescent="0.25">
      <c r="A856" s="11"/>
    </row>
    <row r="857" spans="1:1" ht="15.75" customHeight="1" x14ac:dyDescent="0.25">
      <c r="A857" s="11"/>
    </row>
    <row r="858" spans="1:1" ht="15.75" customHeight="1" x14ac:dyDescent="0.25">
      <c r="A858" s="11"/>
    </row>
    <row r="859" spans="1:1" ht="15.75" customHeight="1" x14ac:dyDescent="0.25">
      <c r="A859" s="11"/>
    </row>
    <row r="860" spans="1:1" ht="15.75" customHeight="1" x14ac:dyDescent="0.25">
      <c r="A860" s="11"/>
    </row>
    <row r="861" spans="1:1" ht="15.75" customHeight="1" x14ac:dyDescent="0.25">
      <c r="A861" s="11"/>
    </row>
    <row r="862" spans="1:1" ht="15.75" customHeight="1" x14ac:dyDescent="0.25">
      <c r="A862" s="11"/>
    </row>
    <row r="863" spans="1:1" ht="15.75" customHeight="1" x14ac:dyDescent="0.25">
      <c r="A863" s="11"/>
    </row>
    <row r="864" spans="1:1" ht="15.75" customHeight="1" x14ac:dyDescent="0.25">
      <c r="A864" s="11"/>
    </row>
    <row r="865" spans="1:1" ht="15.75" customHeight="1" x14ac:dyDescent="0.25">
      <c r="A865" s="11"/>
    </row>
    <row r="866" spans="1:1" ht="15.75" customHeight="1" x14ac:dyDescent="0.25">
      <c r="A866" s="11"/>
    </row>
    <row r="867" spans="1:1" ht="15.75" customHeight="1" x14ac:dyDescent="0.25">
      <c r="A867" s="11"/>
    </row>
    <row r="868" spans="1:1" ht="15.75" customHeight="1" x14ac:dyDescent="0.25">
      <c r="A868" s="11"/>
    </row>
    <row r="869" spans="1:1" ht="15.75" customHeight="1" x14ac:dyDescent="0.25">
      <c r="A869" s="11"/>
    </row>
    <row r="870" spans="1:1" ht="15.75" customHeight="1" x14ac:dyDescent="0.25">
      <c r="A870" s="11"/>
    </row>
    <row r="871" spans="1:1" ht="15.75" customHeight="1" x14ac:dyDescent="0.25">
      <c r="A871" s="11"/>
    </row>
    <row r="872" spans="1:1" ht="15.75" customHeight="1" x14ac:dyDescent="0.25">
      <c r="A872" s="11"/>
    </row>
    <row r="873" spans="1:1" ht="15.75" customHeight="1" x14ac:dyDescent="0.25">
      <c r="A873" s="11"/>
    </row>
    <row r="874" spans="1:1" ht="15.75" customHeight="1" x14ac:dyDescent="0.25">
      <c r="A874" s="11"/>
    </row>
    <row r="875" spans="1:1" ht="15.75" customHeight="1" x14ac:dyDescent="0.25">
      <c r="A875" s="11"/>
    </row>
    <row r="876" spans="1:1" ht="15.75" customHeight="1" x14ac:dyDescent="0.25">
      <c r="A876" s="11"/>
    </row>
    <row r="877" spans="1:1" ht="15.75" customHeight="1" x14ac:dyDescent="0.25">
      <c r="A877" s="11"/>
    </row>
    <row r="878" spans="1:1" ht="15.75" customHeight="1" x14ac:dyDescent="0.25">
      <c r="A878" s="11"/>
    </row>
    <row r="879" spans="1:1" ht="15.75" customHeight="1" x14ac:dyDescent="0.25">
      <c r="A879" s="11"/>
    </row>
    <row r="880" spans="1:1" ht="15.75" customHeight="1" x14ac:dyDescent="0.25">
      <c r="A880" s="11"/>
    </row>
    <row r="881" spans="1:1" ht="15.75" customHeight="1" x14ac:dyDescent="0.25">
      <c r="A881" s="11"/>
    </row>
    <row r="882" spans="1:1" ht="15.75" customHeight="1" x14ac:dyDescent="0.25">
      <c r="A882" s="11"/>
    </row>
    <row r="883" spans="1:1" ht="15.75" customHeight="1" x14ac:dyDescent="0.25">
      <c r="A883" s="11"/>
    </row>
    <row r="884" spans="1:1" ht="15.75" customHeight="1" x14ac:dyDescent="0.25">
      <c r="A884" s="11"/>
    </row>
    <row r="885" spans="1:1" ht="15.75" customHeight="1" x14ac:dyDescent="0.25">
      <c r="A885" s="11"/>
    </row>
    <row r="886" spans="1:1" ht="15.75" customHeight="1" x14ac:dyDescent="0.25">
      <c r="A886" s="11"/>
    </row>
    <row r="887" spans="1:1" ht="15.75" customHeight="1" x14ac:dyDescent="0.25">
      <c r="A887" s="11"/>
    </row>
    <row r="888" spans="1:1" ht="15.75" customHeight="1" x14ac:dyDescent="0.25">
      <c r="A888" s="11"/>
    </row>
    <row r="889" spans="1:1" ht="15.75" customHeight="1" x14ac:dyDescent="0.25">
      <c r="A889" s="11"/>
    </row>
    <row r="890" spans="1:1" ht="15.75" customHeight="1" x14ac:dyDescent="0.25">
      <c r="A890" s="11"/>
    </row>
    <row r="891" spans="1:1" ht="15.75" customHeight="1" x14ac:dyDescent="0.25">
      <c r="A891" s="11"/>
    </row>
    <row r="892" spans="1:1" ht="15.75" customHeight="1" x14ac:dyDescent="0.25">
      <c r="A892" s="11"/>
    </row>
    <row r="893" spans="1:1" ht="15.75" customHeight="1" x14ac:dyDescent="0.25">
      <c r="A893" s="11"/>
    </row>
    <row r="894" spans="1:1" ht="15.75" customHeight="1" x14ac:dyDescent="0.25">
      <c r="A894" s="11"/>
    </row>
    <row r="895" spans="1:1" ht="15.75" customHeight="1" x14ac:dyDescent="0.25">
      <c r="A895" s="11"/>
    </row>
    <row r="896" spans="1:1" ht="15.75" customHeight="1" x14ac:dyDescent="0.25">
      <c r="A896" s="11"/>
    </row>
    <row r="897" spans="1:1" ht="15.75" customHeight="1" x14ac:dyDescent="0.25">
      <c r="A897" s="11"/>
    </row>
    <row r="898" spans="1:1" ht="15.75" customHeight="1" x14ac:dyDescent="0.25">
      <c r="A898" s="11"/>
    </row>
    <row r="899" spans="1:1" ht="15.75" customHeight="1" x14ac:dyDescent="0.25">
      <c r="A899" s="11"/>
    </row>
    <row r="900" spans="1:1" ht="15.75" customHeight="1" x14ac:dyDescent="0.25">
      <c r="A900" s="11"/>
    </row>
    <row r="901" spans="1:1" ht="15.75" customHeight="1" x14ac:dyDescent="0.25">
      <c r="A901" s="11"/>
    </row>
    <row r="902" spans="1:1" ht="15.75" customHeight="1" x14ac:dyDescent="0.25">
      <c r="A902" s="11"/>
    </row>
    <row r="903" spans="1:1" ht="15.75" customHeight="1" x14ac:dyDescent="0.25">
      <c r="A903" s="11"/>
    </row>
    <row r="904" spans="1:1" ht="15.75" customHeight="1" x14ac:dyDescent="0.25">
      <c r="A904" s="11"/>
    </row>
    <row r="905" spans="1:1" ht="15.75" customHeight="1" x14ac:dyDescent="0.25">
      <c r="A905" s="11"/>
    </row>
    <row r="906" spans="1:1" ht="15.75" customHeight="1" x14ac:dyDescent="0.25">
      <c r="A906" s="11"/>
    </row>
    <row r="907" spans="1:1" ht="15.75" customHeight="1" x14ac:dyDescent="0.25">
      <c r="A907" s="11"/>
    </row>
    <row r="908" spans="1:1" ht="15.75" customHeight="1" x14ac:dyDescent="0.25">
      <c r="A908" s="11"/>
    </row>
    <row r="909" spans="1:1" ht="15.75" customHeight="1" x14ac:dyDescent="0.25">
      <c r="A909" s="11"/>
    </row>
    <row r="910" spans="1:1" ht="15.75" customHeight="1" x14ac:dyDescent="0.25">
      <c r="A910" s="11"/>
    </row>
    <row r="911" spans="1:1" ht="15.75" customHeight="1" x14ac:dyDescent="0.25">
      <c r="A911" s="11"/>
    </row>
    <row r="912" spans="1:1" ht="15.75" customHeight="1" x14ac:dyDescent="0.25">
      <c r="A912" s="11"/>
    </row>
    <row r="913" spans="1:1" ht="15.75" customHeight="1" x14ac:dyDescent="0.25">
      <c r="A913" s="11"/>
    </row>
    <row r="914" spans="1:1" ht="15.75" customHeight="1" x14ac:dyDescent="0.25">
      <c r="A914" s="11"/>
    </row>
    <row r="915" spans="1:1" ht="15.75" customHeight="1" x14ac:dyDescent="0.25">
      <c r="A915" s="11"/>
    </row>
    <row r="916" spans="1:1" ht="15.75" customHeight="1" x14ac:dyDescent="0.25">
      <c r="A916" s="11"/>
    </row>
    <row r="917" spans="1:1" ht="15.75" customHeight="1" x14ac:dyDescent="0.25">
      <c r="A917" s="11"/>
    </row>
    <row r="918" spans="1:1" ht="15.75" customHeight="1" x14ac:dyDescent="0.25">
      <c r="A918" s="11"/>
    </row>
    <row r="919" spans="1:1" ht="15.75" customHeight="1" x14ac:dyDescent="0.25">
      <c r="A919" s="11"/>
    </row>
    <row r="920" spans="1:1" ht="15.75" customHeight="1" x14ac:dyDescent="0.25">
      <c r="A920" s="11"/>
    </row>
    <row r="921" spans="1:1" ht="15.75" customHeight="1" x14ac:dyDescent="0.25">
      <c r="A921" s="11"/>
    </row>
    <row r="922" spans="1:1" ht="15.75" customHeight="1" x14ac:dyDescent="0.25">
      <c r="A922" s="11"/>
    </row>
    <row r="923" spans="1:1" ht="15.75" customHeight="1" x14ac:dyDescent="0.25">
      <c r="A923" s="11"/>
    </row>
    <row r="924" spans="1:1" ht="15.75" customHeight="1" x14ac:dyDescent="0.25">
      <c r="A924" s="11"/>
    </row>
    <row r="925" spans="1:1" ht="15.75" customHeight="1" x14ac:dyDescent="0.25">
      <c r="A925" s="11"/>
    </row>
    <row r="926" spans="1:1" ht="15.75" customHeight="1" x14ac:dyDescent="0.25">
      <c r="A926" s="11"/>
    </row>
    <row r="927" spans="1:1" ht="15.75" customHeight="1" x14ac:dyDescent="0.25">
      <c r="A927" s="11"/>
    </row>
    <row r="928" spans="1:1" ht="15.75" customHeight="1" x14ac:dyDescent="0.25">
      <c r="A928" s="11"/>
    </row>
    <row r="929" spans="1:1" ht="15.75" customHeight="1" x14ac:dyDescent="0.25">
      <c r="A929" s="11"/>
    </row>
    <row r="930" spans="1:1" ht="15.75" customHeight="1" x14ac:dyDescent="0.25">
      <c r="A930" s="11"/>
    </row>
    <row r="931" spans="1:1" ht="15.75" customHeight="1" x14ac:dyDescent="0.25">
      <c r="A931" s="11"/>
    </row>
    <row r="932" spans="1:1" ht="15.75" customHeight="1" x14ac:dyDescent="0.25">
      <c r="A932" s="11"/>
    </row>
    <row r="933" spans="1:1" ht="15.75" customHeight="1" x14ac:dyDescent="0.25">
      <c r="A933" s="11"/>
    </row>
    <row r="934" spans="1:1" ht="15.75" customHeight="1" x14ac:dyDescent="0.25">
      <c r="A934" s="11"/>
    </row>
    <row r="935" spans="1:1" ht="15.75" customHeight="1" x14ac:dyDescent="0.25">
      <c r="A935" s="11"/>
    </row>
    <row r="936" spans="1:1" ht="15.75" customHeight="1" x14ac:dyDescent="0.25">
      <c r="A936" s="11"/>
    </row>
    <row r="937" spans="1:1" ht="15.75" customHeight="1" x14ac:dyDescent="0.25">
      <c r="A937" s="11"/>
    </row>
    <row r="938" spans="1:1" ht="15.75" customHeight="1" x14ac:dyDescent="0.25">
      <c r="A938" s="11"/>
    </row>
    <row r="939" spans="1:1" ht="15.75" customHeight="1" x14ac:dyDescent="0.25">
      <c r="A939" s="11"/>
    </row>
    <row r="940" spans="1:1" ht="15.75" customHeight="1" x14ac:dyDescent="0.25">
      <c r="A940" s="11"/>
    </row>
    <row r="941" spans="1:1" ht="15.75" customHeight="1" x14ac:dyDescent="0.25">
      <c r="A941" s="11"/>
    </row>
    <row r="942" spans="1:1" ht="15.75" customHeight="1" x14ac:dyDescent="0.25">
      <c r="A942" s="11"/>
    </row>
    <row r="943" spans="1:1" ht="15.75" customHeight="1" x14ac:dyDescent="0.25">
      <c r="A943" s="11"/>
    </row>
    <row r="944" spans="1:1" ht="15.75" customHeight="1" x14ac:dyDescent="0.25">
      <c r="A944" s="11"/>
    </row>
    <row r="945" spans="1:1" ht="15.75" customHeight="1" x14ac:dyDescent="0.25">
      <c r="A945" s="11"/>
    </row>
    <row r="946" spans="1:1" ht="15.75" customHeight="1" x14ac:dyDescent="0.25">
      <c r="A946" s="11"/>
    </row>
    <row r="947" spans="1:1" ht="15.75" customHeight="1" x14ac:dyDescent="0.25">
      <c r="A947" s="11"/>
    </row>
    <row r="948" spans="1:1" ht="15.75" customHeight="1" x14ac:dyDescent="0.25">
      <c r="A948" s="11"/>
    </row>
    <row r="949" spans="1:1" ht="15.75" customHeight="1" x14ac:dyDescent="0.25">
      <c r="A949" s="11"/>
    </row>
    <row r="950" spans="1:1" ht="15.75" customHeight="1" x14ac:dyDescent="0.25">
      <c r="A950" s="11"/>
    </row>
    <row r="951" spans="1:1" ht="15.75" customHeight="1" x14ac:dyDescent="0.25">
      <c r="A951" s="11"/>
    </row>
    <row r="952" spans="1:1" ht="15.75" customHeight="1" x14ac:dyDescent="0.25">
      <c r="A952" s="11"/>
    </row>
    <row r="953" spans="1:1" ht="15.75" customHeight="1" x14ac:dyDescent="0.25">
      <c r="A953" s="11"/>
    </row>
    <row r="954" spans="1:1" ht="15.75" customHeight="1" x14ac:dyDescent="0.25">
      <c r="A954" s="11"/>
    </row>
    <row r="955" spans="1:1" ht="15.75" customHeight="1" x14ac:dyDescent="0.25">
      <c r="A955" s="11"/>
    </row>
    <row r="956" spans="1:1" ht="15.75" customHeight="1" x14ac:dyDescent="0.25">
      <c r="A956" s="11"/>
    </row>
    <row r="957" spans="1:1" ht="15.75" customHeight="1" x14ac:dyDescent="0.25">
      <c r="A957" s="11"/>
    </row>
    <row r="958" spans="1:1" ht="15.75" customHeight="1" x14ac:dyDescent="0.25">
      <c r="A958" s="11"/>
    </row>
    <row r="959" spans="1:1" ht="15.75" customHeight="1" x14ac:dyDescent="0.25">
      <c r="A959" s="11"/>
    </row>
    <row r="960" spans="1:1" ht="15.75" customHeight="1" x14ac:dyDescent="0.25">
      <c r="A960" s="11"/>
    </row>
    <row r="961" spans="1:1" ht="15.75" customHeight="1" x14ac:dyDescent="0.25">
      <c r="A961" s="11"/>
    </row>
    <row r="962" spans="1:1" ht="15.75" customHeight="1" x14ac:dyDescent="0.25">
      <c r="A962" s="11"/>
    </row>
    <row r="963" spans="1:1" ht="15.75" customHeight="1" x14ac:dyDescent="0.25">
      <c r="A963" s="11"/>
    </row>
    <row r="964" spans="1:1" ht="15.75" customHeight="1" x14ac:dyDescent="0.25">
      <c r="A964" s="11"/>
    </row>
    <row r="965" spans="1:1" ht="15.75" customHeight="1" x14ac:dyDescent="0.25">
      <c r="A965" s="11"/>
    </row>
    <row r="966" spans="1:1" ht="15.75" customHeight="1" x14ac:dyDescent="0.25">
      <c r="A966" s="11"/>
    </row>
    <row r="967" spans="1:1" ht="15.75" customHeight="1" x14ac:dyDescent="0.25">
      <c r="A967" s="11"/>
    </row>
    <row r="968" spans="1:1" ht="15.75" customHeight="1" x14ac:dyDescent="0.25">
      <c r="A968" s="11"/>
    </row>
    <row r="969" spans="1:1" ht="15.75" customHeight="1" x14ac:dyDescent="0.25">
      <c r="A969" s="11"/>
    </row>
    <row r="970" spans="1:1" ht="15.75" customHeight="1" x14ac:dyDescent="0.25">
      <c r="A970" s="11"/>
    </row>
    <row r="971" spans="1:1" ht="15.75" customHeight="1" x14ac:dyDescent="0.25">
      <c r="A971" s="11"/>
    </row>
    <row r="972" spans="1:1" ht="15.75" customHeight="1" x14ac:dyDescent="0.25">
      <c r="A972" s="11"/>
    </row>
    <row r="973" spans="1:1" ht="15.75" customHeight="1" x14ac:dyDescent="0.25">
      <c r="A973" s="11"/>
    </row>
    <row r="974" spans="1:1" ht="15.75" customHeight="1" x14ac:dyDescent="0.25">
      <c r="A974" s="11"/>
    </row>
    <row r="975" spans="1:1" ht="15.75" customHeight="1" x14ac:dyDescent="0.25">
      <c r="A975" s="11"/>
    </row>
    <row r="976" spans="1:1" ht="15.75" customHeight="1" x14ac:dyDescent="0.25">
      <c r="A976" s="11"/>
    </row>
    <row r="977" spans="1:1" ht="15.75" customHeight="1" x14ac:dyDescent="0.25">
      <c r="A977" s="11"/>
    </row>
    <row r="978" spans="1:1" ht="15.75" customHeight="1" x14ac:dyDescent="0.25">
      <c r="A978" s="11"/>
    </row>
    <row r="979" spans="1:1" ht="15.75" customHeight="1" x14ac:dyDescent="0.25">
      <c r="A979" s="11"/>
    </row>
    <row r="980" spans="1:1" ht="15.75" customHeight="1" x14ac:dyDescent="0.25">
      <c r="A980" s="11"/>
    </row>
    <row r="981" spans="1:1" ht="15.75" customHeight="1" x14ac:dyDescent="0.25">
      <c r="A981" s="11"/>
    </row>
    <row r="982" spans="1:1" ht="15.75" customHeight="1" x14ac:dyDescent="0.25">
      <c r="A982" s="11"/>
    </row>
    <row r="983" spans="1:1" ht="15.75" customHeight="1" x14ac:dyDescent="0.25">
      <c r="A983" s="11"/>
    </row>
    <row r="984" spans="1:1" ht="15.75" customHeight="1" x14ac:dyDescent="0.25">
      <c r="A984" s="11"/>
    </row>
    <row r="985" spans="1:1" ht="15.75" customHeight="1" x14ac:dyDescent="0.25">
      <c r="A985" s="11"/>
    </row>
    <row r="986" spans="1:1" ht="15.75" customHeight="1" x14ac:dyDescent="0.25">
      <c r="A986" s="11"/>
    </row>
    <row r="987" spans="1:1" ht="15.75" customHeight="1" x14ac:dyDescent="0.25">
      <c r="A987" s="11"/>
    </row>
    <row r="988" spans="1:1" ht="15.75" customHeight="1" x14ac:dyDescent="0.25">
      <c r="A988" s="11"/>
    </row>
    <row r="989" spans="1:1" ht="15.75" customHeight="1" x14ac:dyDescent="0.25">
      <c r="A989" s="11"/>
    </row>
    <row r="990" spans="1:1" ht="15.75" customHeight="1" x14ac:dyDescent="0.25">
      <c r="A990" s="11"/>
    </row>
    <row r="991" spans="1:1" ht="15.75" customHeight="1" x14ac:dyDescent="0.25">
      <c r="A991" s="11"/>
    </row>
    <row r="992" spans="1:1" ht="15.75" customHeight="1" x14ac:dyDescent="0.25">
      <c r="A992" s="11"/>
    </row>
    <row r="993" spans="1:1" ht="15.75" customHeight="1" x14ac:dyDescent="0.25">
      <c r="A993" s="11"/>
    </row>
    <row r="994" spans="1:1" ht="15.75" customHeight="1" x14ac:dyDescent="0.25">
      <c r="A994" s="11"/>
    </row>
    <row r="995" spans="1:1" ht="15.75" customHeight="1" x14ac:dyDescent="0.25">
      <c r="A995" s="11"/>
    </row>
    <row r="996" spans="1:1" ht="15.75" customHeight="1" x14ac:dyDescent="0.25">
      <c r="A996" s="11"/>
    </row>
    <row r="997" spans="1:1" ht="15.75" customHeight="1" x14ac:dyDescent="0.25">
      <c r="A997" s="11"/>
    </row>
    <row r="998" spans="1:1" ht="15.75" customHeight="1" x14ac:dyDescent="0.25">
      <c r="A998" s="11"/>
    </row>
    <row r="999" spans="1:1" ht="15.75" customHeight="1" x14ac:dyDescent="0.25">
      <c r="A999" s="11"/>
    </row>
    <row r="1000" spans="1:1" ht="15" customHeight="1" x14ac:dyDescent="0.25">
      <c r="A1000" s="11"/>
    </row>
  </sheetData>
  <mergeCells count="4">
    <mergeCell ref="A47:B47"/>
    <mergeCell ref="A48:B48"/>
    <mergeCell ref="A49:B49"/>
    <mergeCell ref="A35:G35"/>
  </mergeCells>
  <conditionalFormatting sqref="C5:C6">
    <cfRule type="cellIs" dxfId="36" priority="3" operator="equal">
      <formula>MIN($B$24:$W$24)</formula>
    </cfRule>
    <cfRule type="cellIs" dxfId="35" priority="4" operator="equal">
      <formula>MIN($B$23:$W$23)</formula>
    </cfRule>
  </conditionalFormatting>
  <conditionalFormatting sqref="C8:C9">
    <cfRule type="cellIs" dxfId="34" priority="5" operator="equal">
      <formula>MIN($B$16:$S$16)</formula>
    </cfRule>
  </conditionalFormatting>
  <conditionalFormatting sqref="C8:C34">
    <cfRule type="cellIs" dxfId="33" priority="6" operator="equal">
      <formula>MIN($B$17:$S$17)</formula>
    </cfRule>
  </conditionalFormatting>
  <conditionalFormatting sqref="C9">
    <cfRule type="cellIs" dxfId="32" priority="1" operator="equal">
      <formula>MIN(#REF!)</formula>
    </cfRule>
  </conditionalFormatting>
  <conditionalFormatting sqref="C10 C23">
    <cfRule type="cellIs" dxfId="31" priority="2" operator="equal">
      <formula>MIN(#REF!)</formula>
    </cfRule>
  </conditionalFormatting>
  <conditionalFormatting sqref="C10:C34">
    <cfRule type="cellIs" dxfId="30" priority="7" operator="equal">
      <formula>MIN($B$18:$S$18)</formula>
    </cfRule>
  </conditionalFormatting>
  <conditionalFormatting sqref="D5:D7 D34">
    <cfRule type="cellIs" dxfId="29" priority="8" operator="equal">
      <formula>MIN($F$20:$W$20)</formula>
    </cfRule>
    <cfRule type="cellIs" dxfId="28" priority="9" operator="equal">
      <formula>MIN($F$19:$W$19)</formula>
    </cfRule>
  </conditionalFormatting>
  <pageMargins left="0.7" right="0.7" top="0.75" bottom="0.75" header="0" footer="0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6</vt:i4>
      </vt:variant>
    </vt:vector>
  </HeadingPairs>
  <TitlesOfParts>
    <vt:vector size="41" baseType="lpstr">
      <vt:lpstr>Quadro de Preços 1</vt:lpstr>
      <vt:lpstr>Quadro de Preços 1 (3) - Franco</vt:lpstr>
      <vt:lpstr>Quadro de Preços 1 (4) - Skol</vt:lpstr>
      <vt:lpstr>Quadro de Preços 1 (5) - Pré</vt:lpstr>
      <vt:lpstr>Quadro de Preços Frete</vt:lpstr>
      <vt:lpstr>Materiais Gráficos</vt:lpstr>
      <vt:lpstr>Planilha para vinculação</vt:lpstr>
      <vt:lpstr>Verba_Escritorio_Cons e lim_PRÉ</vt:lpstr>
      <vt:lpstr>Verba_Escritorio_Cons e limpeza</vt:lpstr>
      <vt:lpstr>Verba_Estudo</vt:lpstr>
      <vt:lpstr>Verba_Pesquisafinal</vt:lpstr>
      <vt:lpstr>Verba_Kit Pedagogico_Franco</vt:lpstr>
      <vt:lpstr>Verba_Kit Pedagogico_Skol</vt:lpstr>
      <vt:lpstr>Kit Lanche</vt:lpstr>
      <vt:lpstr>Kits; Mesas e Cadeiras</vt:lpstr>
      <vt:lpstr>Horas Agente Social Pré</vt:lpstr>
      <vt:lpstr>Horas Técnico Social Pré</vt:lpstr>
      <vt:lpstr>Horas_Agente Social_FRANCOSKOL</vt:lpstr>
      <vt:lpstr>Horas_Técnico Social_FRANCOSKOL</vt:lpstr>
      <vt:lpstr>PRÉ</vt:lpstr>
      <vt:lpstr>testes_Pré</vt:lpstr>
      <vt:lpstr>Franco</vt:lpstr>
      <vt:lpstr>testes_Franco</vt:lpstr>
      <vt:lpstr>Skol</vt:lpstr>
      <vt:lpstr>testes_Skol</vt:lpstr>
      <vt:lpstr>Cronograma Consolidado</vt:lpstr>
      <vt:lpstr>Delos (insumos)</vt:lpstr>
      <vt:lpstr>Garças (insumos)</vt:lpstr>
      <vt:lpstr>Paçuaré I (insumos)</vt:lpstr>
      <vt:lpstr>Paçuaré II (insumos)</vt:lpstr>
      <vt:lpstr>Parque Carioca I (insumos)</vt:lpstr>
      <vt:lpstr>Parque Carioca III (insumos)</vt:lpstr>
      <vt:lpstr>Parque Carioca IV (insumos)</vt:lpstr>
      <vt:lpstr>Pintassilgos (insumos)</vt:lpstr>
      <vt:lpstr>Santorini (insumos)</vt:lpstr>
      <vt:lpstr>Franco!Print_Area</vt:lpstr>
      <vt:lpstr>PRÉ!Print_Area</vt:lpstr>
      <vt:lpstr>Skol!Print_Area</vt:lpstr>
      <vt:lpstr>Franco!Print_Titles</vt:lpstr>
      <vt:lpstr>PRÉ!Print_Titles</vt:lpstr>
      <vt:lpstr>Skol!Print_Titles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da Silva dos Santos</dc:creator>
  <cp:lastModifiedBy>Yuri Ferreira Coloneze</cp:lastModifiedBy>
  <dcterms:created xsi:type="dcterms:W3CDTF">2020-04-15T14:35:18Z</dcterms:created>
  <dcterms:modified xsi:type="dcterms:W3CDTF">2025-04-30T18:45:03Z</dcterms:modified>
</cp:coreProperties>
</file>