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yuri.coloneze\Desktop\SEI MAIO25\AlemãoIII\"/>
    </mc:Choice>
  </mc:AlternateContent>
  <xr:revisionPtr revIDLastSave="0" documentId="13_ncr:1_{8892A064-E0DD-42A1-866E-A99AC73D92CA}" xr6:coauthVersionLast="47" xr6:coauthVersionMax="47" xr10:uidLastSave="{00000000-0000-0000-0000-000000000000}"/>
  <bookViews>
    <workbookView xWindow="-120" yWindow="-120" windowWidth="29040" windowHeight="15840" firstSheet="15" activeTab="16" xr2:uid="{00000000-000D-0000-FFFF-FFFF00000000}"/>
  </bookViews>
  <sheets>
    <sheet name="Quadro de Preços 1" sheetId="28" r:id="rId1"/>
    <sheet name="Quadro de Preços 1 (2) - I" sheetId="29" r:id="rId2"/>
    <sheet name="Quadro de Preços (3) - II" sheetId="34" r:id="rId3"/>
    <sheet name="Quadro de Preços Frete" sheetId="30" r:id="rId4"/>
    <sheet name="Materiais Gráficos" sheetId="31" r:id="rId5"/>
    <sheet name="Planilha para vinculação" sheetId="1" r:id="rId6"/>
    <sheet name="Verba_Escritorio_Cons e limpeza" sheetId="2" r:id="rId7"/>
    <sheet name="Verba_Estudo" sheetId="3" r:id="rId8"/>
    <sheet name="Verba_Pesquisafinal" sheetId="33" r:id="rId9"/>
    <sheet name="Verba_Kit Pedagogico_I" sheetId="38" r:id="rId10"/>
    <sheet name="Verba_Kit Pedagogico_II" sheetId="39" r:id="rId11"/>
    <sheet name="Kit Lanche" sheetId="5" r:id="rId12"/>
    <sheet name="Kits; Mesas e Cadeiras" sheetId="35" r:id="rId13"/>
    <sheet name="Horas_Agente Social_ITAPEMIRIM" sheetId="6" r:id="rId14"/>
    <sheet name="Horas_Técnico Social_ITAPEMIRIM" sheetId="7" r:id="rId15"/>
    <sheet name="Condomínio Fazendinha I - PO" sheetId="22" r:id="rId16"/>
    <sheet name="Condomínio Fazendinha II - PO" sheetId="24" r:id="rId17"/>
    <sheet name="testes_FazendinhaI" sheetId="36" r:id="rId18"/>
    <sheet name="testes_Condomínio Fazendinha II" sheetId="37" r:id="rId19"/>
    <sheet name="Cronograma Consolidado" sheetId="25" r:id="rId20"/>
    <sheet name="Delos (insumos)" sheetId="12" state="hidden" r:id="rId21"/>
    <sheet name="Garças (insumos)" sheetId="13" state="hidden" r:id="rId22"/>
    <sheet name="Paçuaré I (insumos)" sheetId="14" state="hidden" r:id="rId23"/>
    <sheet name="Paçuaré II (insumos)" sheetId="15" state="hidden" r:id="rId24"/>
    <sheet name="Parque Carioca I (insumos)" sheetId="16" state="hidden" r:id="rId25"/>
    <sheet name="Parque Carioca III (insumos)" sheetId="17" state="hidden" r:id="rId26"/>
    <sheet name="Parque Carioca IV (insumos)" sheetId="18" state="hidden" r:id="rId27"/>
    <sheet name="Pintassilgos (insumos)" sheetId="19" state="hidden" r:id="rId28"/>
    <sheet name="Santorini (insumos)" sheetId="20" state="hidden" r:id="rId29"/>
  </sheets>
  <definedNames>
    <definedName name="_FilterDatabase" localSheetId="5" hidden="1">'Planilha para vinculação'!$A$4:$F$62</definedName>
    <definedName name="_xlnm._FilterDatabase" localSheetId="5" hidden="1">'Planilha para vinculação'!$A$4:$F$4</definedName>
    <definedName name="Print_Area" localSheetId="15">'Condomínio Fazendinha I - PO'!$C$6:$AC$224</definedName>
    <definedName name="Print_Area" localSheetId="16">'Condomínio Fazendinha II - PO'!$C$6:$AC$248</definedName>
    <definedName name="Print_Titles" localSheetId="15">'Condomínio Fazendinha I - PO'!$A$6:$JA$8</definedName>
    <definedName name="Print_Titles" localSheetId="16">'Condomínio Fazendinha II - PO'!$A$6:$JA$8</definedName>
  </definedNames>
  <calcPr calcId="181029"/>
  <extLst>
    <ext uri="GoogleSheetsCustomDataVersion2">
      <go:sheetsCustomData xmlns:go="http://customooxmlschemas.google.com/" r:id="rId38" roundtripDataChecksum="BRclUXkT4VlfTbdBqCuMswox4lhWlEBlj4BRUQ9i4b8="/>
    </ext>
  </extLst>
</workbook>
</file>

<file path=xl/calcChain.xml><?xml version="1.0" encoding="utf-8"?>
<calcChain xmlns="http://schemas.openxmlformats.org/spreadsheetml/2006/main">
  <c r="C140" i="7" l="1"/>
  <c r="C14" i="31"/>
  <c r="C9" i="31"/>
  <c r="C7" i="31"/>
  <c r="E21" i="36"/>
  <c r="I17" i="36"/>
  <c r="I16" i="36"/>
  <c r="G15" i="36"/>
  <c r="G14" i="36"/>
  <c r="F15" i="36"/>
  <c r="F14" i="36"/>
  <c r="E22" i="36"/>
  <c r="C24" i="36"/>
  <c r="D24" i="36"/>
  <c r="D23" i="36"/>
  <c r="C23" i="36"/>
  <c r="B24" i="36"/>
  <c r="B23" i="36"/>
  <c r="A20" i="36"/>
  <c r="A19" i="36"/>
  <c r="C29" i="31"/>
  <c r="C24" i="31"/>
  <c r="C22" i="31"/>
  <c r="I17" i="37"/>
  <c r="I16" i="37"/>
  <c r="G15" i="37"/>
  <c r="G14" i="37"/>
  <c r="F15" i="37"/>
  <c r="F14" i="37"/>
  <c r="E22" i="37"/>
  <c r="E21" i="37"/>
  <c r="C24" i="37"/>
  <c r="D24" i="37"/>
  <c r="D23" i="37"/>
  <c r="C23" i="37"/>
  <c r="B23" i="37"/>
  <c r="A19" i="37"/>
  <c r="C104" i="6"/>
  <c r="C141" i="7"/>
  <c r="J252" i="24"/>
  <c r="J251" i="24"/>
  <c r="J253" i="22"/>
  <c r="J252" i="22"/>
  <c r="C139" i="7"/>
  <c r="C138" i="7"/>
  <c r="C134" i="7"/>
  <c r="B136" i="7"/>
  <c r="C135" i="7"/>
  <c r="C133" i="7"/>
  <c r="C136" i="7" s="1"/>
  <c r="C103" i="6"/>
  <c r="B102" i="6"/>
  <c r="C101" i="6"/>
  <c r="C100" i="6"/>
  <c r="AC238" i="22"/>
  <c r="AC237" i="22"/>
  <c r="AC236" i="22"/>
  <c r="AC233" i="22"/>
  <c r="AC232" i="22"/>
  <c r="AC231" i="22"/>
  <c r="AB241" i="22"/>
  <c r="AA241" i="22"/>
  <c r="Z241" i="22"/>
  <c r="Y241" i="22"/>
  <c r="W241" i="22"/>
  <c r="V241" i="22"/>
  <c r="U241" i="22"/>
  <c r="T241" i="22"/>
  <c r="S241" i="22"/>
  <c r="Q241" i="22"/>
  <c r="P241" i="22"/>
  <c r="O241" i="22"/>
  <c r="N241" i="22"/>
  <c r="M241" i="22"/>
  <c r="AC238" i="24"/>
  <c r="AC237" i="24"/>
  <c r="AC236" i="24"/>
  <c r="AC233" i="24"/>
  <c r="AC232" i="24"/>
  <c r="AC231" i="24"/>
  <c r="L241" i="24"/>
  <c r="M241" i="24"/>
  <c r="AB241" i="24"/>
  <c r="AA241" i="24"/>
  <c r="Z241" i="24"/>
  <c r="Y241" i="24"/>
  <c r="W241" i="24"/>
  <c r="V241" i="24"/>
  <c r="U241" i="24"/>
  <c r="T241" i="24"/>
  <c r="S241" i="24"/>
  <c r="Q241" i="24"/>
  <c r="P241" i="24"/>
  <c r="O241" i="24"/>
  <c r="N241" i="24"/>
  <c r="AB239" i="24"/>
  <c r="AA239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L239" i="24"/>
  <c r="J238" i="24"/>
  <c r="K238" i="24" s="1"/>
  <c r="J237" i="24"/>
  <c r="K237" i="24" s="1"/>
  <c r="J236" i="24"/>
  <c r="K236" i="24" s="1"/>
  <c r="J233" i="24"/>
  <c r="K233" i="24" s="1"/>
  <c r="J232" i="24"/>
  <c r="K232" i="24" s="1"/>
  <c r="J231" i="24"/>
  <c r="K231" i="24" s="1"/>
  <c r="AB239" i="22"/>
  <c r="AA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L239" i="22"/>
  <c r="K238" i="22"/>
  <c r="J238" i="22"/>
  <c r="J237" i="22"/>
  <c r="K237" i="22" s="1"/>
  <c r="J236" i="22"/>
  <c r="K236" i="22" s="1"/>
  <c r="J233" i="22"/>
  <c r="K233" i="22" s="1"/>
  <c r="J232" i="22"/>
  <c r="K232" i="22" s="1"/>
  <c r="J231" i="22"/>
  <c r="K231" i="22" s="1"/>
  <c r="J59" i="24"/>
  <c r="J59" i="22"/>
  <c r="I39" i="29"/>
  <c r="J39" i="29" s="1"/>
  <c r="H39" i="29"/>
  <c r="G39" i="29"/>
  <c r="I9" i="37"/>
  <c r="I8" i="37"/>
  <c r="I15" i="36"/>
  <c r="I14" i="36"/>
  <c r="I13" i="36"/>
  <c r="I12" i="36"/>
  <c r="I11" i="36"/>
  <c r="I10" i="36"/>
  <c r="I9" i="36"/>
  <c r="I8" i="36"/>
  <c r="H13" i="36"/>
  <c r="H12" i="36"/>
  <c r="H11" i="36"/>
  <c r="H10" i="36"/>
  <c r="H9" i="36"/>
  <c r="H8" i="36"/>
  <c r="H11" i="37"/>
  <c r="H12" i="37"/>
  <c r="H10" i="37"/>
  <c r="H9" i="37"/>
  <c r="H8" i="37"/>
  <c r="G11" i="37"/>
  <c r="G8" i="37"/>
  <c r="G11" i="36"/>
  <c r="G8" i="36"/>
  <c r="F13" i="37"/>
  <c r="F12" i="37"/>
  <c r="F11" i="37"/>
  <c r="F10" i="37"/>
  <c r="F8" i="37"/>
  <c r="F13" i="36"/>
  <c r="F11" i="36"/>
  <c r="F10" i="36"/>
  <c r="F8" i="36"/>
  <c r="E17" i="37"/>
  <c r="E16" i="37"/>
  <c r="E15" i="37"/>
  <c r="E9" i="37"/>
  <c r="E8" i="37"/>
  <c r="E18" i="36"/>
  <c r="E16" i="36"/>
  <c r="E15" i="36"/>
  <c r="E10" i="36"/>
  <c r="E9" i="36"/>
  <c r="E8" i="36"/>
  <c r="D19" i="37"/>
  <c r="D18" i="37"/>
  <c r="D17" i="37"/>
  <c r="D21" i="37"/>
  <c r="D9" i="37"/>
  <c r="D10" i="37"/>
  <c r="D8" i="37"/>
  <c r="D20" i="36"/>
  <c r="D18" i="36"/>
  <c r="D17" i="36"/>
  <c r="D16" i="36"/>
  <c r="D9" i="36"/>
  <c r="D8" i="36"/>
  <c r="C19" i="37"/>
  <c r="C18" i="37"/>
  <c r="C17" i="37"/>
  <c r="C9" i="37"/>
  <c r="C8" i="37"/>
  <c r="C20" i="36"/>
  <c r="C18" i="36"/>
  <c r="C17" i="36"/>
  <c r="C9" i="36"/>
  <c r="C8" i="36"/>
  <c r="B9" i="37"/>
  <c r="B22" i="37"/>
  <c r="B21" i="37"/>
  <c r="B20" i="37"/>
  <c r="B19" i="37"/>
  <c r="B18" i="37"/>
  <c r="B17" i="37"/>
  <c r="B8" i="37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A18" i="37"/>
  <c r="A17" i="37"/>
  <c r="A16" i="37"/>
  <c r="A15" i="37"/>
  <c r="A14" i="37"/>
  <c r="A13" i="37"/>
  <c r="A14" i="36"/>
  <c r="A18" i="36"/>
  <c r="A17" i="36"/>
  <c r="A16" i="36"/>
  <c r="A15" i="36"/>
  <c r="A13" i="36"/>
  <c r="A7" i="36"/>
  <c r="C103" i="7"/>
  <c r="C102" i="7"/>
  <c r="C101" i="7"/>
  <c r="C108" i="7"/>
  <c r="C107" i="7"/>
  <c r="C106" i="7"/>
  <c r="C83" i="7"/>
  <c r="C82" i="7"/>
  <c r="C81" i="7"/>
  <c r="C86" i="7"/>
  <c r="C87" i="7"/>
  <c r="C88" i="7"/>
  <c r="C74" i="6"/>
  <c r="C73" i="6"/>
  <c r="C78" i="6"/>
  <c r="C77" i="6"/>
  <c r="C58" i="6"/>
  <c r="C57" i="6"/>
  <c r="C20" i="6"/>
  <c r="C19" i="6"/>
  <c r="C102" i="6" l="1"/>
  <c r="M239" i="22"/>
  <c r="L228" i="24"/>
  <c r="M228" i="24"/>
  <c r="N228" i="24"/>
  <c r="O228" i="24"/>
  <c r="P228" i="24"/>
  <c r="Q228" i="24"/>
  <c r="R228" i="24"/>
  <c r="S228" i="24"/>
  <c r="T228" i="24"/>
  <c r="U228" i="24"/>
  <c r="V228" i="24"/>
  <c r="W228" i="24"/>
  <c r="X228" i="24"/>
  <c r="Y228" i="24"/>
  <c r="Z228" i="24"/>
  <c r="AA228" i="24"/>
  <c r="AB228" i="24"/>
  <c r="L228" i="22"/>
  <c r="M228" i="22"/>
  <c r="N228" i="22"/>
  <c r="O228" i="22"/>
  <c r="P228" i="22"/>
  <c r="Q228" i="22"/>
  <c r="R228" i="22"/>
  <c r="S228" i="22"/>
  <c r="T228" i="22"/>
  <c r="U228" i="22"/>
  <c r="V228" i="22"/>
  <c r="W228" i="22"/>
  <c r="X228" i="22"/>
  <c r="Y228" i="22"/>
  <c r="Z228" i="22"/>
  <c r="AA228" i="22"/>
  <c r="AB228" i="22"/>
  <c r="C93" i="6"/>
  <c r="C127" i="7"/>
  <c r="C126" i="7"/>
  <c r="M218" i="22"/>
  <c r="N218" i="22"/>
  <c r="O218" i="22"/>
  <c r="P218" i="22"/>
  <c r="Q218" i="22"/>
  <c r="R218" i="22"/>
  <c r="S218" i="22"/>
  <c r="U218" i="22"/>
  <c r="V218" i="22"/>
  <c r="X218" i="22"/>
  <c r="Y218" i="22"/>
  <c r="AA218" i="22"/>
  <c r="AB218" i="22"/>
  <c r="C122" i="7"/>
  <c r="C123" i="7"/>
  <c r="C121" i="7"/>
  <c r="C86" i="6"/>
  <c r="C85" i="6"/>
  <c r="C117" i="7"/>
  <c r="C118" i="7"/>
  <c r="C116" i="7"/>
  <c r="M213" i="22"/>
  <c r="N213" i="22"/>
  <c r="O213" i="22"/>
  <c r="P213" i="22"/>
  <c r="Q213" i="22"/>
  <c r="R213" i="22"/>
  <c r="T213" i="22"/>
  <c r="V213" i="22"/>
  <c r="X213" i="22"/>
  <c r="Z213" i="22"/>
  <c r="AB213" i="22"/>
  <c r="AB219" i="22" s="1"/>
  <c r="J182" i="24"/>
  <c r="K182" i="24" s="1"/>
  <c r="J154" i="24"/>
  <c r="V179" i="24"/>
  <c r="T179" i="24"/>
  <c r="Q179" i="24"/>
  <c r="P179" i="24"/>
  <c r="N179" i="24"/>
  <c r="M179" i="24"/>
  <c r="L179" i="24"/>
  <c r="J172" i="24"/>
  <c r="K172" i="24" s="1"/>
  <c r="Y172" i="24" s="1"/>
  <c r="T190" i="22"/>
  <c r="V190" i="22"/>
  <c r="X190" i="22"/>
  <c r="Z190" i="22"/>
  <c r="AB190" i="22"/>
  <c r="O190" i="22"/>
  <c r="M179" i="22"/>
  <c r="N179" i="22"/>
  <c r="O179" i="22"/>
  <c r="P179" i="22"/>
  <c r="Q179" i="22"/>
  <c r="R179" i="22"/>
  <c r="T179" i="22"/>
  <c r="V179" i="22"/>
  <c r="X179" i="22"/>
  <c r="Z179" i="22"/>
  <c r="AB179" i="22"/>
  <c r="L190" i="22"/>
  <c r="M190" i="22"/>
  <c r="N190" i="22"/>
  <c r="P190" i="22"/>
  <c r="Q190" i="22"/>
  <c r="K154" i="24"/>
  <c r="X154" i="24" s="1"/>
  <c r="H38" i="34"/>
  <c r="H38" i="29"/>
  <c r="J154" i="22" s="1"/>
  <c r="K154" i="22" s="1"/>
  <c r="R154" i="22" s="1"/>
  <c r="M169" i="22"/>
  <c r="N169" i="22"/>
  <c r="O169" i="22"/>
  <c r="P169" i="22"/>
  <c r="Q169" i="22"/>
  <c r="C98" i="7"/>
  <c r="C97" i="7"/>
  <c r="C96" i="7"/>
  <c r="C70" i="6"/>
  <c r="C69" i="6"/>
  <c r="Q162" i="22"/>
  <c r="P162" i="22"/>
  <c r="O162" i="22"/>
  <c r="N162" i="22"/>
  <c r="M162" i="22"/>
  <c r="L162" i="22"/>
  <c r="L151" i="22"/>
  <c r="M151" i="22"/>
  <c r="N151" i="22"/>
  <c r="O151" i="22"/>
  <c r="P151" i="22"/>
  <c r="Q151" i="22"/>
  <c r="Q151" i="24"/>
  <c r="P151" i="24"/>
  <c r="O151" i="24"/>
  <c r="N151" i="24"/>
  <c r="M151" i="24"/>
  <c r="L151" i="24"/>
  <c r="M141" i="22"/>
  <c r="N141" i="22"/>
  <c r="O141" i="22"/>
  <c r="P141" i="22"/>
  <c r="AC141" i="22"/>
  <c r="C92" i="7"/>
  <c r="C93" i="7"/>
  <c r="C91" i="7"/>
  <c r="C66" i="6"/>
  <c r="C65" i="6"/>
  <c r="L141" i="22"/>
  <c r="M141" i="24"/>
  <c r="N141" i="24"/>
  <c r="O141" i="24"/>
  <c r="P141" i="24"/>
  <c r="AC141" i="24"/>
  <c r="P162" i="24"/>
  <c r="O162" i="24"/>
  <c r="M162" i="24"/>
  <c r="L162" i="24"/>
  <c r="L141" i="24"/>
  <c r="Z97" i="22"/>
  <c r="W97" i="22"/>
  <c r="T97" i="22"/>
  <c r="C61" i="6"/>
  <c r="C62" i="6"/>
  <c r="M127" i="22"/>
  <c r="N127" i="22"/>
  <c r="P127" i="22"/>
  <c r="R127" i="22"/>
  <c r="S127" i="22"/>
  <c r="U127" i="22"/>
  <c r="V127" i="22"/>
  <c r="X127" i="22"/>
  <c r="Y127" i="22"/>
  <c r="AA127" i="22"/>
  <c r="AB127" i="22"/>
  <c r="M117" i="22"/>
  <c r="N117" i="22"/>
  <c r="O117" i="22"/>
  <c r="Q117" i="22"/>
  <c r="R117" i="22"/>
  <c r="T117" i="22"/>
  <c r="U117" i="22"/>
  <c r="W117" i="22"/>
  <c r="X117" i="22"/>
  <c r="Z117" i="22"/>
  <c r="AA117" i="22"/>
  <c r="AB117" i="22"/>
  <c r="AC117" i="22"/>
  <c r="M107" i="22"/>
  <c r="N107" i="22"/>
  <c r="O107" i="22"/>
  <c r="P107" i="22"/>
  <c r="R107" i="22"/>
  <c r="T107" i="22"/>
  <c r="V107" i="22"/>
  <c r="X107" i="22"/>
  <c r="Z107" i="22"/>
  <c r="AB107" i="22"/>
  <c r="AC107" i="22"/>
  <c r="N97" i="22"/>
  <c r="O97" i="22"/>
  <c r="Q97" i="22"/>
  <c r="V97" i="22"/>
  <c r="Y97" i="22"/>
  <c r="AB97" i="22"/>
  <c r="AC97" i="22"/>
  <c r="M136" i="22"/>
  <c r="N136" i="22"/>
  <c r="O136" i="22"/>
  <c r="Q136" i="22"/>
  <c r="S136" i="22"/>
  <c r="U136" i="22"/>
  <c r="W136" i="22"/>
  <c r="Y136" i="22"/>
  <c r="AA136" i="22"/>
  <c r="AB136" i="22"/>
  <c r="AC136" i="22"/>
  <c r="C25" i="7"/>
  <c r="C24" i="7"/>
  <c r="B26" i="7"/>
  <c r="C26" i="7" s="1"/>
  <c r="C17" i="7"/>
  <c r="C16" i="7"/>
  <c r="B18" i="7"/>
  <c r="C18" i="7" s="1"/>
  <c r="B22" i="7"/>
  <c r="C22" i="7" s="1"/>
  <c r="C21" i="7"/>
  <c r="C20" i="7"/>
  <c r="W15" i="22"/>
  <c r="Y15" i="22"/>
  <c r="Z15" i="22"/>
  <c r="AA15" i="22"/>
  <c r="AB15" i="22"/>
  <c r="AC15" i="22"/>
  <c r="M11" i="22"/>
  <c r="N11" i="22"/>
  <c r="O11" i="22"/>
  <c r="P11" i="22"/>
  <c r="Q11" i="22"/>
  <c r="S11" i="22"/>
  <c r="T11" i="22"/>
  <c r="U11" i="22"/>
  <c r="V11" i="22"/>
  <c r="W11" i="22"/>
  <c r="Y11" i="22"/>
  <c r="Z11" i="22"/>
  <c r="AA11" i="22"/>
  <c r="AB11" i="22"/>
  <c r="AC11" i="22"/>
  <c r="M81" i="22"/>
  <c r="N81" i="22"/>
  <c r="O81" i="22"/>
  <c r="AB81" i="22"/>
  <c r="AC81" i="22"/>
  <c r="M73" i="22"/>
  <c r="N73" i="22"/>
  <c r="P73" i="22"/>
  <c r="R73" i="22"/>
  <c r="T73" i="22"/>
  <c r="V73" i="22"/>
  <c r="X73" i="22"/>
  <c r="Z73" i="22"/>
  <c r="AA73" i="22"/>
  <c r="AB73" i="22"/>
  <c r="AC73" i="22"/>
  <c r="M65" i="22"/>
  <c r="N65" i="22"/>
  <c r="AA65" i="22"/>
  <c r="AB65" i="22"/>
  <c r="AC65" i="22"/>
  <c r="M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M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M28" i="22"/>
  <c r="N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C69" i="7"/>
  <c r="C68" i="7"/>
  <c r="C29" i="7"/>
  <c r="C28" i="7"/>
  <c r="C47" i="6"/>
  <c r="C17" i="6"/>
  <c r="C16" i="6"/>
  <c r="L26" i="24"/>
  <c r="AB218" i="24"/>
  <c r="AB203" i="24"/>
  <c r="AB127" i="24"/>
  <c r="AB117" i="24"/>
  <c r="AB97" i="24"/>
  <c r="AB56" i="24"/>
  <c r="AB47" i="24"/>
  <c r="AB42" i="24"/>
  <c r="AB31" i="24"/>
  <c r="AB28" i="24"/>
  <c r="AB15" i="24"/>
  <c r="AB13" i="24"/>
  <c r="AA218" i="24"/>
  <c r="AA203" i="24"/>
  <c r="AA127" i="24"/>
  <c r="AA117" i="24"/>
  <c r="AA56" i="24"/>
  <c r="AA47" i="24"/>
  <c r="AA42" i="24"/>
  <c r="AA31" i="24"/>
  <c r="AA28" i="24"/>
  <c r="AA15" i="24"/>
  <c r="AA13" i="24"/>
  <c r="Z203" i="24"/>
  <c r="Z127" i="24"/>
  <c r="Z117" i="24"/>
  <c r="Z97" i="24"/>
  <c r="Z56" i="24"/>
  <c r="Z47" i="24"/>
  <c r="Z42" i="24"/>
  <c r="Z31" i="24"/>
  <c r="Z28" i="24"/>
  <c r="Z15" i="24"/>
  <c r="Z13" i="24"/>
  <c r="Y218" i="24"/>
  <c r="Y203" i="24"/>
  <c r="Y127" i="24"/>
  <c r="Y97" i="24"/>
  <c r="Y56" i="24"/>
  <c r="Y47" i="24"/>
  <c r="Y42" i="24"/>
  <c r="Y31" i="24"/>
  <c r="Y28" i="24"/>
  <c r="Y15" i="24"/>
  <c r="Y13" i="24"/>
  <c r="X218" i="24"/>
  <c r="X203" i="24"/>
  <c r="X117" i="24"/>
  <c r="X56" i="24"/>
  <c r="X47" i="24"/>
  <c r="X42" i="24"/>
  <c r="X31" i="24"/>
  <c r="X28" i="24"/>
  <c r="X13" i="24"/>
  <c r="W203" i="24"/>
  <c r="W127" i="24"/>
  <c r="W117" i="24"/>
  <c r="W97" i="24"/>
  <c r="W56" i="24"/>
  <c r="W47" i="24"/>
  <c r="W42" i="24"/>
  <c r="W31" i="24"/>
  <c r="W28" i="24"/>
  <c r="W15" i="24"/>
  <c r="W13" i="24"/>
  <c r="V15" i="22"/>
  <c r="U15" i="22"/>
  <c r="T15" i="22"/>
  <c r="S15" i="22"/>
  <c r="Q15" i="22"/>
  <c r="P15" i="22"/>
  <c r="O15" i="22"/>
  <c r="N15" i="22"/>
  <c r="M15" i="22"/>
  <c r="AC13" i="22"/>
  <c r="V13" i="22"/>
  <c r="U13" i="22"/>
  <c r="T13" i="22"/>
  <c r="S13" i="22"/>
  <c r="R13" i="22"/>
  <c r="Q13" i="22"/>
  <c r="P13" i="22"/>
  <c r="O13" i="22"/>
  <c r="N13" i="22"/>
  <c r="M13" i="22"/>
  <c r="AC15" i="24"/>
  <c r="V15" i="24"/>
  <c r="U15" i="24"/>
  <c r="T15" i="24"/>
  <c r="S15" i="24"/>
  <c r="Q15" i="24"/>
  <c r="P15" i="24"/>
  <c r="O15" i="24"/>
  <c r="N15" i="24"/>
  <c r="M15" i="24"/>
  <c r="AC13" i="24"/>
  <c r="V13" i="24"/>
  <c r="U13" i="24"/>
  <c r="T13" i="24"/>
  <c r="S13" i="24"/>
  <c r="R13" i="24"/>
  <c r="Q13" i="24"/>
  <c r="P13" i="24"/>
  <c r="O13" i="24"/>
  <c r="N13" i="24"/>
  <c r="M13" i="24"/>
  <c r="C32" i="7"/>
  <c r="C31" i="7"/>
  <c r="B33" i="7"/>
  <c r="C33" i="7" s="1"/>
  <c r="C94" i="6"/>
  <c r="P203" i="22"/>
  <c r="Q203" i="22"/>
  <c r="R203" i="22"/>
  <c r="R219" i="22" s="1"/>
  <c r="S203" i="22"/>
  <c r="U203" i="22"/>
  <c r="V203" i="22"/>
  <c r="AC203" i="22"/>
  <c r="B37" i="7"/>
  <c r="C36" i="7"/>
  <c r="C35" i="7"/>
  <c r="C37" i="7" s="1"/>
  <c r="C50" i="7"/>
  <c r="B52" i="7"/>
  <c r="C51" i="7"/>
  <c r="C49" i="7"/>
  <c r="B33" i="6"/>
  <c r="C32" i="6"/>
  <c r="C31" i="6"/>
  <c r="L73" i="22"/>
  <c r="K59" i="22"/>
  <c r="X59" i="22" s="1"/>
  <c r="AC56" i="24"/>
  <c r="V56" i="24"/>
  <c r="U56" i="24"/>
  <c r="T56" i="24"/>
  <c r="S56" i="24"/>
  <c r="R56" i="24"/>
  <c r="Q56" i="24"/>
  <c r="P56" i="24"/>
  <c r="O56" i="24"/>
  <c r="M56" i="24"/>
  <c r="K59" i="24"/>
  <c r="Q59" i="24" s="1"/>
  <c r="AC47" i="24"/>
  <c r="V47" i="24"/>
  <c r="U47" i="24"/>
  <c r="T47" i="24"/>
  <c r="S47" i="24"/>
  <c r="R47" i="24"/>
  <c r="Q47" i="24"/>
  <c r="P47" i="24"/>
  <c r="O47" i="24"/>
  <c r="N47" i="24"/>
  <c r="AC42" i="24"/>
  <c r="V42" i="24"/>
  <c r="U42" i="24"/>
  <c r="T42" i="24"/>
  <c r="S42" i="24"/>
  <c r="R42" i="24"/>
  <c r="Q42" i="24"/>
  <c r="P42" i="24"/>
  <c r="O42" i="24"/>
  <c r="N42" i="24"/>
  <c r="C45" i="7"/>
  <c r="B47" i="7"/>
  <c r="C46" i="7"/>
  <c r="C44" i="7"/>
  <c r="C54" i="7"/>
  <c r="C55" i="7"/>
  <c r="B56" i="7"/>
  <c r="B29" i="6"/>
  <c r="C28" i="6"/>
  <c r="C27" i="6"/>
  <c r="J182" i="22" l="1"/>
  <c r="K182" i="22" s="1"/>
  <c r="AA182" i="22" s="1"/>
  <c r="O191" i="22"/>
  <c r="N191" i="22"/>
  <c r="Q191" i="22"/>
  <c r="V219" i="22"/>
  <c r="Q219" i="22"/>
  <c r="M191" i="22"/>
  <c r="P219" i="22"/>
  <c r="P191" i="22"/>
  <c r="X219" i="22"/>
  <c r="W182" i="24"/>
  <c r="U182" i="24"/>
  <c r="Y182" i="24"/>
  <c r="AA182" i="24"/>
  <c r="AC182" i="24"/>
  <c r="S182" i="24"/>
  <c r="T154" i="22"/>
  <c r="V154" i="22"/>
  <c r="Y182" i="22"/>
  <c r="W182" i="22"/>
  <c r="AB154" i="22"/>
  <c r="U182" i="22"/>
  <c r="AC182" i="22"/>
  <c r="Z154" i="22"/>
  <c r="X154" i="22"/>
  <c r="W172" i="24"/>
  <c r="U172" i="24"/>
  <c r="AC172" i="24"/>
  <c r="S172" i="24"/>
  <c r="AA172" i="24"/>
  <c r="V154" i="24"/>
  <c r="T154" i="24"/>
  <c r="R154" i="24"/>
  <c r="AB154" i="24"/>
  <c r="Z154" i="24"/>
  <c r="W16" i="22"/>
  <c r="N163" i="22"/>
  <c r="AB16" i="22"/>
  <c r="U16" i="22"/>
  <c r="V16" i="22"/>
  <c r="AA16" i="22"/>
  <c r="T16" i="22"/>
  <c r="S16" i="22"/>
  <c r="Q16" i="22"/>
  <c r="P16" i="22"/>
  <c r="AC16" i="22"/>
  <c r="O16" i="22"/>
  <c r="N16" i="22"/>
  <c r="M16" i="22"/>
  <c r="Z16" i="22"/>
  <c r="Y16" i="22"/>
  <c r="Z59" i="22"/>
  <c r="W59" i="22"/>
  <c r="Y59" i="22"/>
  <c r="W59" i="24"/>
  <c r="X59" i="24"/>
  <c r="Y59" i="24"/>
  <c r="Z59" i="24"/>
  <c r="AA73" i="24"/>
  <c r="C29" i="6"/>
  <c r="C33" i="6"/>
  <c r="V59" i="24"/>
  <c r="S59" i="24"/>
  <c r="P59" i="24"/>
  <c r="U59" i="24"/>
  <c r="R59" i="24"/>
  <c r="O59" i="24"/>
  <c r="T59" i="24"/>
  <c r="V59" i="22"/>
  <c r="P59" i="22"/>
  <c r="S59" i="22"/>
  <c r="Q59" i="22"/>
  <c r="U59" i="22"/>
  <c r="O59" i="22"/>
  <c r="R59" i="22"/>
  <c r="T59" i="22"/>
  <c r="C52" i="7"/>
  <c r="C56" i="7"/>
  <c r="L42" i="24"/>
  <c r="C47" i="7"/>
  <c r="S182" i="22" l="1"/>
  <c r="N85" i="22"/>
  <c r="M85" i="22"/>
  <c r="AB65" i="24"/>
  <c r="X73" i="24"/>
  <c r="AB73" i="24"/>
  <c r="AA65" i="24"/>
  <c r="Z73" i="24"/>
  <c r="M65" i="24"/>
  <c r="N65" i="24"/>
  <c r="L65" i="24"/>
  <c r="AC65" i="24"/>
  <c r="L85" i="22"/>
  <c r="L81" i="22"/>
  <c r="L65" i="22"/>
  <c r="L56" i="24"/>
  <c r="K44" i="28" l="1"/>
  <c r="J44" i="28"/>
  <c r="L44" i="28" s="1"/>
  <c r="I44" i="28"/>
  <c r="H44" i="28"/>
  <c r="K43" i="28"/>
  <c r="J43" i="28"/>
  <c r="L43" i="28" s="1"/>
  <c r="I43" i="28"/>
  <c r="H43" i="28"/>
  <c r="K42" i="28"/>
  <c r="J42" i="28"/>
  <c r="I42" i="28"/>
  <c r="L42" i="28" s="1"/>
  <c r="H42" i="28"/>
  <c r="K41" i="28"/>
  <c r="J41" i="28"/>
  <c r="I41" i="28"/>
  <c r="L41" i="28" s="1"/>
  <c r="H41" i="28"/>
  <c r="K40" i="28"/>
  <c r="J40" i="28"/>
  <c r="L40" i="28" s="1"/>
  <c r="I40" i="28"/>
  <c r="H40" i="28"/>
  <c r="K39" i="28"/>
  <c r="J39" i="28"/>
  <c r="L39" i="28" s="1"/>
  <c r="I39" i="28"/>
  <c r="H39" i="28"/>
  <c r="K38" i="28"/>
  <c r="J38" i="28"/>
  <c r="I38" i="28"/>
  <c r="L38" i="28" s="1"/>
  <c r="H38" i="28"/>
  <c r="K37" i="28"/>
  <c r="J37" i="28"/>
  <c r="L37" i="28" s="1"/>
  <c r="I37" i="28"/>
  <c r="H37" i="28"/>
  <c r="K36" i="28"/>
  <c r="J36" i="28"/>
  <c r="L36" i="28" s="1"/>
  <c r="I36" i="28"/>
  <c r="H36" i="28"/>
  <c r="K35" i="28"/>
  <c r="J35" i="28"/>
  <c r="L35" i="28" s="1"/>
  <c r="I35" i="28"/>
  <c r="H35" i="28"/>
  <c r="K34" i="28"/>
  <c r="J34" i="28"/>
  <c r="L34" i="28" s="1"/>
  <c r="I34" i="28"/>
  <c r="H34" i="28"/>
  <c r="K33" i="28"/>
  <c r="J33" i="28"/>
  <c r="L33" i="28" s="1"/>
  <c r="I33" i="28"/>
  <c r="H33" i="28"/>
  <c r="K32" i="28"/>
  <c r="J32" i="28"/>
  <c r="L32" i="28" s="1"/>
  <c r="I32" i="28"/>
  <c r="H32" i="28"/>
  <c r="K31" i="28"/>
  <c r="J31" i="28"/>
  <c r="L31" i="28" s="1"/>
  <c r="I31" i="28"/>
  <c r="H31" i="28"/>
  <c r="K30" i="28"/>
  <c r="J30" i="28"/>
  <c r="L30" i="28" s="1"/>
  <c r="I30" i="28"/>
  <c r="H30" i="28"/>
  <c r="K29" i="28"/>
  <c r="J29" i="28"/>
  <c r="L29" i="28" s="1"/>
  <c r="I29" i="28"/>
  <c r="H29" i="28"/>
  <c r="K28" i="28"/>
  <c r="J28" i="28"/>
  <c r="L28" i="28" s="1"/>
  <c r="I28" i="28"/>
  <c r="H28" i="28"/>
  <c r="K27" i="28"/>
  <c r="J27" i="28"/>
  <c r="I27" i="28"/>
  <c r="H27" i="28"/>
  <c r="K26" i="28"/>
  <c r="J26" i="28"/>
  <c r="I26" i="28"/>
  <c r="L26" i="28" s="1"/>
  <c r="H26" i="28"/>
  <c r="K25" i="28"/>
  <c r="J25" i="28"/>
  <c r="L25" i="28" s="1"/>
  <c r="I25" i="28"/>
  <c r="H25" i="28"/>
  <c r="K24" i="28"/>
  <c r="J24" i="28"/>
  <c r="L24" i="28" s="1"/>
  <c r="I24" i="28"/>
  <c r="H24" i="28"/>
  <c r="K23" i="28"/>
  <c r="J23" i="28"/>
  <c r="L23" i="28" s="1"/>
  <c r="I23" i="28"/>
  <c r="H23" i="28"/>
  <c r="K22" i="28"/>
  <c r="J22" i="28"/>
  <c r="I22" i="28"/>
  <c r="H22" i="28"/>
  <c r="K21" i="28"/>
  <c r="J21" i="28"/>
  <c r="L21" i="28" s="1"/>
  <c r="I21" i="28"/>
  <c r="H21" i="28"/>
  <c r="K20" i="28"/>
  <c r="J20" i="28"/>
  <c r="L20" i="28" s="1"/>
  <c r="I20" i="28"/>
  <c r="H20" i="28"/>
  <c r="K19" i="28"/>
  <c r="J19" i="28"/>
  <c r="L19" i="28" s="1"/>
  <c r="I19" i="28"/>
  <c r="H19" i="28"/>
  <c r="K18" i="28"/>
  <c r="J18" i="28"/>
  <c r="L18" i="28" s="1"/>
  <c r="I18" i="28"/>
  <c r="H18" i="28"/>
  <c r="K17" i="28"/>
  <c r="J17" i="28"/>
  <c r="L17" i="28" s="1"/>
  <c r="I17" i="28"/>
  <c r="H17" i="28"/>
  <c r="K16" i="28"/>
  <c r="J16" i="28"/>
  <c r="I16" i="28"/>
  <c r="H16" i="28"/>
  <c r="K15" i="28"/>
  <c r="J15" i="28"/>
  <c r="L15" i="28" s="1"/>
  <c r="I15" i="28"/>
  <c r="H15" i="28"/>
  <c r="K14" i="28"/>
  <c r="J14" i="28"/>
  <c r="I14" i="28"/>
  <c r="L14" i="28" s="1"/>
  <c r="H14" i="28"/>
  <c r="K13" i="28"/>
  <c r="J13" i="28"/>
  <c r="I13" i="28"/>
  <c r="L13" i="28" s="1"/>
  <c r="H13" i="28"/>
  <c r="K12" i="28"/>
  <c r="J12" i="28"/>
  <c r="L12" i="28" s="1"/>
  <c r="I12" i="28"/>
  <c r="H12" i="28"/>
  <c r="K11" i="28"/>
  <c r="J11" i="28"/>
  <c r="I11" i="28"/>
  <c r="H11" i="28"/>
  <c r="K10" i="28"/>
  <c r="J10" i="28"/>
  <c r="I10" i="28"/>
  <c r="H10" i="28"/>
  <c r="J64" i="24" l="1"/>
  <c r="K64" i="24" s="1"/>
  <c r="J64" i="22"/>
  <c r="K64" i="22" s="1"/>
  <c r="J177" i="24"/>
  <c r="K177" i="24" s="1"/>
  <c r="J39" i="24"/>
  <c r="K39" i="24" s="1"/>
  <c r="J160" i="22"/>
  <c r="K160" i="22" s="1"/>
  <c r="R160" i="22" s="1"/>
  <c r="J149" i="24"/>
  <c r="K149" i="24" s="1"/>
  <c r="J160" i="24"/>
  <c r="K160" i="24" s="1"/>
  <c r="J149" i="22"/>
  <c r="K149" i="22" s="1"/>
  <c r="J188" i="22"/>
  <c r="K188" i="22" s="1"/>
  <c r="L27" i="28"/>
  <c r="L22" i="28"/>
  <c r="L16" i="28"/>
  <c r="J62" i="24"/>
  <c r="K62" i="24" s="1"/>
  <c r="J62" i="22"/>
  <c r="K62" i="22" s="1"/>
  <c r="J150" i="24"/>
  <c r="K150" i="24" s="1"/>
  <c r="J34" i="24"/>
  <c r="K34" i="24" s="1"/>
  <c r="J189" i="22"/>
  <c r="K189" i="22" s="1"/>
  <c r="J178" i="24"/>
  <c r="K178" i="24" s="1"/>
  <c r="J80" i="22"/>
  <c r="K80" i="22" s="1"/>
  <c r="J161" i="22"/>
  <c r="K161" i="22" s="1"/>
  <c r="R161" i="22" s="1"/>
  <c r="J150" i="22"/>
  <c r="K150" i="22" s="1"/>
  <c r="J161" i="24"/>
  <c r="K161" i="24" s="1"/>
  <c r="L11" i="28"/>
  <c r="L10" i="28"/>
  <c r="J212" i="22"/>
  <c r="J200" i="22"/>
  <c r="J178" i="22"/>
  <c r="J177" i="22"/>
  <c r="J135" i="22"/>
  <c r="J126" i="22"/>
  <c r="J116" i="22"/>
  <c r="J106" i="22"/>
  <c r="J96" i="22"/>
  <c r="J39" i="22"/>
  <c r="J34" i="22"/>
  <c r="J188" i="24"/>
  <c r="J96" i="24"/>
  <c r="J212" i="24"/>
  <c r="J200" i="24"/>
  <c r="J189" i="24"/>
  <c r="J135" i="24"/>
  <c r="J126" i="24"/>
  <c r="J116" i="24"/>
  <c r="J106" i="24"/>
  <c r="J80" i="24"/>
  <c r="M34" i="24" l="1"/>
  <c r="M39" i="24"/>
  <c r="AC188" i="22"/>
  <c r="U188" i="22"/>
  <c r="W188" i="22"/>
  <c r="Y188" i="22"/>
  <c r="AA188" i="22"/>
  <c r="S188" i="22"/>
  <c r="AB149" i="22"/>
  <c r="Z160" i="22"/>
  <c r="R149" i="22"/>
  <c r="X149" i="22"/>
  <c r="X160" i="22"/>
  <c r="T160" i="22"/>
  <c r="Z149" i="22"/>
  <c r="AB160" i="22"/>
  <c r="V160" i="22"/>
  <c r="T149" i="22"/>
  <c r="V149" i="22"/>
  <c r="R160" i="24"/>
  <c r="V149" i="24"/>
  <c r="T160" i="24"/>
  <c r="X160" i="24"/>
  <c r="AB160" i="24"/>
  <c r="X149" i="24"/>
  <c r="T149" i="24"/>
  <c r="V160" i="24"/>
  <c r="R149" i="24"/>
  <c r="AB149" i="24"/>
  <c r="Z160" i="24"/>
  <c r="Z149" i="24"/>
  <c r="AC177" i="24"/>
  <c r="U177" i="24"/>
  <c r="Y177" i="24"/>
  <c r="W177" i="24"/>
  <c r="AA177" i="24"/>
  <c r="S177" i="24"/>
  <c r="Q64" i="22"/>
  <c r="V64" i="22"/>
  <c r="Y64" i="22"/>
  <c r="U64" i="22"/>
  <c r="P64" i="22"/>
  <c r="T64" i="22"/>
  <c r="X64" i="22"/>
  <c r="Z64" i="22"/>
  <c r="W64" i="22"/>
  <c r="S64" i="22"/>
  <c r="R64" i="22"/>
  <c r="O64" i="22"/>
  <c r="R64" i="24"/>
  <c r="Z64" i="24"/>
  <c r="S64" i="24"/>
  <c r="Q64" i="24"/>
  <c r="U64" i="24"/>
  <c r="O64" i="24"/>
  <c r="T64" i="24"/>
  <c r="V64" i="24"/>
  <c r="X64" i="24"/>
  <c r="P64" i="24"/>
  <c r="W64" i="24"/>
  <c r="Y64" i="24"/>
  <c r="AB150" i="22"/>
  <c r="Z150" i="22"/>
  <c r="R150" i="22"/>
  <c r="X150" i="22"/>
  <c r="T161" i="22"/>
  <c r="V150" i="22"/>
  <c r="AB161" i="22"/>
  <c r="V161" i="22"/>
  <c r="T150" i="22"/>
  <c r="X161" i="22"/>
  <c r="Z161" i="22"/>
  <c r="U80" i="22"/>
  <c r="V80" i="22"/>
  <c r="Q80" i="22"/>
  <c r="X80" i="22"/>
  <c r="AA80" i="22"/>
  <c r="P80" i="22"/>
  <c r="T80" i="22"/>
  <c r="S80" i="22"/>
  <c r="Y80" i="22"/>
  <c r="W80" i="22"/>
  <c r="Z80" i="22"/>
  <c r="R80" i="22"/>
  <c r="AC178" i="24"/>
  <c r="S178" i="24"/>
  <c r="W178" i="24"/>
  <c r="U178" i="24"/>
  <c r="AA178" i="24"/>
  <c r="Y178" i="24"/>
  <c r="W189" i="22"/>
  <c r="AA189" i="22"/>
  <c r="Y189" i="22"/>
  <c r="U189" i="22"/>
  <c r="AC189" i="22"/>
  <c r="S189" i="22"/>
  <c r="Y62" i="22"/>
  <c r="O62" i="22"/>
  <c r="W62" i="22"/>
  <c r="T62" i="22"/>
  <c r="S62" i="22"/>
  <c r="Z62" i="22"/>
  <c r="U62" i="22"/>
  <c r="V62" i="22"/>
  <c r="Q62" i="22"/>
  <c r="R62" i="22"/>
  <c r="P62" i="22"/>
  <c r="X62" i="22"/>
  <c r="V150" i="24"/>
  <c r="AB150" i="24"/>
  <c r="X161" i="24"/>
  <c r="T161" i="24"/>
  <c r="R150" i="24"/>
  <c r="V161" i="24"/>
  <c r="AB161" i="24"/>
  <c r="X150" i="24"/>
  <c r="Z150" i="24"/>
  <c r="T150" i="24"/>
  <c r="Z161" i="24"/>
  <c r="R161" i="24"/>
  <c r="R62" i="24"/>
  <c r="V62" i="24"/>
  <c r="S62" i="24"/>
  <c r="Z62" i="24"/>
  <c r="X62" i="24"/>
  <c r="U62" i="24"/>
  <c r="W62" i="24"/>
  <c r="O62" i="24"/>
  <c r="P62" i="24"/>
  <c r="T62" i="24"/>
  <c r="Y62" i="24"/>
  <c r="Q62" i="24"/>
  <c r="L47" i="22"/>
  <c r="L56" i="22"/>
  <c r="C14" i="5"/>
  <c r="C13" i="5"/>
  <c r="F16" i="2"/>
  <c r="F30" i="2"/>
  <c r="F31" i="2"/>
  <c r="F28" i="2"/>
  <c r="E12" i="39"/>
  <c r="F32" i="2"/>
  <c r="E11" i="39"/>
  <c r="F23" i="2"/>
  <c r="E9" i="39"/>
  <c r="F8" i="2"/>
  <c r="F7" i="2"/>
  <c r="F33" i="2" l="1"/>
  <c r="E12" i="38"/>
  <c r="F27" i="2"/>
  <c r="F25" i="2"/>
  <c r="F24" i="2"/>
  <c r="F21" i="2"/>
  <c r="F10" i="2"/>
  <c r="F34" i="2"/>
  <c r="F19" i="2"/>
  <c r="F18" i="2"/>
  <c r="E10" i="39"/>
  <c r="F13" i="2"/>
  <c r="F12" i="2"/>
  <c r="F9" i="2"/>
  <c r="F14" i="2"/>
  <c r="F26" i="2"/>
  <c r="F15" i="2"/>
  <c r="F5" i="2"/>
  <c r="F17" i="2"/>
  <c r="F29" i="2"/>
  <c r="E8" i="38"/>
  <c r="E9" i="38"/>
  <c r="E10" i="38"/>
  <c r="F6" i="2"/>
  <c r="F20" i="2"/>
  <c r="E11" i="38"/>
  <c r="C12" i="5"/>
  <c r="E8" i="39"/>
  <c r="F22" i="2"/>
  <c r="F11" i="2"/>
  <c r="C112" i="7"/>
  <c r="C113" i="7"/>
  <c r="C111" i="7"/>
  <c r="C82" i="6"/>
  <c r="C81" i="6"/>
  <c r="C21" i="6"/>
  <c r="B21" i="6"/>
  <c r="I15" i="37" l="1"/>
  <c r="I14" i="37"/>
  <c r="I13" i="37"/>
  <c r="I12" i="37"/>
  <c r="I11" i="37"/>
  <c r="I10" i="37"/>
  <c r="I7" i="37"/>
  <c r="H13" i="37"/>
  <c r="H7" i="37"/>
  <c r="G13" i="37"/>
  <c r="G12" i="37"/>
  <c r="G10" i="37"/>
  <c r="G9" i="37"/>
  <c r="G7" i="37"/>
  <c r="I7" i="36"/>
  <c r="H7" i="36"/>
  <c r="H14" i="36" s="1"/>
  <c r="C11" i="31" s="1"/>
  <c r="G13" i="36"/>
  <c r="G12" i="36"/>
  <c r="G10" i="36"/>
  <c r="G9" i="36"/>
  <c r="G7" i="36"/>
  <c r="H14" i="37" l="1"/>
  <c r="C26" i="31" s="1"/>
  <c r="F9" i="37" l="1"/>
  <c r="F7" i="37"/>
  <c r="E20" i="37"/>
  <c r="E19" i="37"/>
  <c r="E18" i="37"/>
  <c r="E14" i="37"/>
  <c r="E13" i="37"/>
  <c r="E12" i="37"/>
  <c r="E11" i="37"/>
  <c r="E10" i="37"/>
  <c r="E7" i="37"/>
  <c r="D22" i="37"/>
  <c r="D20" i="37"/>
  <c r="D16" i="37"/>
  <c r="D15" i="37"/>
  <c r="D14" i="37"/>
  <c r="D13" i="37"/>
  <c r="D12" i="37"/>
  <c r="D11" i="37"/>
  <c r="D7" i="37"/>
  <c r="C22" i="37"/>
  <c r="C21" i="37"/>
  <c r="C20" i="37"/>
  <c r="C16" i="37"/>
  <c r="C15" i="37"/>
  <c r="C14" i="37"/>
  <c r="C13" i="37"/>
  <c r="C12" i="37"/>
  <c r="C11" i="37"/>
  <c r="C10" i="37"/>
  <c r="C7" i="37"/>
  <c r="B16" i="37"/>
  <c r="B15" i="37"/>
  <c r="B14" i="37"/>
  <c r="B13" i="37"/>
  <c r="B12" i="37"/>
  <c r="B11" i="37"/>
  <c r="B10" i="37"/>
  <c r="B7" i="37"/>
  <c r="A12" i="37"/>
  <c r="A11" i="37"/>
  <c r="A10" i="37"/>
  <c r="A9" i="37"/>
  <c r="A8" i="37"/>
  <c r="A7" i="37"/>
  <c r="A20" i="37" s="1"/>
  <c r="F12" i="36"/>
  <c r="F9" i="36"/>
  <c r="F7" i="36"/>
  <c r="E20" i="36"/>
  <c r="E19" i="36"/>
  <c r="E17" i="36"/>
  <c r="E14" i="36"/>
  <c r="E13" i="36"/>
  <c r="E12" i="36"/>
  <c r="E11" i="36"/>
  <c r="E7" i="36"/>
  <c r="D22" i="36"/>
  <c r="D21" i="36"/>
  <c r="D19" i="36"/>
  <c r="D15" i="36"/>
  <c r="D14" i="36"/>
  <c r="D13" i="36"/>
  <c r="D12" i="36"/>
  <c r="D11" i="36"/>
  <c r="D10" i="36"/>
  <c r="D7" i="36"/>
  <c r="C22" i="36"/>
  <c r="C21" i="36"/>
  <c r="C19" i="36"/>
  <c r="C16" i="36"/>
  <c r="C15" i="36"/>
  <c r="C14" i="36"/>
  <c r="C13" i="36"/>
  <c r="C12" i="36"/>
  <c r="C11" i="36"/>
  <c r="C10" i="36"/>
  <c r="C7" i="36"/>
  <c r="B7" i="36"/>
  <c r="C8" i="35" s="1"/>
  <c r="A12" i="36"/>
  <c r="A11" i="36"/>
  <c r="A10" i="36"/>
  <c r="A9" i="36"/>
  <c r="A8" i="36"/>
  <c r="B24" i="37" l="1"/>
  <c r="C20" i="35"/>
  <c r="C12" i="35"/>
  <c r="C17" i="35"/>
  <c r="C9" i="35"/>
  <c r="C16" i="35"/>
  <c r="C19" i="35"/>
  <c r="C10" i="35"/>
  <c r="C11" i="35"/>
  <c r="C18" i="35"/>
  <c r="C7" i="35" l="1"/>
  <c r="C15" i="35"/>
  <c r="I36" i="34"/>
  <c r="H36" i="34"/>
  <c r="J245" i="24" s="1"/>
  <c r="K245" i="24" s="1"/>
  <c r="G36" i="34"/>
  <c r="H37" i="34"/>
  <c r="J195" i="24" s="1"/>
  <c r="K195" i="24" s="1"/>
  <c r="I36" i="29"/>
  <c r="H36" i="29"/>
  <c r="G36" i="29"/>
  <c r="I42" i="34"/>
  <c r="H42" i="34"/>
  <c r="J20" i="24" s="1"/>
  <c r="G42" i="34"/>
  <c r="I40" i="34"/>
  <c r="H40" i="34"/>
  <c r="G40" i="34"/>
  <c r="I35" i="34"/>
  <c r="J35" i="34" s="1"/>
  <c r="H35" i="34"/>
  <c r="J246" i="24" s="1"/>
  <c r="K246" i="24" s="1"/>
  <c r="G35" i="34"/>
  <c r="I34" i="34"/>
  <c r="H34" i="34"/>
  <c r="J206" i="24" s="1"/>
  <c r="G34" i="34"/>
  <c r="I33" i="34"/>
  <c r="H33" i="34"/>
  <c r="J76" i="24" s="1"/>
  <c r="G33" i="34"/>
  <c r="I32" i="34"/>
  <c r="H32" i="34"/>
  <c r="G32" i="34"/>
  <c r="I31" i="34"/>
  <c r="H31" i="34"/>
  <c r="G31" i="34"/>
  <c r="I30" i="34"/>
  <c r="H30" i="34"/>
  <c r="G30" i="34"/>
  <c r="I29" i="34"/>
  <c r="H29" i="34"/>
  <c r="G29" i="34"/>
  <c r="I28" i="34"/>
  <c r="H28" i="34"/>
  <c r="G28" i="34"/>
  <c r="I26" i="34"/>
  <c r="H26" i="34"/>
  <c r="G26" i="34"/>
  <c r="I24" i="34"/>
  <c r="H24" i="34"/>
  <c r="J176" i="24" s="1"/>
  <c r="K176" i="24" s="1"/>
  <c r="G24" i="34"/>
  <c r="I23" i="34"/>
  <c r="H23" i="34"/>
  <c r="J175" i="24" s="1"/>
  <c r="K175" i="24" s="1"/>
  <c r="G23" i="34"/>
  <c r="I21" i="34"/>
  <c r="H21" i="34"/>
  <c r="E7" i="39" s="1"/>
  <c r="F7" i="39" s="1"/>
  <c r="G21" i="34"/>
  <c r="I20" i="34"/>
  <c r="H20" i="34"/>
  <c r="E6" i="39" s="1"/>
  <c r="F6" i="39" s="1"/>
  <c r="G20" i="34"/>
  <c r="I19" i="34"/>
  <c r="H19" i="34"/>
  <c r="G19" i="34"/>
  <c r="I18" i="34"/>
  <c r="H18" i="34"/>
  <c r="E16" i="3" s="1"/>
  <c r="F16" i="3" s="1"/>
  <c r="F18" i="3" s="1"/>
  <c r="G18" i="34"/>
  <c r="I17" i="34"/>
  <c r="H17" i="34"/>
  <c r="E15" i="3" s="1"/>
  <c r="F15" i="3" s="1"/>
  <c r="G17" i="34"/>
  <c r="I16" i="34"/>
  <c r="H16" i="34"/>
  <c r="G16" i="34"/>
  <c r="I15" i="34"/>
  <c r="H15" i="34"/>
  <c r="E14" i="3" s="1"/>
  <c r="F14" i="3" s="1"/>
  <c r="G15" i="34"/>
  <c r="I14" i="34"/>
  <c r="H14" i="34"/>
  <c r="G14" i="34"/>
  <c r="I13" i="34"/>
  <c r="H13" i="34"/>
  <c r="J24" i="24" s="1"/>
  <c r="K24" i="24" s="1"/>
  <c r="M24" i="24" s="1"/>
  <c r="G13" i="34"/>
  <c r="I12" i="34"/>
  <c r="H12" i="34"/>
  <c r="E5" i="39" s="1"/>
  <c r="F5" i="39" s="1"/>
  <c r="G12" i="34"/>
  <c r="G13" i="30"/>
  <c r="H13" i="30"/>
  <c r="J21" i="24" s="1"/>
  <c r="K13" i="30"/>
  <c r="H34" i="29"/>
  <c r="H35" i="29"/>
  <c r="H37" i="29"/>
  <c r="I35" i="29"/>
  <c r="G35" i="29"/>
  <c r="AA175" i="24" l="1"/>
  <c r="Y175" i="24"/>
  <c r="S175" i="24"/>
  <c r="U175" i="24"/>
  <c r="W175" i="24"/>
  <c r="AC175" i="24"/>
  <c r="X245" i="24"/>
  <c r="V245" i="24"/>
  <c r="O245" i="24"/>
  <c r="U245" i="24"/>
  <c r="Z245" i="24"/>
  <c r="W245" i="24"/>
  <c r="T245" i="24"/>
  <c r="Y245" i="24"/>
  <c r="S245" i="24"/>
  <c r="L245" i="24"/>
  <c r="M245" i="24"/>
  <c r="R245" i="24"/>
  <c r="AC245" i="24"/>
  <c r="AB245" i="24"/>
  <c r="Q245" i="24"/>
  <c r="P245" i="24"/>
  <c r="AA245" i="24"/>
  <c r="N245" i="24"/>
  <c r="Q246" i="24"/>
  <c r="X246" i="24"/>
  <c r="U246" i="24"/>
  <c r="AA246" i="24"/>
  <c r="L246" i="24"/>
  <c r="Y246" i="24"/>
  <c r="AB246" i="24"/>
  <c r="W246" i="24"/>
  <c r="T246" i="24"/>
  <c r="AC246" i="24"/>
  <c r="P246" i="24"/>
  <c r="N246" i="24"/>
  <c r="O246" i="24"/>
  <c r="V246" i="24"/>
  <c r="M246" i="24"/>
  <c r="K247" i="24"/>
  <c r="S246" i="24"/>
  <c r="R246" i="24"/>
  <c r="Z246" i="24"/>
  <c r="J14" i="24"/>
  <c r="K14" i="24" s="1"/>
  <c r="J240" i="24"/>
  <c r="K240" i="24" s="1"/>
  <c r="J167" i="24"/>
  <c r="J171" i="24"/>
  <c r="K171" i="24" s="1"/>
  <c r="J166" i="24"/>
  <c r="J170" i="24"/>
  <c r="K170" i="24" s="1"/>
  <c r="AC176" i="24"/>
  <c r="W176" i="24"/>
  <c r="U176" i="24"/>
  <c r="S176" i="24"/>
  <c r="AA176" i="24"/>
  <c r="Y176" i="24"/>
  <c r="C16" i="31"/>
  <c r="C15" i="31"/>
  <c r="T195" i="24"/>
  <c r="AC195" i="24"/>
  <c r="C31" i="31"/>
  <c r="C30" i="31"/>
  <c r="J68" i="24"/>
  <c r="K68" i="24" s="1"/>
  <c r="J158" i="24"/>
  <c r="K158" i="24" s="1"/>
  <c r="J147" i="24"/>
  <c r="K147" i="24" s="1"/>
  <c r="J131" i="24"/>
  <c r="J122" i="24"/>
  <c r="K122" i="24" s="1"/>
  <c r="J112" i="24"/>
  <c r="K112" i="24" s="1"/>
  <c r="J102" i="24"/>
  <c r="K102" i="24" s="1"/>
  <c r="J93" i="24"/>
  <c r="K93" i="24" s="1"/>
  <c r="J198" i="24"/>
  <c r="K198" i="24" s="1"/>
  <c r="J78" i="24"/>
  <c r="K78" i="24" s="1"/>
  <c r="J23" i="34"/>
  <c r="J33" i="34"/>
  <c r="J42" i="34"/>
  <c r="J225" i="24"/>
  <c r="J197" i="24"/>
  <c r="K197" i="24" s="1"/>
  <c r="J72" i="24"/>
  <c r="K72" i="24" s="1"/>
  <c r="J148" i="24"/>
  <c r="K148" i="24" s="1"/>
  <c r="J159" i="24"/>
  <c r="K159" i="24" s="1"/>
  <c r="J69" i="24"/>
  <c r="K69" i="24" s="1"/>
  <c r="J132" i="24"/>
  <c r="K132" i="24" s="1"/>
  <c r="J79" i="24"/>
  <c r="K79" i="24" s="1"/>
  <c r="J123" i="24"/>
  <c r="K123" i="24" s="1"/>
  <c r="J199" i="24"/>
  <c r="K199" i="24" s="1"/>
  <c r="J113" i="24"/>
  <c r="K113" i="24" s="1"/>
  <c r="J103" i="24"/>
  <c r="J94" i="24"/>
  <c r="J130" i="24"/>
  <c r="J110" i="24"/>
  <c r="J70" i="24"/>
  <c r="K70" i="24" s="1"/>
  <c r="J140" i="24"/>
  <c r="K140" i="24" s="1"/>
  <c r="J216" i="24"/>
  <c r="J144" i="24"/>
  <c r="K144" i="24" s="1"/>
  <c r="J155" i="24"/>
  <c r="K155" i="24" s="1"/>
  <c r="J22" i="24"/>
  <c r="J137" i="24"/>
  <c r="K137" i="24" s="1"/>
  <c r="J165" i="24"/>
  <c r="J88" i="24"/>
  <c r="J153" i="24"/>
  <c r="K153" i="24" s="1"/>
  <c r="J227" i="24"/>
  <c r="J143" i="24"/>
  <c r="K143" i="24" s="1"/>
  <c r="J67" i="24"/>
  <c r="K67" i="24" s="1"/>
  <c r="J12" i="24"/>
  <c r="K12" i="24" s="1"/>
  <c r="J139" i="24"/>
  <c r="K139" i="24" s="1"/>
  <c r="J10" i="24"/>
  <c r="K10" i="24" s="1"/>
  <c r="J222" i="24"/>
  <c r="K222" i="24" s="1"/>
  <c r="J205" i="24"/>
  <c r="J99" i="24"/>
  <c r="J27" i="24"/>
  <c r="J194" i="24"/>
  <c r="J90" i="24"/>
  <c r="J181" i="24"/>
  <c r="J84" i="24"/>
  <c r="J109" i="24"/>
  <c r="J215" i="24"/>
  <c r="J129" i="24"/>
  <c r="J75" i="24"/>
  <c r="J30" i="24"/>
  <c r="J119" i="24"/>
  <c r="J19" i="24"/>
  <c r="J152" i="24"/>
  <c r="K152" i="24" s="1"/>
  <c r="J226" i="24"/>
  <c r="J142" i="24"/>
  <c r="K142" i="24" s="1"/>
  <c r="J138" i="24"/>
  <c r="K138" i="24" s="1"/>
  <c r="J66" i="24"/>
  <c r="K66" i="24" s="1"/>
  <c r="J221" i="24"/>
  <c r="K221" i="24" s="1"/>
  <c r="J18" i="24"/>
  <c r="J204" i="24"/>
  <c r="J98" i="24"/>
  <c r="J193" i="24"/>
  <c r="J89" i="24"/>
  <c r="J180" i="24"/>
  <c r="J83" i="24"/>
  <c r="J128" i="24"/>
  <c r="J74" i="24"/>
  <c r="J29" i="24"/>
  <c r="J118" i="24"/>
  <c r="J214" i="24"/>
  <c r="J108" i="24"/>
  <c r="F7" i="1"/>
  <c r="J245" i="22"/>
  <c r="K245" i="22" s="1"/>
  <c r="J13" i="30"/>
  <c r="J18" i="34"/>
  <c r="J17" i="34"/>
  <c r="J21" i="34"/>
  <c r="J32" i="34"/>
  <c r="J91" i="24"/>
  <c r="K91" i="24" s="1"/>
  <c r="J14" i="34"/>
  <c r="J24" i="34"/>
  <c r="K94" i="24"/>
  <c r="F17" i="3"/>
  <c r="J224" i="24" s="1"/>
  <c r="J12" i="34"/>
  <c r="J20" i="34"/>
  <c r="K131" i="24"/>
  <c r="J217" i="24"/>
  <c r="J13" i="34"/>
  <c r="J100" i="24"/>
  <c r="K100" i="24" s="1"/>
  <c r="Y100" i="24" s="1"/>
  <c r="K21" i="24"/>
  <c r="J120" i="22"/>
  <c r="K120" i="22" s="1"/>
  <c r="J195" i="22"/>
  <c r="K195" i="22" s="1"/>
  <c r="T195" i="22" s="1"/>
  <c r="J36" i="34"/>
  <c r="J34" i="34"/>
  <c r="J30" i="34"/>
  <c r="J29" i="34"/>
  <c r="J36" i="29"/>
  <c r="J244" i="22"/>
  <c r="K244" i="22" s="1"/>
  <c r="J15" i="34"/>
  <c r="E14" i="33"/>
  <c r="F14" i="33" s="1"/>
  <c r="J19" i="34"/>
  <c r="J31" i="34"/>
  <c r="K103" i="24"/>
  <c r="J101" i="24"/>
  <c r="K101" i="24" s="1"/>
  <c r="Y101" i="24" s="1"/>
  <c r="J183" i="24"/>
  <c r="E15" i="33"/>
  <c r="F15" i="33" s="1"/>
  <c r="J25" i="24"/>
  <c r="K25" i="24" s="1"/>
  <c r="J186" i="24"/>
  <c r="J210" i="24"/>
  <c r="J168" i="24"/>
  <c r="J111" i="24"/>
  <c r="K111" i="24" s="1"/>
  <c r="E16" i="33"/>
  <c r="F16" i="33" s="1"/>
  <c r="F18" i="33" s="1"/>
  <c r="J26" i="34"/>
  <c r="J40" i="34"/>
  <c r="J16" i="34"/>
  <c r="J28" i="34"/>
  <c r="J187" i="24"/>
  <c r="J211" i="24"/>
  <c r="J196" i="24"/>
  <c r="K196" i="24" s="1"/>
  <c r="J121" i="24"/>
  <c r="K121" i="24" s="1"/>
  <c r="J208" i="24"/>
  <c r="K22" i="24"/>
  <c r="J206" i="22"/>
  <c r="K206" i="22" s="1"/>
  <c r="J35" i="29"/>
  <c r="Y171" i="24" l="1"/>
  <c r="AC171" i="24"/>
  <c r="U171" i="24"/>
  <c r="W171" i="24"/>
  <c r="AA171" i="24"/>
  <c r="S171" i="24"/>
  <c r="K241" i="24"/>
  <c r="AC240" i="24"/>
  <c r="AC241" i="24" s="1"/>
  <c r="L14" i="24"/>
  <c r="L15" i="24" s="1"/>
  <c r="R14" i="24"/>
  <c r="R15" i="24" s="1"/>
  <c r="X14" i="24"/>
  <c r="X15" i="24" s="1"/>
  <c r="K15" i="24"/>
  <c r="Y170" i="24"/>
  <c r="S170" i="24"/>
  <c r="AA170" i="24"/>
  <c r="W170" i="24"/>
  <c r="AC170" i="24"/>
  <c r="U170" i="24"/>
  <c r="R241" i="24"/>
  <c r="T245" i="22"/>
  <c r="U245" i="22"/>
  <c r="V245" i="22"/>
  <c r="W245" i="22"/>
  <c r="R245" i="22"/>
  <c r="X245" i="22"/>
  <c r="L245" i="22"/>
  <c r="M245" i="22"/>
  <c r="Y245" i="22"/>
  <c r="N245" i="22"/>
  <c r="Z245" i="22"/>
  <c r="O245" i="22"/>
  <c r="AA245" i="22"/>
  <c r="P245" i="22"/>
  <c r="AB245" i="22"/>
  <c r="Q245" i="22"/>
  <c r="AC245" i="22"/>
  <c r="S245" i="22"/>
  <c r="O244" i="22"/>
  <c r="AA244" i="22"/>
  <c r="P244" i="22"/>
  <c r="AB244" i="22"/>
  <c r="Q244" i="22"/>
  <c r="AC244" i="22"/>
  <c r="Y244" i="22"/>
  <c r="R244" i="22"/>
  <c r="S244" i="22"/>
  <c r="T244" i="22"/>
  <c r="L244" i="22"/>
  <c r="M244" i="22"/>
  <c r="U244" i="22"/>
  <c r="V244" i="22"/>
  <c r="W244" i="22"/>
  <c r="X244" i="22"/>
  <c r="N244" i="22"/>
  <c r="Z244" i="22"/>
  <c r="V221" i="24"/>
  <c r="W221" i="24"/>
  <c r="X221" i="24"/>
  <c r="L221" i="24"/>
  <c r="Y221" i="24"/>
  <c r="N221" i="24"/>
  <c r="Z221" i="24"/>
  <c r="O221" i="24"/>
  <c r="AA221" i="24"/>
  <c r="T221" i="24"/>
  <c r="P221" i="24"/>
  <c r="AB221" i="24"/>
  <c r="S221" i="24"/>
  <c r="Q221" i="24"/>
  <c r="AC221" i="24"/>
  <c r="R221" i="24"/>
  <c r="M221" i="24"/>
  <c r="U221" i="24"/>
  <c r="T196" i="24"/>
  <c r="AC196" i="24"/>
  <c r="N222" i="24"/>
  <c r="Z222" i="24"/>
  <c r="O222" i="24"/>
  <c r="AA222" i="24"/>
  <c r="P222" i="24"/>
  <c r="AB222" i="24"/>
  <c r="Q222" i="24"/>
  <c r="AC222" i="24"/>
  <c r="R222" i="24"/>
  <c r="S222" i="24"/>
  <c r="T222" i="24"/>
  <c r="U222" i="24"/>
  <c r="W222" i="24"/>
  <c r="L222" i="24"/>
  <c r="V222" i="24"/>
  <c r="M222" i="24"/>
  <c r="Y222" i="24"/>
  <c r="X222" i="24"/>
  <c r="T198" i="24"/>
  <c r="AC198" i="24"/>
  <c r="T199" i="24"/>
  <c r="AC199" i="24"/>
  <c r="T197" i="24"/>
  <c r="AC197" i="24"/>
  <c r="AA206" i="22"/>
  <c r="Y206" i="22"/>
  <c r="W206" i="22"/>
  <c r="U206" i="22"/>
  <c r="AC206" i="22"/>
  <c r="S206" i="22"/>
  <c r="W139" i="24"/>
  <c r="Q139" i="24"/>
  <c r="AA139" i="24"/>
  <c r="U139" i="24"/>
  <c r="Y139" i="24"/>
  <c r="S139" i="24"/>
  <c r="Z144" i="24"/>
  <c r="R144" i="24"/>
  <c r="Z155" i="24"/>
  <c r="AB155" i="24"/>
  <c r="AB144" i="24"/>
  <c r="T144" i="24"/>
  <c r="V155" i="24"/>
  <c r="R155" i="24"/>
  <c r="X144" i="24"/>
  <c r="V144" i="24"/>
  <c r="T155" i="24"/>
  <c r="X155" i="24"/>
  <c r="AA140" i="24"/>
  <c r="U140" i="24"/>
  <c r="Y140" i="24"/>
  <c r="S140" i="24"/>
  <c r="W140" i="24"/>
  <c r="Q140" i="24"/>
  <c r="W138" i="24"/>
  <c r="Q138" i="24"/>
  <c r="Y138" i="24"/>
  <c r="S138" i="24"/>
  <c r="AA138" i="24"/>
  <c r="U138" i="24"/>
  <c r="R159" i="24"/>
  <c r="V148" i="24"/>
  <c r="T159" i="24"/>
  <c r="V159" i="24"/>
  <c r="X148" i="24"/>
  <c r="X159" i="24"/>
  <c r="Z159" i="24"/>
  <c r="Z148" i="24"/>
  <c r="R148" i="24"/>
  <c r="AB159" i="24"/>
  <c r="AB148" i="24"/>
  <c r="T148" i="24"/>
  <c r="T153" i="24"/>
  <c r="X153" i="24"/>
  <c r="Z143" i="24"/>
  <c r="R143" i="24"/>
  <c r="Z153" i="24"/>
  <c r="AB143" i="24"/>
  <c r="T143" i="24"/>
  <c r="AB153" i="24"/>
  <c r="X143" i="24"/>
  <c r="R153" i="24"/>
  <c r="V143" i="24"/>
  <c r="V153" i="24"/>
  <c r="V152" i="24"/>
  <c r="X152" i="24"/>
  <c r="Z142" i="24"/>
  <c r="R142" i="24"/>
  <c r="Z152" i="24"/>
  <c r="AB142" i="24"/>
  <c r="T142" i="24"/>
  <c r="T152" i="24"/>
  <c r="AB152" i="24"/>
  <c r="R152" i="24"/>
  <c r="V142" i="24"/>
  <c r="X142" i="24"/>
  <c r="W137" i="24"/>
  <c r="Q137" i="24"/>
  <c r="AA137" i="24"/>
  <c r="U137" i="24"/>
  <c r="Y137" i="24"/>
  <c r="S137" i="24"/>
  <c r="AB158" i="24"/>
  <c r="AB147" i="24"/>
  <c r="T147" i="24"/>
  <c r="R158" i="24"/>
  <c r="V147" i="24"/>
  <c r="Z147" i="24"/>
  <c r="T158" i="24"/>
  <c r="V158" i="24"/>
  <c r="X147" i="24"/>
  <c r="R147" i="24"/>
  <c r="Z158" i="24"/>
  <c r="X158" i="24"/>
  <c r="K223" i="24"/>
  <c r="Y67" i="24"/>
  <c r="U67" i="24"/>
  <c r="S67" i="24"/>
  <c r="O67" i="24"/>
  <c r="W67" i="24"/>
  <c r="Q67" i="24"/>
  <c r="Y66" i="24"/>
  <c r="O66" i="24"/>
  <c r="Q66" i="24"/>
  <c r="W66" i="24"/>
  <c r="U66" i="24"/>
  <c r="S66" i="24"/>
  <c r="Y69" i="24"/>
  <c r="O69" i="24"/>
  <c r="U69" i="24"/>
  <c r="S69" i="24"/>
  <c r="Q69" i="24"/>
  <c r="W69" i="24"/>
  <c r="K227" i="24"/>
  <c r="AC227" i="24" s="1"/>
  <c r="Y70" i="24"/>
  <c r="W70" i="24"/>
  <c r="O70" i="24"/>
  <c r="Q70" i="24"/>
  <c r="S70" i="24"/>
  <c r="U70" i="24"/>
  <c r="K226" i="24"/>
  <c r="AC226" i="24" s="1"/>
  <c r="O72" i="24"/>
  <c r="W72" i="24"/>
  <c r="U72" i="24"/>
  <c r="S72" i="24"/>
  <c r="Y72" i="24"/>
  <c r="Q72" i="24"/>
  <c r="L12" i="24"/>
  <c r="L13" i="24" s="1"/>
  <c r="AD13" i="24" s="1"/>
  <c r="K13" i="24"/>
  <c r="AB141" i="24"/>
  <c r="V141" i="24"/>
  <c r="K141" i="24"/>
  <c r="T141" i="24"/>
  <c r="K225" i="24"/>
  <c r="AC225" i="24" s="1"/>
  <c r="K224" i="24"/>
  <c r="X10" i="24"/>
  <c r="K11" i="24"/>
  <c r="L10" i="24"/>
  <c r="R10" i="24"/>
  <c r="Y68" i="24"/>
  <c r="Q68" i="24"/>
  <c r="O68" i="24"/>
  <c r="S68" i="24"/>
  <c r="W68" i="24"/>
  <c r="U68" i="24"/>
  <c r="Q120" i="22"/>
  <c r="Z120" i="22"/>
  <c r="T120" i="22"/>
  <c r="W120" i="22"/>
  <c r="AA94" i="24"/>
  <c r="R94" i="24"/>
  <c r="U94" i="24"/>
  <c r="X94" i="24"/>
  <c r="Q122" i="24"/>
  <c r="T122" i="24"/>
  <c r="V122" i="24"/>
  <c r="X122" i="24"/>
  <c r="X91" i="24"/>
  <c r="AA91" i="24"/>
  <c r="R91" i="24"/>
  <c r="U91" i="24"/>
  <c r="T132" i="24"/>
  <c r="V132" i="24"/>
  <c r="P132" i="24"/>
  <c r="R132" i="24"/>
  <c r="AA93" i="24"/>
  <c r="R93" i="24"/>
  <c r="U93" i="24"/>
  <c r="X93" i="24"/>
  <c r="X121" i="24"/>
  <c r="Q121" i="24"/>
  <c r="T121" i="24"/>
  <c r="V121" i="24"/>
  <c r="T131" i="24"/>
  <c r="V131" i="24"/>
  <c r="R131" i="24"/>
  <c r="P131" i="24"/>
  <c r="Y111" i="24"/>
  <c r="P111" i="24"/>
  <c r="S111" i="24"/>
  <c r="V111" i="24"/>
  <c r="Y112" i="24"/>
  <c r="P112" i="24"/>
  <c r="S112" i="24"/>
  <c r="V112" i="24"/>
  <c r="Q123" i="24"/>
  <c r="T123" i="24"/>
  <c r="V123" i="24"/>
  <c r="X123" i="24"/>
  <c r="P113" i="24"/>
  <c r="S113" i="24"/>
  <c r="V113" i="24"/>
  <c r="Y113" i="24"/>
  <c r="S22" i="24"/>
  <c r="T22" i="24"/>
  <c r="X22" i="24"/>
  <c r="U22" i="24"/>
  <c r="V22" i="24"/>
  <c r="W22" i="24"/>
  <c r="Y22" i="24"/>
  <c r="N22" i="24"/>
  <c r="Z22" i="24"/>
  <c r="O22" i="24"/>
  <c r="AA22" i="24"/>
  <c r="P22" i="24"/>
  <c r="AB22" i="24"/>
  <c r="Q22" i="24"/>
  <c r="AC22" i="24"/>
  <c r="R22" i="24"/>
  <c r="M22" i="24"/>
  <c r="U25" i="24"/>
  <c r="V25" i="24"/>
  <c r="W25" i="24"/>
  <c r="N25" i="24"/>
  <c r="X25" i="24"/>
  <c r="Y25" i="24"/>
  <c r="O25" i="24"/>
  <c r="AA25" i="24"/>
  <c r="P25" i="24"/>
  <c r="AB25" i="24"/>
  <c r="Q25" i="24"/>
  <c r="AC25" i="24"/>
  <c r="R25" i="24"/>
  <c r="M25" i="24"/>
  <c r="S25" i="24"/>
  <c r="T25" i="24"/>
  <c r="Z25" i="24"/>
  <c r="M21" i="24"/>
  <c r="AC21" i="24"/>
  <c r="AA102" i="24"/>
  <c r="Y102" i="24"/>
  <c r="W102" i="24"/>
  <c r="AA101" i="24"/>
  <c r="W101" i="24"/>
  <c r="X131" i="24"/>
  <c r="Z131" i="24"/>
  <c r="AA103" i="24"/>
  <c r="Y103" i="24"/>
  <c r="W103" i="24"/>
  <c r="AA79" i="24"/>
  <c r="Z79" i="24"/>
  <c r="Y79" i="24"/>
  <c r="X79" i="24"/>
  <c r="W79" i="24"/>
  <c r="W100" i="24"/>
  <c r="AA100" i="24"/>
  <c r="X132" i="24"/>
  <c r="Z132" i="24"/>
  <c r="AA78" i="24"/>
  <c r="Z78" i="24"/>
  <c r="Y78" i="24"/>
  <c r="X78" i="24"/>
  <c r="W78" i="24"/>
  <c r="F17" i="33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F62" i="1"/>
  <c r="F60" i="1"/>
  <c r="F61" i="1"/>
  <c r="F59" i="1"/>
  <c r="F58" i="1"/>
  <c r="F57" i="1"/>
  <c r="F55" i="1"/>
  <c r="F56" i="1"/>
  <c r="F54" i="1"/>
  <c r="F49" i="1"/>
  <c r="F50" i="1"/>
  <c r="F51" i="1"/>
  <c r="F52" i="1"/>
  <c r="F48" i="1"/>
  <c r="F43" i="1"/>
  <c r="F44" i="1"/>
  <c r="F45" i="1"/>
  <c r="F46" i="1"/>
  <c r="F42" i="1"/>
  <c r="F41" i="1"/>
  <c r="F40" i="1"/>
  <c r="F39" i="1"/>
  <c r="F37" i="1"/>
  <c r="F38" i="1"/>
  <c r="F36" i="1"/>
  <c r="F35" i="1"/>
  <c r="F34" i="1"/>
  <c r="F33" i="1"/>
  <c r="D14" i="5"/>
  <c r="D13" i="5"/>
  <c r="D12" i="5"/>
  <c r="F29" i="1"/>
  <c r="F28" i="1"/>
  <c r="F27" i="1"/>
  <c r="F26" i="1"/>
  <c r="K12" i="30"/>
  <c r="H12" i="30"/>
  <c r="J21" i="22" s="1"/>
  <c r="K21" i="22" s="1"/>
  <c r="G12" i="30"/>
  <c r="I43" i="29"/>
  <c r="H43" i="29"/>
  <c r="G43" i="29"/>
  <c r="I41" i="29"/>
  <c r="H41" i="29"/>
  <c r="J25" i="22" s="1"/>
  <c r="K25" i="22" s="1"/>
  <c r="G41" i="29"/>
  <c r="I34" i="29"/>
  <c r="J34" i="29" s="1"/>
  <c r="G34" i="29"/>
  <c r="I33" i="29"/>
  <c r="H33" i="29"/>
  <c r="G33" i="29"/>
  <c r="I32" i="29"/>
  <c r="H32" i="29"/>
  <c r="G32" i="29"/>
  <c r="I31" i="29"/>
  <c r="H31" i="29"/>
  <c r="G31" i="29"/>
  <c r="I30" i="29"/>
  <c r="H30" i="29"/>
  <c r="G30" i="29"/>
  <c r="I29" i="29"/>
  <c r="H29" i="29"/>
  <c r="G29" i="29"/>
  <c r="I28" i="29"/>
  <c r="H28" i="29"/>
  <c r="G28" i="29"/>
  <c r="I26" i="29"/>
  <c r="H26" i="29"/>
  <c r="G26" i="29"/>
  <c r="I24" i="29"/>
  <c r="H24" i="29"/>
  <c r="G24" i="29"/>
  <c r="I23" i="29"/>
  <c r="H23" i="29"/>
  <c r="G23" i="29"/>
  <c r="I21" i="29"/>
  <c r="H21" i="29"/>
  <c r="G21" i="29"/>
  <c r="I20" i="29"/>
  <c r="H20" i="29"/>
  <c r="G20" i="29"/>
  <c r="I19" i="29"/>
  <c r="H19" i="29"/>
  <c r="G19" i="29"/>
  <c r="I18" i="29"/>
  <c r="H18" i="29"/>
  <c r="G18" i="29"/>
  <c r="I17" i="29"/>
  <c r="H17" i="29"/>
  <c r="G17" i="29"/>
  <c r="I16" i="29"/>
  <c r="H16" i="29"/>
  <c r="J183" i="22" s="1"/>
  <c r="K183" i="22" s="1"/>
  <c r="G16" i="29"/>
  <c r="I15" i="29"/>
  <c r="H15" i="29"/>
  <c r="G15" i="29"/>
  <c r="I14" i="29"/>
  <c r="H14" i="29"/>
  <c r="G14" i="29"/>
  <c r="I13" i="29"/>
  <c r="H13" i="29"/>
  <c r="G13" i="29"/>
  <c r="I12" i="29"/>
  <c r="H12" i="29"/>
  <c r="G12" i="29"/>
  <c r="J234" i="22" l="1"/>
  <c r="K234" i="22" s="1"/>
  <c r="AC234" i="22" s="1"/>
  <c r="J60" i="24"/>
  <c r="K60" i="24" s="1"/>
  <c r="J60" i="22"/>
  <c r="K60" i="22" s="1"/>
  <c r="J234" i="24"/>
  <c r="K234" i="24" s="1"/>
  <c r="AC234" i="24" s="1"/>
  <c r="AD15" i="24"/>
  <c r="AE15" i="24" s="1"/>
  <c r="AD241" i="24"/>
  <c r="AE241" i="24" s="1"/>
  <c r="K16" i="24"/>
  <c r="J230" i="22"/>
  <c r="K230" i="22" s="1"/>
  <c r="AC230" i="22" s="1"/>
  <c r="J58" i="24"/>
  <c r="K58" i="24" s="1"/>
  <c r="J240" i="22"/>
  <c r="K240" i="22" s="1"/>
  <c r="J58" i="22"/>
  <c r="K58" i="22" s="1"/>
  <c r="J230" i="24"/>
  <c r="K230" i="24" s="1"/>
  <c r="AC230" i="24" s="1"/>
  <c r="J57" i="24"/>
  <c r="K57" i="24" s="1"/>
  <c r="J229" i="22"/>
  <c r="K229" i="22" s="1"/>
  <c r="AC229" i="22" s="1"/>
  <c r="J57" i="22"/>
  <c r="K57" i="22" s="1"/>
  <c r="J229" i="24"/>
  <c r="K229" i="24" s="1"/>
  <c r="AC229" i="24" s="1"/>
  <c r="J61" i="24"/>
  <c r="K61" i="24" s="1"/>
  <c r="J235" i="22"/>
  <c r="K235" i="22" s="1"/>
  <c r="J235" i="24"/>
  <c r="K235" i="24" s="1"/>
  <c r="J61" i="22"/>
  <c r="K61" i="22" s="1"/>
  <c r="U141" i="24"/>
  <c r="AA141" i="24"/>
  <c r="J51" i="22"/>
  <c r="K51" i="22" s="1"/>
  <c r="N51" i="22" s="1"/>
  <c r="J51" i="24"/>
  <c r="K51" i="24" s="1"/>
  <c r="N51" i="24" s="1"/>
  <c r="J187" i="22"/>
  <c r="K187" i="22" s="1"/>
  <c r="AA183" i="22"/>
  <c r="U183" i="22"/>
  <c r="W183" i="22"/>
  <c r="AC183" i="22"/>
  <c r="Y183" i="22"/>
  <c r="S183" i="22"/>
  <c r="J43" i="24"/>
  <c r="K43" i="24" s="1"/>
  <c r="M43" i="24" s="1"/>
  <c r="J48" i="22"/>
  <c r="K48" i="22" s="1"/>
  <c r="N48" i="22" s="1"/>
  <c r="J43" i="22"/>
  <c r="K43" i="22" s="1"/>
  <c r="M43" i="22" s="1"/>
  <c r="J48" i="24"/>
  <c r="K48" i="24" s="1"/>
  <c r="N48" i="24" s="1"/>
  <c r="J221" i="22"/>
  <c r="K221" i="22" s="1"/>
  <c r="J180" i="22"/>
  <c r="K180" i="22" s="1"/>
  <c r="J50" i="24"/>
  <c r="K50" i="24" s="1"/>
  <c r="N50" i="24" s="1"/>
  <c r="J50" i="22"/>
  <c r="K50" i="22" s="1"/>
  <c r="N50" i="22" s="1"/>
  <c r="J186" i="22"/>
  <c r="K186" i="22" s="1"/>
  <c r="J49" i="22"/>
  <c r="K49" i="22" s="1"/>
  <c r="N49" i="22" s="1"/>
  <c r="J44" i="22"/>
  <c r="K44" i="22" s="1"/>
  <c r="J49" i="24"/>
  <c r="K49" i="24" s="1"/>
  <c r="N49" i="24" s="1"/>
  <c r="J14" i="22"/>
  <c r="K14" i="22" s="1"/>
  <c r="J44" i="24"/>
  <c r="K44" i="24" s="1"/>
  <c r="M44" i="24" s="1"/>
  <c r="J181" i="22"/>
  <c r="K181" i="22" s="1"/>
  <c r="S141" i="24"/>
  <c r="Y141" i="24"/>
  <c r="W141" i="24"/>
  <c r="N223" i="24"/>
  <c r="N242" i="24" s="1"/>
  <c r="AB223" i="24"/>
  <c r="AB242" i="24" s="1"/>
  <c r="Q141" i="24"/>
  <c r="AA223" i="24"/>
  <c r="AA242" i="24" s="1"/>
  <c r="X141" i="24"/>
  <c r="AC223" i="24"/>
  <c r="Q223" i="24"/>
  <c r="Q242" i="24" s="1"/>
  <c r="U223" i="24"/>
  <c r="U242" i="24" s="1"/>
  <c r="S223" i="24"/>
  <c r="S242" i="24" s="1"/>
  <c r="R223" i="24"/>
  <c r="R242" i="24" s="1"/>
  <c r="V223" i="24"/>
  <c r="V242" i="24" s="1"/>
  <c r="AC224" i="24"/>
  <c r="AC228" i="24" s="1"/>
  <c r="K228" i="24"/>
  <c r="Y223" i="24"/>
  <c r="Y242" i="24" s="1"/>
  <c r="Z223" i="24"/>
  <c r="Z242" i="24" s="1"/>
  <c r="M223" i="24"/>
  <c r="M242" i="24" s="1"/>
  <c r="X223" i="24"/>
  <c r="X242" i="24" s="1"/>
  <c r="Z141" i="24"/>
  <c r="L223" i="24"/>
  <c r="L242" i="24" s="1"/>
  <c r="R141" i="24"/>
  <c r="W223" i="24"/>
  <c r="W242" i="24" s="1"/>
  <c r="AE13" i="24"/>
  <c r="O223" i="24"/>
  <c r="O242" i="24" s="1"/>
  <c r="T223" i="24"/>
  <c r="T242" i="24" s="1"/>
  <c r="P223" i="24"/>
  <c r="P242" i="24" s="1"/>
  <c r="F18" i="1"/>
  <c r="J140" i="22"/>
  <c r="K140" i="22" s="1"/>
  <c r="J70" i="22"/>
  <c r="K70" i="22" s="1"/>
  <c r="J35" i="24"/>
  <c r="K35" i="24" s="1"/>
  <c r="J168" i="22"/>
  <c r="K168" i="22" s="1"/>
  <c r="J55" i="22"/>
  <c r="K55" i="22" s="1"/>
  <c r="N55" i="22" s="1"/>
  <c r="J55" i="24"/>
  <c r="K55" i="24" s="1"/>
  <c r="N55" i="24" s="1"/>
  <c r="J196" i="22"/>
  <c r="J100" i="22"/>
  <c r="J35" i="22"/>
  <c r="F32" i="1"/>
  <c r="J147" i="22"/>
  <c r="K147" i="22" s="1"/>
  <c r="J78" i="22"/>
  <c r="K78" i="22" s="1"/>
  <c r="J37" i="24"/>
  <c r="K37" i="24" s="1"/>
  <c r="J158" i="22"/>
  <c r="K158" i="22" s="1"/>
  <c r="R158" i="22" s="1"/>
  <c r="J68" i="22"/>
  <c r="K68" i="22" s="1"/>
  <c r="J198" i="22"/>
  <c r="J112" i="22"/>
  <c r="J131" i="22"/>
  <c r="J102" i="22"/>
  <c r="J37" i="22"/>
  <c r="J210" i="22"/>
  <c r="J122" i="22"/>
  <c r="J175" i="22"/>
  <c r="J93" i="22"/>
  <c r="F14" i="1"/>
  <c r="J67" i="22"/>
  <c r="K67" i="22" s="1"/>
  <c r="J33" i="24"/>
  <c r="K33" i="24" s="1"/>
  <c r="J153" i="22"/>
  <c r="K153" i="22" s="1"/>
  <c r="R153" i="22" s="1"/>
  <c r="J84" i="22"/>
  <c r="K84" i="22" s="1"/>
  <c r="J167" i="22"/>
  <c r="K167" i="22" s="1"/>
  <c r="J143" i="22"/>
  <c r="K143" i="22" s="1"/>
  <c r="J75" i="22"/>
  <c r="K75" i="22" s="1"/>
  <c r="J12" i="22"/>
  <c r="K12" i="22" s="1"/>
  <c r="J139" i="22"/>
  <c r="K139" i="22" s="1"/>
  <c r="J10" i="22"/>
  <c r="K10" i="22" s="1"/>
  <c r="J222" i="22"/>
  <c r="K222" i="22" s="1"/>
  <c r="J171" i="22"/>
  <c r="J205" i="22"/>
  <c r="J99" i="22"/>
  <c r="J90" i="22"/>
  <c r="J194" i="22"/>
  <c r="J33" i="22"/>
  <c r="J30" i="22"/>
  <c r="K30" i="22" s="1"/>
  <c r="N30" i="22" s="1"/>
  <c r="J129" i="22"/>
  <c r="J27" i="22"/>
  <c r="K27" i="22" s="1"/>
  <c r="J246" i="22"/>
  <c r="K246" i="22" s="1"/>
  <c r="K247" i="22" s="1"/>
  <c r="J19" i="22"/>
  <c r="J227" i="22"/>
  <c r="J119" i="22"/>
  <c r="J215" i="22"/>
  <c r="J109" i="22"/>
  <c r="F9" i="1"/>
  <c r="J76" i="22"/>
  <c r="K76" i="22" s="1"/>
  <c r="F31" i="1"/>
  <c r="J148" i="22"/>
  <c r="K148" i="22" s="1"/>
  <c r="J69" i="22"/>
  <c r="K69" i="22" s="1"/>
  <c r="J38" i="24"/>
  <c r="K38" i="24" s="1"/>
  <c r="J159" i="22"/>
  <c r="K159" i="22" s="1"/>
  <c r="R159" i="22" s="1"/>
  <c r="J79" i="22"/>
  <c r="K79" i="22" s="1"/>
  <c r="J132" i="22"/>
  <c r="J103" i="22"/>
  <c r="J38" i="22"/>
  <c r="J211" i="22"/>
  <c r="J123" i="22"/>
  <c r="J176" i="22"/>
  <c r="J94" i="22"/>
  <c r="J199" i="22"/>
  <c r="J113" i="22"/>
  <c r="F5" i="1"/>
  <c r="J110" i="22"/>
  <c r="J130" i="22"/>
  <c r="F20" i="1"/>
  <c r="J155" i="22"/>
  <c r="K155" i="22" s="1"/>
  <c r="R155" i="22" s="1"/>
  <c r="J144" i="22"/>
  <c r="K144" i="22" s="1"/>
  <c r="J91" i="22"/>
  <c r="J216" i="22"/>
  <c r="J208" i="22"/>
  <c r="J172" i="22"/>
  <c r="F63" i="1"/>
  <c r="J22" i="22"/>
  <c r="F6" i="1"/>
  <c r="J137" i="22"/>
  <c r="K137" i="22" s="1"/>
  <c r="J165" i="22"/>
  <c r="K165" i="22" s="1"/>
  <c r="F15" i="1"/>
  <c r="J20" i="22"/>
  <c r="F13" i="1"/>
  <c r="J83" i="22"/>
  <c r="K83" i="22" s="1"/>
  <c r="J32" i="24"/>
  <c r="K32" i="24" s="1"/>
  <c r="J152" i="22"/>
  <c r="K152" i="22" s="1"/>
  <c r="R152" i="22" s="1"/>
  <c r="J166" i="22"/>
  <c r="K166" i="22" s="1"/>
  <c r="J74" i="22"/>
  <c r="K74" i="22" s="1"/>
  <c r="J142" i="22"/>
  <c r="K142" i="22" s="1"/>
  <c r="J138" i="22"/>
  <c r="K138" i="22" s="1"/>
  <c r="J66" i="22"/>
  <c r="K66" i="22" s="1"/>
  <c r="J170" i="22"/>
  <c r="J204" i="22"/>
  <c r="J98" i="22"/>
  <c r="J89" i="22"/>
  <c r="J193" i="22"/>
  <c r="J32" i="22"/>
  <c r="J29" i="22"/>
  <c r="K29" i="22" s="1"/>
  <c r="J128" i="22"/>
  <c r="J18" i="22"/>
  <c r="J226" i="22"/>
  <c r="J118" i="22"/>
  <c r="J214" i="22"/>
  <c r="J108" i="22"/>
  <c r="F8" i="1"/>
  <c r="J82" i="22"/>
  <c r="K82" i="22" s="1"/>
  <c r="F23" i="1"/>
  <c r="J54" i="24"/>
  <c r="K54" i="24" s="1"/>
  <c r="N54" i="24" s="1"/>
  <c r="J72" i="22"/>
  <c r="K72" i="22" s="1"/>
  <c r="J36" i="24"/>
  <c r="K36" i="24" s="1"/>
  <c r="J54" i="22"/>
  <c r="K54" i="22" s="1"/>
  <c r="N54" i="22" s="1"/>
  <c r="J111" i="22"/>
  <c r="J217" i="22"/>
  <c r="J36" i="22"/>
  <c r="J101" i="22"/>
  <c r="J121" i="22"/>
  <c r="F17" i="1"/>
  <c r="J24" i="22"/>
  <c r="AC21" i="22"/>
  <c r="M21" i="22"/>
  <c r="O25" i="22"/>
  <c r="Q25" i="22"/>
  <c r="S25" i="22"/>
  <c r="U25" i="22"/>
  <c r="W25" i="22"/>
  <c r="Y25" i="22"/>
  <c r="AA25" i="22"/>
  <c r="AC25" i="22"/>
  <c r="N25" i="22"/>
  <c r="P25" i="22"/>
  <c r="R25" i="22"/>
  <c r="T25" i="22"/>
  <c r="V25" i="22"/>
  <c r="X25" i="22"/>
  <c r="Z25" i="22"/>
  <c r="AB25" i="22"/>
  <c r="M25" i="22"/>
  <c r="F21" i="1"/>
  <c r="E6" i="33"/>
  <c r="F6" i="33" s="1"/>
  <c r="E6" i="3"/>
  <c r="F6" i="3" s="1"/>
  <c r="F22" i="1"/>
  <c r="E7" i="33"/>
  <c r="F7" i="33" s="1"/>
  <c r="F9" i="33" s="1"/>
  <c r="E7" i="3"/>
  <c r="F7" i="3" s="1"/>
  <c r="F9" i="3" s="1"/>
  <c r="F19" i="1"/>
  <c r="E5" i="33"/>
  <c r="F5" i="33" s="1"/>
  <c r="E5" i="3"/>
  <c r="F5" i="3" s="1"/>
  <c r="F25" i="1"/>
  <c r="E7" i="38"/>
  <c r="F7" i="38" s="1"/>
  <c r="F24" i="1"/>
  <c r="E6" i="38"/>
  <c r="F6" i="38" s="1"/>
  <c r="F16" i="1"/>
  <c r="E5" i="38"/>
  <c r="F5" i="38" s="1"/>
  <c r="J12" i="30"/>
  <c r="J32" i="29"/>
  <c r="H37" i="2"/>
  <c r="J23" i="24" s="1"/>
  <c r="K23" i="24" s="1"/>
  <c r="F11" i="39"/>
  <c r="F11" i="38"/>
  <c r="F8" i="39"/>
  <c r="F8" i="38"/>
  <c r="F12" i="39"/>
  <c r="F12" i="38"/>
  <c r="F9" i="39"/>
  <c r="F9" i="38"/>
  <c r="F10" i="39"/>
  <c r="F10" i="38"/>
  <c r="J14" i="29"/>
  <c r="J16" i="29"/>
  <c r="J29" i="29"/>
  <c r="J13" i="29"/>
  <c r="J20" i="29"/>
  <c r="J31" i="29"/>
  <c r="J17" i="29"/>
  <c r="J19" i="29"/>
  <c r="J21" i="29"/>
  <c r="J24" i="29"/>
  <c r="J28" i="29"/>
  <c r="J18" i="29"/>
  <c r="J23" i="29"/>
  <c r="J43" i="29"/>
  <c r="J12" i="29"/>
  <c r="F12" i="1"/>
  <c r="J30" i="29"/>
  <c r="J26" i="29"/>
  <c r="J15" i="29"/>
  <c r="J41" i="29"/>
  <c r="J33" i="29"/>
  <c r="X60" i="22" l="1"/>
  <c r="Q60" i="22"/>
  <c r="P60" i="22"/>
  <c r="S60" i="22"/>
  <c r="W60" i="22"/>
  <c r="V60" i="22"/>
  <c r="Z60" i="22"/>
  <c r="T60" i="22"/>
  <c r="R60" i="22"/>
  <c r="Y60" i="22"/>
  <c r="U60" i="22"/>
  <c r="O60" i="22"/>
  <c r="T60" i="24"/>
  <c r="X60" i="24"/>
  <c r="V60" i="24"/>
  <c r="Y60" i="24"/>
  <c r="Q60" i="24"/>
  <c r="S60" i="24"/>
  <c r="U60" i="24"/>
  <c r="O60" i="24"/>
  <c r="P60" i="24"/>
  <c r="Z60" i="24"/>
  <c r="W60" i="24"/>
  <c r="R60" i="24"/>
  <c r="P58" i="22"/>
  <c r="O58" i="22"/>
  <c r="U58" i="22"/>
  <c r="X58" i="22"/>
  <c r="W58" i="22"/>
  <c r="Q58" i="22"/>
  <c r="S58" i="22"/>
  <c r="Z58" i="22"/>
  <c r="Y58" i="22"/>
  <c r="R58" i="22"/>
  <c r="V58" i="22"/>
  <c r="T58" i="22"/>
  <c r="K241" i="22"/>
  <c r="AC240" i="22"/>
  <c r="AC241" i="22" s="1"/>
  <c r="AD241" i="22" s="1"/>
  <c r="AE241" i="22" s="1"/>
  <c r="V58" i="24"/>
  <c r="U58" i="24"/>
  <c r="Z58" i="24"/>
  <c r="R58" i="24"/>
  <c r="T58" i="24"/>
  <c r="O58" i="24"/>
  <c r="Y58" i="24"/>
  <c r="W58" i="24"/>
  <c r="S58" i="24"/>
  <c r="P58" i="24"/>
  <c r="Q58" i="24"/>
  <c r="X58" i="24"/>
  <c r="T57" i="22"/>
  <c r="Z57" i="22"/>
  <c r="R57" i="22"/>
  <c r="Y57" i="22"/>
  <c r="O57" i="22"/>
  <c r="V57" i="22"/>
  <c r="X57" i="22"/>
  <c r="P57" i="22"/>
  <c r="U57" i="22"/>
  <c r="Q57" i="22"/>
  <c r="W57" i="22"/>
  <c r="S57" i="22"/>
  <c r="V57" i="24"/>
  <c r="Z57" i="24"/>
  <c r="R57" i="24"/>
  <c r="Q57" i="24"/>
  <c r="O57" i="24"/>
  <c r="U57" i="24"/>
  <c r="S57" i="24"/>
  <c r="P57" i="24"/>
  <c r="T57" i="24"/>
  <c r="W57" i="24"/>
  <c r="Y57" i="24"/>
  <c r="X57" i="24"/>
  <c r="S61" i="22"/>
  <c r="W61" i="22"/>
  <c r="O61" i="22"/>
  <c r="P61" i="22"/>
  <c r="V61" i="22"/>
  <c r="Q61" i="22"/>
  <c r="T61" i="22"/>
  <c r="R61" i="22"/>
  <c r="U61" i="22"/>
  <c r="Y61" i="22"/>
  <c r="X61" i="22"/>
  <c r="Z61" i="22"/>
  <c r="AC235" i="24"/>
  <c r="AC239" i="24" s="1"/>
  <c r="K239" i="24"/>
  <c r="K242" i="24" s="1"/>
  <c r="AC235" i="22"/>
  <c r="AC239" i="22" s="1"/>
  <c r="K239" i="22"/>
  <c r="Q61" i="24"/>
  <c r="R61" i="24"/>
  <c r="P61" i="24"/>
  <c r="W61" i="24"/>
  <c r="U61" i="24"/>
  <c r="Z61" i="24"/>
  <c r="S61" i="24"/>
  <c r="Y61" i="24"/>
  <c r="T61" i="24"/>
  <c r="X61" i="24"/>
  <c r="V61" i="24"/>
  <c r="O61" i="24"/>
  <c r="R241" i="22"/>
  <c r="X241" i="22"/>
  <c r="L241" i="22"/>
  <c r="M36" i="24"/>
  <c r="M33" i="24"/>
  <c r="M35" i="24"/>
  <c r="M37" i="24"/>
  <c r="M38" i="24"/>
  <c r="M246" i="22"/>
  <c r="M247" i="22" s="1"/>
  <c r="Y246" i="22"/>
  <c r="Y247" i="22" s="1"/>
  <c r="N246" i="22"/>
  <c r="N247" i="22" s="1"/>
  <c r="Z246" i="22"/>
  <c r="Z247" i="22" s="1"/>
  <c r="O246" i="22"/>
  <c r="O247" i="22" s="1"/>
  <c r="AA246" i="22"/>
  <c r="AA247" i="22" s="1"/>
  <c r="P246" i="22"/>
  <c r="P247" i="22" s="1"/>
  <c r="AB246" i="22"/>
  <c r="AB247" i="22" s="1"/>
  <c r="L246" i="22"/>
  <c r="L247" i="22" s="1"/>
  <c r="Q246" i="22"/>
  <c r="Q247" i="22" s="1"/>
  <c r="AC246" i="22"/>
  <c r="AC247" i="22" s="1"/>
  <c r="R246" i="22"/>
  <c r="R247" i="22" s="1"/>
  <c r="S246" i="22"/>
  <c r="S247" i="22" s="1"/>
  <c r="T246" i="22"/>
  <c r="T247" i="22" s="1"/>
  <c r="U246" i="22"/>
  <c r="U247" i="22" s="1"/>
  <c r="V246" i="22"/>
  <c r="V247" i="22" s="1"/>
  <c r="X246" i="22"/>
  <c r="X247" i="22" s="1"/>
  <c r="W246" i="22"/>
  <c r="W247" i="22" s="1"/>
  <c r="AC186" i="22"/>
  <c r="W186" i="22"/>
  <c r="U186" i="22"/>
  <c r="Y186" i="22"/>
  <c r="AA186" i="22"/>
  <c r="S186" i="22"/>
  <c r="M44" i="22"/>
  <c r="AC187" i="22"/>
  <c r="U187" i="22"/>
  <c r="AA187" i="22"/>
  <c r="W187" i="22"/>
  <c r="Y187" i="22"/>
  <c r="S187" i="22"/>
  <c r="Y181" i="22"/>
  <c r="U181" i="22"/>
  <c r="AC181" i="22"/>
  <c r="S181" i="22"/>
  <c r="AA181" i="22"/>
  <c r="W181" i="22"/>
  <c r="Y180" i="22"/>
  <c r="S180" i="22"/>
  <c r="AA180" i="22"/>
  <c r="U180" i="22"/>
  <c r="AC180" i="22"/>
  <c r="W180" i="22"/>
  <c r="O221" i="22"/>
  <c r="AA221" i="22"/>
  <c r="P221" i="22"/>
  <c r="AB221" i="22"/>
  <c r="Q221" i="22"/>
  <c r="AC221" i="22"/>
  <c r="K223" i="22"/>
  <c r="R221" i="22"/>
  <c r="L221" i="22"/>
  <c r="S221" i="22"/>
  <c r="T221" i="22"/>
  <c r="U221" i="22"/>
  <c r="Y221" i="22"/>
  <c r="V221" i="22"/>
  <c r="V223" i="22" s="1"/>
  <c r="V242" i="22" s="1"/>
  <c r="W221" i="22"/>
  <c r="X221" i="22"/>
  <c r="N221" i="22"/>
  <c r="Z221" i="22"/>
  <c r="M221" i="22"/>
  <c r="X14" i="22"/>
  <c r="X15" i="22" s="1"/>
  <c r="L14" i="22"/>
  <c r="L15" i="22" s="1"/>
  <c r="K15" i="22"/>
  <c r="R14" i="22"/>
  <c r="R15" i="22" s="1"/>
  <c r="U222" i="22"/>
  <c r="V222" i="22"/>
  <c r="W222" i="22"/>
  <c r="X222" i="22"/>
  <c r="M222" i="22"/>
  <c r="Y222" i="22"/>
  <c r="N222" i="22"/>
  <c r="Z222" i="22"/>
  <c r="O222" i="22"/>
  <c r="AA222" i="22"/>
  <c r="P222" i="22"/>
  <c r="AB222" i="22"/>
  <c r="Q222" i="22"/>
  <c r="AC222" i="22"/>
  <c r="S222" i="22"/>
  <c r="R222" i="22"/>
  <c r="L222" i="22"/>
  <c r="T222" i="22"/>
  <c r="AD228" i="24"/>
  <c r="AE228" i="24" s="1"/>
  <c r="AD223" i="24"/>
  <c r="AE223" i="24" s="1"/>
  <c r="AB166" i="22"/>
  <c r="V166" i="22"/>
  <c r="Z166" i="22"/>
  <c r="T166" i="22"/>
  <c r="X166" i="22"/>
  <c r="R166" i="22"/>
  <c r="Z167" i="22"/>
  <c r="T167" i="22"/>
  <c r="X167" i="22"/>
  <c r="R167" i="22"/>
  <c r="AB167" i="22"/>
  <c r="V167" i="22"/>
  <c r="AB168" i="22"/>
  <c r="Z168" i="22"/>
  <c r="T168" i="22"/>
  <c r="X168" i="22"/>
  <c r="R168" i="22"/>
  <c r="V168" i="22"/>
  <c r="X155" i="22"/>
  <c r="X144" i="22"/>
  <c r="V144" i="22"/>
  <c r="Z155" i="22"/>
  <c r="V155" i="22"/>
  <c r="AB155" i="22"/>
  <c r="Z144" i="22"/>
  <c r="R144" i="22"/>
  <c r="AB144" i="22"/>
  <c r="T144" i="22"/>
  <c r="T155" i="22"/>
  <c r="W140" i="22"/>
  <c r="Q140" i="22"/>
  <c r="AA140" i="22"/>
  <c r="U140" i="22"/>
  <c r="Y140" i="22"/>
  <c r="S140" i="22"/>
  <c r="AB165" i="22"/>
  <c r="V165" i="22"/>
  <c r="Z165" i="22"/>
  <c r="T165" i="22"/>
  <c r="X165" i="22"/>
  <c r="R165" i="22"/>
  <c r="AB158" i="22"/>
  <c r="Z147" i="22"/>
  <c r="R147" i="22"/>
  <c r="X147" i="22"/>
  <c r="AB147" i="22"/>
  <c r="T147" i="22"/>
  <c r="X158" i="22"/>
  <c r="T158" i="22"/>
  <c r="V158" i="22"/>
  <c r="V147" i="22"/>
  <c r="Z158" i="22"/>
  <c r="Y137" i="22"/>
  <c r="S137" i="22"/>
  <c r="W137" i="22"/>
  <c r="Q137" i="22"/>
  <c r="U137" i="22"/>
  <c r="AA137" i="22"/>
  <c r="Y139" i="22"/>
  <c r="S139" i="22"/>
  <c r="W139" i="22"/>
  <c r="Q139" i="22"/>
  <c r="AA139" i="22"/>
  <c r="U139" i="22"/>
  <c r="Y138" i="22"/>
  <c r="S138" i="22"/>
  <c r="W138" i="22"/>
  <c r="Q138" i="22"/>
  <c r="AA138" i="22"/>
  <c r="U138" i="22"/>
  <c r="V142" i="22"/>
  <c r="V152" i="22"/>
  <c r="T142" i="22"/>
  <c r="AB142" i="22"/>
  <c r="X152" i="22"/>
  <c r="X142" i="22"/>
  <c r="Z152" i="22"/>
  <c r="Z142" i="22"/>
  <c r="R142" i="22"/>
  <c r="AB152" i="22"/>
  <c r="T152" i="22"/>
  <c r="AB159" i="22"/>
  <c r="Z148" i="22"/>
  <c r="R148" i="22"/>
  <c r="AB148" i="22"/>
  <c r="T148" i="22"/>
  <c r="T159" i="22"/>
  <c r="X148" i="22"/>
  <c r="V159" i="22"/>
  <c r="V148" i="22"/>
  <c r="X159" i="22"/>
  <c r="Z159" i="22"/>
  <c r="V153" i="22"/>
  <c r="X153" i="22"/>
  <c r="X143" i="22"/>
  <c r="Z153" i="22"/>
  <c r="Z143" i="22"/>
  <c r="R143" i="22"/>
  <c r="AB153" i="22"/>
  <c r="T153" i="22"/>
  <c r="AB143" i="22"/>
  <c r="T143" i="22"/>
  <c r="V143" i="22"/>
  <c r="AD141" i="24"/>
  <c r="AE141" i="24" s="1"/>
  <c r="Z74" i="22"/>
  <c r="Y74" i="22"/>
  <c r="V74" i="22"/>
  <c r="R74" i="22"/>
  <c r="P74" i="22"/>
  <c r="AA74" i="22"/>
  <c r="Q74" i="22"/>
  <c r="W74" i="22"/>
  <c r="T74" i="22"/>
  <c r="X74" i="22"/>
  <c r="U74" i="22"/>
  <c r="S74" i="22"/>
  <c r="O27" i="22"/>
  <c r="O28" i="22" s="1"/>
  <c r="K28" i="22"/>
  <c r="N29" i="22"/>
  <c r="N31" i="22" s="1"/>
  <c r="K31" i="22"/>
  <c r="U69" i="22"/>
  <c r="S69" i="22"/>
  <c r="Y69" i="22"/>
  <c r="W69" i="22"/>
  <c r="O69" i="22"/>
  <c r="Q69" i="22"/>
  <c r="L12" i="22"/>
  <c r="L13" i="22" s="1"/>
  <c r="AD13" i="22" s="1"/>
  <c r="K13" i="22"/>
  <c r="W72" i="22"/>
  <c r="O72" i="22"/>
  <c r="U72" i="22"/>
  <c r="Q72" i="22"/>
  <c r="Y72" i="22"/>
  <c r="S72" i="22"/>
  <c r="Z75" i="22"/>
  <c r="Y75" i="22"/>
  <c r="R75" i="22"/>
  <c r="AA75" i="22"/>
  <c r="Q75" i="22"/>
  <c r="X75" i="22"/>
  <c r="P75" i="22"/>
  <c r="T75" i="22"/>
  <c r="U75" i="22"/>
  <c r="S75" i="22"/>
  <c r="V75" i="22"/>
  <c r="W75" i="22"/>
  <c r="M32" i="24"/>
  <c r="J52" i="22"/>
  <c r="K52" i="22" s="1"/>
  <c r="J52" i="24"/>
  <c r="K52" i="24" s="1"/>
  <c r="R83" i="22"/>
  <c r="Q83" i="22"/>
  <c r="U83" i="22"/>
  <c r="Y83" i="22"/>
  <c r="O83" i="22"/>
  <c r="AA83" i="22"/>
  <c r="Z83" i="22"/>
  <c r="AC83" i="22"/>
  <c r="X83" i="22"/>
  <c r="T83" i="22"/>
  <c r="V83" i="22"/>
  <c r="S83" i="22"/>
  <c r="AB83" i="22"/>
  <c r="W83" i="22"/>
  <c r="P83" i="22"/>
  <c r="X76" i="22"/>
  <c r="W76" i="22"/>
  <c r="T76" i="22"/>
  <c r="P76" i="22"/>
  <c r="Z76" i="22"/>
  <c r="Y76" i="22"/>
  <c r="V76" i="22"/>
  <c r="R76" i="22"/>
  <c r="Q76" i="22"/>
  <c r="U76" i="22"/>
  <c r="AA76" i="22"/>
  <c r="S76" i="22"/>
  <c r="J225" i="22"/>
  <c r="K225" i="22" s="1"/>
  <c r="AC225" i="22" s="1"/>
  <c r="J46" i="22"/>
  <c r="K46" i="22" s="1"/>
  <c r="M46" i="22" s="1"/>
  <c r="J46" i="24"/>
  <c r="K46" i="24" s="1"/>
  <c r="M46" i="24" s="1"/>
  <c r="P82" i="22"/>
  <c r="W82" i="22"/>
  <c r="V82" i="22"/>
  <c r="R82" i="22"/>
  <c r="AA82" i="22"/>
  <c r="X82" i="22"/>
  <c r="Y82" i="22"/>
  <c r="O82" i="22"/>
  <c r="AC82" i="22"/>
  <c r="AB82" i="22"/>
  <c r="T82" i="22"/>
  <c r="Q82" i="22"/>
  <c r="U82" i="22"/>
  <c r="Z82" i="22"/>
  <c r="S82" i="22"/>
  <c r="K85" i="22"/>
  <c r="T84" i="22"/>
  <c r="AC84" i="22"/>
  <c r="W84" i="22"/>
  <c r="AB84" i="22"/>
  <c r="AA84" i="22"/>
  <c r="O84" i="22"/>
  <c r="Y84" i="22"/>
  <c r="S84" i="22"/>
  <c r="Z84" i="22"/>
  <c r="V84" i="22"/>
  <c r="P84" i="22"/>
  <c r="Q84" i="22"/>
  <c r="X84" i="22"/>
  <c r="U84" i="22"/>
  <c r="R84" i="22"/>
  <c r="U67" i="22"/>
  <c r="W67" i="22"/>
  <c r="Y67" i="22"/>
  <c r="Q67" i="22"/>
  <c r="S67" i="22"/>
  <c r="O67" i="22"/>
  <c r="U68" i="22"/>
  <c r="O68" i="22"/>
  <c r="Y68" i="22"/>
  <c r="W68" i="22"/>
  <c r="Q68" i="22"/>
  <c r="S68" i="22"/>
  <c r="S66" i="22"/>
  <c r="Q66" i="22"/>
  <c r="W66" i="22"/>
  <c r="U66" i="22"/>
  <c r="O66" i="22"/>
  <c r="Y66" i="22"/>
  <c r="K141" i="22"/>
  <c r="U70" i="22"/>
  <c r="O70" i="22"/>
  <c r="Q70" i="22"/>
  <c r="S70" i="22"/>
  <c r="Y70" i="22"/>
  <c r="W70" i="22"/>
  <c r="U79" i="22"/>
  <c r="W79" i="22"/>
  <c r="Y79" i="22"/>
  <c r="Z79" i="22"/>
  <c r="S79" i="22"/>
  <c r="R79" i="22"/>
  <c r="P79" i="22"/>
  <c r="T79" i="22"/>
  <c r="Q79" i="22"/>
  <c r="AA79" i="22"/>
  <c r="X79" i="22"/>
  <c r="V79" i="22"/>
  <c r="X10" i="22"/>
  <c r="X11" i="22" s="1"/>
  <c r="X16" i="22" s="1"/>
  <c r="R10" i="22"/>
  <c r="R11" i="22" s="1"/>
  <c r="R16" i="22" s="1"/>
  <c r="K11" i="22"/>
  <c r="L10" i="22"/>
  <c r="AA78" i="22"/>
  <c r="Q78" i="22"/>
  <c r="Z78" i="22"/>
  <c r="S78" i="22"/>
  <c r="V78" i="22"/>
  <c r="P78" i="22"/>
  <c r="T78" i="22"/>
  <c r="X78" i="22"/>
  <c r="W78" i="22"/>
  <c r="U78" i="22"/>
  <c r="Y78" i="22"/>
  <c r="R78" i="22"/>
  <c r="K196" i="22"/>
  <c r="T196" i="22" s="1"/>
  <c r="O23" i="24"/>
  <c r="AA23" i="24"/>
  <c r="P23" i="24"/>
  <c r="AB23" i="24"/>
  <c r="Q23" i="24"/>
  <c r="AC23" i="24"/>
  <c r="R23" i="24"/>
  <c r="M23" i="24"/>
  <c r="S23" i="24"/>
  <c r="U23" i="24"/>
  <c r="V23" i="24"/>
  <c r="W23" i="24"/>
  <c r="T23" i="24"/>
  <c r="X23" i="24"/>
  <c r="Y23" i="24"/>
  <c r="N23" i="24"/>
  <c r="Z23" i="24"/>
  <c r="F8" i="3"/>
  <c r="J23" i="22"/>
  <c r="K23" i="22" s="1"/>
  <c r="H13" i="38"/>
  <c r="J185" i="22" s="1"/>
  <c r="K185" i="22" s="1"/>
  <c r="H13" i="39"/>
  <c r="J174" i="24" s="1"/>
  <c r="K174" i="24" s="1"/>
  <c r="F8" i="33"/>
  <c r="AD239" i="22" l="1"/>
  <c r="AE239" i="22" s="1"/>
  <c r="AD239" i="24"/>
  <c r="AC242" i="24"/>
  <c r="AD242" i="24" s="1"/>
  <c r="AE242" i="24" s="1"/>
  <c r="AA223" i="22"/>
  <c r="AA242" i="22" s="1"/>
  <c r="AE13" i="22"/>
  <c r="Y223" i="22"/>
  <c r="Y242" i="22" s="1"/>
  <c r="T223" i="22"/>
  <c r="T242" i="22" s="1"/>
  <c r="AD15" i="22"/>
  <c r="AE15" i="22" s="1"/>
  <c r="L223" i="22"/>
  <c r="L242" i="22" s="1"/>
  <c r="R223" i="22"/>
  <c r="R242" i="22" s="1"/>
  <c r="M223" i="22"/>
  <c r="M242" i="22" s="1"/>
  <c r="K16" i="22"/>
  <c r="AA174" i="24"/>
  <c r="Y174" i="24"/>
  <c r="S174" i="24"/>
  <c r="W174" i="24"/>
  <c r="AC174" i="24"/>
  <c r="U174" i="24"/>
  <c r="O223" i="22"/>
  <c r="O242" i="22" s="1"/>
  <c r="U223" i="22"/>
  <c r="U242" i="22" s="1"/>
  <c r="S223" i="22"/>
  <c r="S242" i="22" s="1"/>
  <c r="Z223" i="22"/>
  <c r="Z242" i="22" s="1"/>
  <c r="AC223" i="22"/>
  <c r="N223" i="22"/>
  <c r="N242" i="22" s="1"/>
  <c r="Q223" i="22"/>
  <c r="Q242" i="22" s="1"/>
  <c r="AC185" i="22"/>
  <c r="U185" i="22"/>
  <c r="S185" i="22"/>
  <c r="W185" i="22"/>
  <c r="AA185" i="22"/>
  <c r="Y185" i="22"/>
  <c r="Q141" i="22"/>
  <c r="X223" i="22"/>
  <c r="X242" i="22" s="1"/>
  <c r="AB223" i="22"/>
  <c r="AB242" i="22" s="1"/>
  <c r="W223" i="22"/>
  <c r="W242" i="22" s="1"/>
  <c r="P223" i="22"/>
  <c r="P242" i="22" s="1"/>
  <c r="AD247" i="22"/>
  <c r="AE247" i="22" s="1"/>
  <c r="AA141" i="22"/>
  <c r="U141" i="22"/>
  <c r="W141" i="22"/>
  <c r="S141" i="22"/>
  <c r="Y141" i="22"/>
  <c r="R169" i="22"/>
  <c r="X169" i="22"/>
  <c r="X191" i="22" s="1"/>
  <c r="T169" i="22"/>
  <c r="T191" i="22" s="1"/>
  <c r="Z169" i="22"/>
  <c r="Z191" i="22" s="1"/>
  <c r="V169" i="22"/>
  <c r="V191" i="22" s="1"/>
  <c r="AB169" i="22"/>
  <c r="AB191" i="22" s="1"/>
  <c r="AC85" i="22"/>
  <c r="T85" i="22"/>
  <c r="AB85" i="22"/>
  <c r="J145" i="24"/>
  <c r="K145" i="24" s="1"/>
  <c r="J156" i="24"/>
  <c r="K156" i="24" s="1"/>
  <c r="Q85" i="22"/>
  <c r="Y169" i="22"/>
  <c r="N52" i="24"/>
  <c r="N52" i="22"/>
  <c r="T141" i="22"/>
  <c r="J157" i="22"/>
  <c r="K157" i="22" s="1"/>
  <c r="J146" i="22"/>
  <c r="K146" i="22" s="1"/>
  <c r="J40" i="24"/>
  <c r="K40" i="24" s="1"/>
  <c r="O85" i="22"/>
  <c r="X141" i="22"/>
  <c r="Y85" i="22"/>
  <c r="R141" i="22"/>
  <c r="S169" i="22"/>
  <c r="X85" i="22"/>
  <c r="V141" i="22"/>
  <c r="AC169" i="22"/>
  <c r="AA85" i="22"/>
  <c r="Z141" i="22"/>
  <c r="W169" i="22"/>
  <c r="R85" i="22"/>
  <c r="J224" i="22"/>
  <c r="K224" i="22" s="1"/>
  <c r="J45" i="24"/>
  <c r="K45" i="24" s="1"/>
  <c r="J45" i="22"/>
  <c r="K45" i="22" s="1"/>
  <c r="AB141" i="22"/>
  <c r="U169" i="22"/>
  <c r="S85" i="22"/>
  <c r="V85" i="22"/>
  <c r="AA169" i="22"/>
  <c r="Z85" i="22"/>
  <c r="W85" i="22"/>
  <c r="U85" i="22"/>
  <c r="P85" i="22"/>
  <c r="O23" i="22"/>
  <c r="Q23" i="22"/>
  <c r="S23" i="22"/>
  <c r="U23" i="22"/>
  <c r="W23" i="22"/>
  <c r="Y23" i="22"/>
  <c r="AA23" i="22"/>
  <c r="AC23" i="22"/>
  <c r="N23" i="22"/>
  <c r="P23" i="22"/>
  <c r="R23" i="22"/>
  <c r="T23" i="22"/>
  <c r="V23" i="22"/>
  <c r="X23" i="22"/>
  <c r="Z23" i="22"/>
  <c r="AB23" i="22"/>
  <c r="M23" i="22"/>
  <c r="J125" i="24"/>
  <c r="K125" i="24" s="1"/>
  <c r="J105" i="24"/>
  <c r="K105" i="24" s="1"/>
  <c r="J207" i="24"/>
  <c r="J115" i="24"/>
  <c r="K115" i="24" s="1"/>
  <c r="J134" i="24"/>
  <c r="K134" i="24" s="1"/>
  <c r="J201" i="24"/>
  <c r="K201" i="24" s="1"/>
  <c r="J185" i="24"/>
  <c r="J95" i="24"/>
  <c r="K95" i="24" s="1"/>
  <c r="J174" i="22"/>
  <c r="K174" i="22" s="1"/>
  <c r="J40" i="22"/>
  <c r="K40" i="22" s="1"/>
  <c r="M40" i="22" s="1"/>
  <c r="J134" i="22"/>
  <c r="K134" i="22" s="1"/>
  <c r="J125" i="22"/>
  <c r="K125" i="22" s="1"/>
  <c r="J95" i="22"/>
  <c r="K95" i="22" s="1"/>
  <c r="J207" i="22"/>
  <c r="K207" i="22" s="1"/>
  <c r="J115" i="22"/>
  <c r="K115" i="22" s="1"/>
  <c r="J201" i="22"/>
  <c r="K201" i="22" s="1"/>
  <c r="T201" i="22" s="1"/>
  <c r="J105" i="22"/>
  <c r="K105" i="22" s="1"/>
  <c r="L213" i="22"/>
  <c r="AD223" i="22" l="1"/>
  <c r="AE223" i="22" s="1"/>
  <c r="AC224" i="22"/>
  <c r="AC201" i="24"/>
  <c r="T201" i="24"/>
  <c r="S207" i="22"/>
  <c r="AA207" i="22"/>
  <c r="Y207" i="22"/>
  <c r="AC207" i="22"/>
  <c r="U207" i="22"/>
  <c r="W207" i="22"/>
  <c r="Z157" i="22"/>
  <c r="AB157" i="22"/>
  <c r="Z146" i="22"/>
  <c r="R146" i="22"/>
  <c r="AB146" i="22"/>
  <c r="T146" i="22"/>
  <c r="X157" i="22"/>
  <c r="T157" i="22"/>
  <c r="V157" i="22"/>
  <c r="V146" i="22"/>
  <c r="X146" i="22"/>
  <c r="R157" i="22"/>
  <c r="Y174" i="22"/>
  <c r="AA174" i="22"/>
  <c r="U174" i="22"/>
  <c r="S174" i="22"/>
  <c r="AC174" i="22"/>
  <c r="W174" i="22"/>
  <c r="Z156" i="24"/>
  <c r="AB156" i="24"/>
  <c r="AB145" i="24"/>
  <c r="T145" i="24"/>
  <c r="R156" i="24"/>
  <c r="V145" i="24"/>
  <c r="T156" i="24"/>
  <c r="V156" i="24"/>
  <c r="X145" i="24"/>
  <c r="X156" i="24"/>
  <c r="Z145" i="24"/>
  <c r="R145" i="24"/>
  <c r="AC151" i="24"/>
  <c r="W151" i="24"/>
  <c r="U162" i="24"/>
  <c r="U151" i="24"/>
  <c r="S151" i="24"/>
  <c r="S162" i="24"/>
  <c r="AA151" i="24"/>
  <c r="Y151" i="24"/>
  <c r="M45" i="22"/>
  <c r="M47" i="22" s="1"/>
  <c r="AD47" i="22" s="1"/>
  <c r="K47" i="22"/>
  <c r="M45" i="24"/>
  <c r="M47" i="24" s="1"/>
  <c r="K47" i="24"/>
  <c r="AD85" i="22"/>
  <c r="AE85" i="22" s="1"/>
  <c r="M40" i="24"/>
  <c r="AA151" i="22"/>
  <c r="W162" i="22"/>
  <c r="S162" i="22"/>
  <c r="S151" i="22"/>
  <c r="U151" i="22"/>
  <c r="U162" i="22"/>
  <c r="AC151" i="22"/>
  <c r="W151" i="22"/>
  <c r="Y162" i="22"/>
  <c r="AA162" i="22"/>
  <c r="AC162" i="22"/>
  <c r="Y151" i="22"/>
  <c r="AD141" i="22"/>
  <c r="AE141" i="22" s="1"/>
  <c r="U95" i="22"/>
  <c r="R95" i="22"/>
  <c r="X95" i="22"/>
  <c r="AA95" i="22"/>
  <c r="T134" i="22"/>
  <c r="P134" i="22"/>
  <c r="Z134" i="22"/>
  <c r="V134" i="22"/>
  <c r="R134" i="22"/>
  <c r="X134" i="22"/>
  <c r="AA105" i="22"/>
  <c r="W105" i="22"/>
  <c r="Y105" i="22"/>
  <c r="W125" i="22"/>
  <c r="Z125" i="22"/>
  <c r="Q125" i="22"/>
  <c r="T125" i="22"/>
  <c r="P115" i="24"/>
  <c r="S115" i="24"/>
  <c r="V115" i="24"/>
  <c r="Y115" i="24"/>
  <c r="V134" i="24"/>
  <c r="P134" i="24"/>
  <c r="R134" i="24"/>
  <c r="T134" i="24"/>
  <c r="R95" i="24"/>
  <c r="U95" i="24"/>
  <c r="X95" i="24"/>
  <c r="AA95" i="24"/>
  <c r="T125" i="24"/>
  <c r="V125" i="24"/>
  <c r="X125" i="24"/>
  <c r="Q125" i="24"/>
  <c r="V115" i="22"/>
  <c r="S115" i="22"/>
  <c r="P115" i="22"/>
  <c r="Y115" i="22"/>
  <c r="Z134" i="24"/>
  <c r="X134" i="24"/>
  <c r="AA105" i="24"/>
  <c r="Y105" i="24"/>
  <c r="W105" i="24"/>
  <c r="U105" i="22"/>
  <c r="B131" i="7"/>
  <c r="C130" i="7"/>
  <c r="C129" i="7"/>
  <c r="C97" i="6"/>
  <c r="C96" i="6"/>
  <c r="B98" i="6"/>
  <c r="B99" i="7"/>
  <c r="B71" i="6"/>
  <c r="B59" i="6"/>
  <c r="B84" i="7"/>
  <c r="C77" i="7"/>
  <c r="C78" i="7"/>
  <c r="C76" i="7"/>
  <c r="C54" i="6"/>
  <c r="C53" i="6"/>
  <c r="C50" i="6"/>
  <c r="C49" i="6"/>
  <c r="C72" i="7"/>
  <c r="C73" i="7"/>
  <c r="C71" i="7"/>
  <c r="B79" i="7"/>
  <c r="C44" i="6"/>
  <c r="C43" i="6"/>
  <c r="C64" i="7"/>
  <c r="C65" i="7"/>
  <c r="C63" i="7"/>
  <c r="C59" i="7"/>
  <c r="C60" i="7"/>
  <c r="C58" i="7"/>
  <c r="C40" i="6"/>
  <c r="C39" i="6"/>
  <c r="C36" i="6"/>
  <c r="C35" i="6"/>
  <c r="AE47" i="22" l="1"/>
  <c r="C131" i="7"/>
  <c r="C98" i="6"/>
  <c r="C59" i="6"/>
  <c r="C71" i="6"/>
  <c r="C99" i="7"/>
  <c r="C37" i="6"/>
  <c r="C84" i="7"/>
  <c r="C79" i="7"/>
  <c r="U218" i="24" l="1"/>
  <c r="S218" i="24"/>
  <c r="R218" i="24"/>
  <c r="P218" i="24"/>
  <c r="N218" i="24"/>
  <c r="M218" i="24"/>
  <c r="L218" i="24"/>
  <c r="K217" i="24"/>
  <c r="K216" i="24"/>
  <c r="K215" i="24"/>
  <c r="K214" i="24"/>
  <c r="V213" i="24"/>
  <c r="R213" i="24"/>
  <c r="P213" i="24"/>
  <c r="O213" i="24"/>
  <c r="M213" i="24"/>
  <c r="L213" i="24"/>
  <c r="K212" i="24"/>
  <c r="K211" i="24"/>
  <c r="K210" i="24"/>
  <c r="K208" i="24"/>
  <c r="K206" i="24"/>
  <c r="K205" i="24"/>
  <c r="K204" i="24"/>
  <c r="V203" i="24"/>
  <c r="S203" i="24"/>
  <c r="R203" i="24"/>
  <c r="R219" i="24" s="1"/>
  <c r="Q203" i="24"/>
  <c r="P203" i="24"/>
  <c r="P219" i="24" s="1"/>
  <c r="N203" i="24"/>
  <c r="M203" i="24"/>
  <c r="M219" i="24" s="1"/>
  <c r="L203" i="24"/>
  <c r="K200" i="24"/>
  <c r="K194" i="24"/>
  <c r="V190" i="24"/>
  <c r="T190" i="24"/>
  <c r="Q190" i="24"/>
  <c r="P190" i="24"/>
  <c r="N190" i="24"/>
  <c r="M190" i="24"/>
  <c r="L190" i="24"/>
  <c r="K189" i="24"/>
  <c r="K188" i="24"/>
  <c r="K187" i="24"/>
  <c r="K186" i="24"/>
  <c r="K183" i="24"/>
  <c r="K181" i="24"/>
  <c r="K180" i="24"/>
  <c r="P169" i="24"/>
  <c r="O169" i="24"/>
  <c r="M169" i="24"/>
  <c r="L169" i="24"/>
  <c r="K168" i="24"/>
  <c r="K167" i="24"/>
  <c r="K166" i="24"/>
  <c r="K165" i="24"/>
  <c r="N136" i="24"/>
  <c r="L136" i="24"/>
  <c r="K135" i="24"/>
  <c r="K130" i="24"/>
  <c r="K129" i="24"/>
  <c r="K128" i="24"/>
  <c r="AC127" i="24"/>
  <c r="S127" i="24"/>
  <c r="R127" i="24"/>
  <c r="P127" i="24"/>
  <c r="N127" i="24"/>
  <c r="M127" i="24"/>
  <c r="L127" i="24"/>
  <c r="K126" i="24"/>
  <c r="J120" i="24"/>
  <c r="K120" i="24" s="1"/>
  <c r="K119" i="24"/>
  <c r="U117" i="24"/>
  <c r="R117" i="24"/>
  <c r="O117" i="24"/>
  <c r="M117" i="24"/>
  <c r="L117" i="24"/>
  <c r="K116" i="24"/>
  <c r="K110" i="24"/>
  <c r="K109" i="24"/>
  <c r="K108" i="24"/>
  <c r="T107" i="24"/>
  <c r="R107" i="24"/>
  <c r="P107" i="24"/>
  <c r="N107" i="24"/>
  <c r="L107" i="24"/>
  <c r="K106" i="24"/>
  <c r="K99" i="24"/>
  <c r="Y99" i="24" s="1"/>
  <c r="K98" i="24"/>
  <c r="Y98" i="24" s="1"/>
  <c r="AC97" i="24"/>
  <c r="T97" i="24"/>
  <c r="Q97" i="24"/>
  <c r="O97" i="24"/>
  <c r="N97" i="24"/>
  <c r="L97" i="24"/>
  <c r="K88" i="24"/>
  <c r="J82" i="24"/>
  <c r="U79" i="24"/>
  <c r="K76" i="24"/>
  <c r="V73" i="24"/>
  <c r="T73" i="24"/>
  <c r="R73" i="24"/>
  <c r="P73" i="24"/>
  <c r="N73" i="24"/>
  <c r="L73" i="24"/>
  <c r="AC31" i="24"/>
  <c r="V31" i="24"/>
  <c r="U31" i="24"/>
  <c r="T31" i="24"/>
  <c r="S31" i="24"/>
  <c r="R31" i="24"/>
  <c r="Q31" i="24"/>
  <c r="P31" i="24"/>
  <c r="O31" i="24"/>
  <c r="M31" i="24"/>
  <c r="K29" i="24"/>
  <c r="N29" i="24" s="1"/>
  <c r="K27" i="24"/>
  <c r="O27" i="24" s="1"/>
  <c r="K20" i="24"/>
  <c r="K18" i="24"/>
  <c r="K227" i="22"/>
  <c r="K116" i="22"/>
  <c r="K113" i="22"/>
  <c r="K112" i="22"/>
  <c r="K111" i="22"/>
  <c r="K109" i="22"/>
  <c r="K108" i="22"/>
  <c r="K110" i="22"/>
  <c r="L127" i="22"/>
  <c r="L117" i="22"/>
  <c r="L191" i="24" l="1"/>
  <c r="W212" i="24"/>
  <c r="U212" i="24"/>
  <c r="AC212" i="24"/>
  <c r="S212" i="24"/>
  <c r="AA212" i="24"/>
  <c r="Y212" i="24"/>
  <c r="Z217" i="24"/>
  <c r="W217" i="24"/>
  <c r="T217" i="24"/>
  <c r="AC217" i="24"/>
  <c r="M191" i="24"/>
  <c r="S189" i="24"/>
  <c r="U189" i="24"/>
  <c r="W189" i="24"/>
  <c r="AA189" i="24"/>
  <c r="Y189" i="24"/>
  <c r="AC189" i="24"/>
  <c r="P191" i="24"/>
  <c r="U180" i="24"/>
  <c r="W180" i="24"/>
  <c r="Y180" i="24"/>
  <c r="AA180" i="24"/>
  <c r="AC180" i="24"/>
  <c r="S180" i="24"/>
  <c r="W181" i="24"/>
  <c r="Y181" i="24"/>
  <c r="AA181" i="24"/>
  <c r="AC181" i="24"/>
  <c r="S181" i="24"/>
  <c r="U181" i="24"/>
  <c r="U204" i="24"/>
  <c r="AC204" i="24"/>
  <c r="W204" i="24"/>
  <c r="S204" i="24"/>
  <c r="AA204" i="24"/>
  <c r="Y204" i="24"/>
  <c r="Y183" i="24"/>
  <c r="AA183" i="24"/>
  <c r="AC183" i="24"/>
  <c r="S183" i="24"/>
  <c r="U183" i="24"/>
  <c r="W183" i="24"/>
  <c r="U205" i="24"/>
  <c r="AC205" i="24"/>
  <c r="S205" i="24"/>
  <c r="AA205" i="24"/>
  <c r="Y205" i="24"/>
  <c r="W205" i="24"/>
  <c r="AA186" i="24"/>
  <c r="AC186" i="24"/>
  <c r="Y186" i="24"/>
  <c r="S186" i="24"/>
  <c r="U186" i="24"/>
  <c r="W186" i="24"/>
  <c r="T194" i="24"/>
  <c r="AC194" i="24"/>
  <c r="S206" i="24"/>
  <c r="AA206" i="24"/>
  <c r="Y206" i="24"/>
  <c r="W206" i="24"/>
  <c r="U206" i="24"/>
  <c r="AC206" i="24"/>
  <c r="Y211" i="24"/>
  <c r="W211" i="24"/>
  <c r="U211" i="24"/>
  <c r="AC211" i="24"/>
  <c r="S211" i="24"/>
  <c r="AA211" i="24"/>
  <c r="AC187" i="24"/>
  <c r="S187" i="24"/>
  <c r="U187" i="24"/>
  <c r="W187" i="24"/>
  <c r="Y187" i="24"/>
  <c r="AA187" i="24"/>
  <c r="S208" i="24"/>
  <c r="AA208" i="24"/>
  <c r="Y208" i="24"/>
  <c r="W208" i="24"/>
  <c r="AC208" i="24"/>
  <c r="U208" i="24"/>
  <c r="W214" i="24"/>
  <c r="Z214" i="24"/>
  <c r="T214" i="24"/>
  <c r="AC214" i="24"/>
  <c r="Z216" i="24"/>
  <c r="T216" i="24"/>
  <c r="AC216" i="24"/>
  <c r="W216" i="24"/>
  <c r="L163" i="24"/>
  <c r="AC188" i="24"/>
  <c r="S188" i="24"/>
  <c r="AA188" i="24"/>
  <c r="U188" i="24"/>
  <c r="W188" i="24"/>
  <c r="Y188" i="24"/>
  <c r="L219" i="24"/>
  <c r="Y210" i="24"/>
  <c r="S210" i="24"/>
  <c r="W210" i="24"/>
  <c r="U210" i="24"/>
  <c r="AC210" i="24"/>
  <c r="AA210" i="24"/>
  <c r="W215" i="24"/>
  <c r="Z215" i="24"/>
  <c r="T215" i="24"/>
  <c r="AC215" i="24"/>
  <c r="AC200" i="24"/>
  <c r="T200" i="24"/>
  <c r="Z165" i="24"/>
  <c r="T165" i="24"/>
  <c r="X165" i="24"/>
  <c r="R165" i="24"/>
  <c r="AB165" i="24"/>
  <c r="V165" i="24"/>
  <c r="Z166" i="24"/>
  <c r="T166" i="24"/>
  <c r="X166" i="24"/>
  <c r="R166" i="24"/>
  <c r="AB166" i="24"/>
  <c r="V166" i="24"/>
  <c r="X167" i="24"/>
  <c r="R167" i="24"/>
  <c r="AB167" i="24"/>
  <c r="V167" i="24"/>
  <c r="Z167" i="24"/>
  <c r="T167" i="24"/>
  <c r="X168" i="24"/>
  <c r="R168" i="24"/>
  <c r="AB168" i="24"/>
  <c r="V168" i="24"/>
  <c r="Z168" i="24"/>
  <c r="T168" i="24"/>
  <c r="Y108" i="22"/>
  <c r="V108" i="22"/>
  <c r="S108" i="22"/>
  <c r="P108" i="22"/>
  <c r="P109" i="22"/>
  <c r="Y109" i="22"/>
  <c r="V109" i="22"/>
  <c r="S109" i="22"/>
  <c r="V135" i="24"/>
  <c r="P135" i="24"/>
  <c r="R135" i="24"/>
  <c r="T135" i="24"/>
  <c r="U88" i="24"/>
  <c r="X88" i="24"/>
  <c r="AA88" i="24"/>
  <c r="R88" i="24"/>
  <c r="V108" i="24"/>
  <c r="Y108" i="24"/>
  <c r="P108" i="24"/>
  <c r="S108" i="24"/>
  <c r="X119" i="24"/>
  <c r="Q119" i="24"/>
  <c r="T119" i="24"/>
  <c r="V119" i="24"/>
  <c r="V109" i="24"/>
  <c r="Y109" i="24"/>
  <c r="P109" i="24"/>
  <c r="S109" i="24"/>
  <c r="X120" i="24"/>
  <c r="Q120" i="24"/>
  <c r="T120" i="24"/>
  <c r="V120" i="24"/>
  <c r="R128" i="24"/>
  <c r="T128" i="24"/>
  <c r="V128" i="24"/>
  <c r="P128" i="24"/>
  <c r="Y110" i="24"/>
  <c r="P110" i="24"/>
  <c r="S110" i="24"/>
  <c r="V110" i="24"/>
  <c r="T126" i="24"/>
  <c r="V126" i="24"/>
  <c r="X126" i="24"/>
  <c r="Q126" i="24"/>
  <c r="V129" i="24"/>
  <c r="P129" i="24"/>
  <c r="R129" i="24"/>
  <c r="T129" i="24"/>
  <c r="S116" i="24"/>
  <c r="V116" i="24"/>
  <c r="Y116" i="24"/>
  <c r="P116" i="24"/>
  <c r="T130" i="24"/>
  <c r="V130" i="24"/>
  <c r="P130" i="24"/>
  <c r="R130" i="24"/>
  <c r="V116" i="22"/>
  <c r="S116" i="22"/>
  <c r="P116" i="22"/>
  <c r="Y116" i="22"/>
  <c r="Y113" i="22"/>
  <c r="S113" i="22"/>
  <c r="V113" i="22"/>
  <c r="P113" i="22"/>
  <c r="Y112" i="22"/>
  <c r="S112" i="22"/>
  <c r="P112" i="22"/>
  <c r="V112" i="22"/>
  <c r="Y111" i="22"/>
  <c r="P111" i="22"/>
  <c r="S111" i="22"/>
  <c r="V111" i="22"/>
  <c r="V110" i="22"/>
  <c r="Y110" i="22"/>
  <c r="P110" i="22"/>
  <c r="S110" i="22"/>
  <c r="X18" i="24"/>
  <c r="Q18" i="24"/>
  <c r="Y18" i="24"/>
  <c r="N18" i="24"/>
  <c r="Z18" i="24"/>
  <c r="O18" i="24"/>
  <c r="AA18" i="24"/>
  <c r="P18" i="24"/>
  <c r="AB18" i="24"/>
  <c r="R18" i="24"/>
  <c r="S18" i="24"/>
  <c r="T18" i="24"/>
  <c r="U18" i="24"/>
  <c r="V18" i="24"/>
  <c r="AC18" i="24"/>
  <c r="W18" i="24"/>
  <c r="N20" i="24"/>
  <c r="Z20" i="24"/>
  <c r="O20" i="24"/>
  <c r="AA20" i="24"/>
  <c r="P20" i="24"/>
  <c r="AB20" i="24"/>
  <c r="Q20" i="24"/>
  <c r="AC20" i="24"/>
  <c r="R20" i="24"/>
  <c r="M20" i="24"/>
  <c r="T20" i="24"/>
  <c r="U20" i="24"/>
  <c r="V20" i="24"/>
  <c r="W20" i="24"/>
  <c r="S20" i="24"/>
  <c r="X20" i="24"/>
  <c r="Y20" i="24"/>
  <c r="M18" i="24"/>
  <c r="W99" i="24"/>
  <c r="AA99" i="24"/>
  <c r="Z135" i="24"/>
  <c r="X135" i="24"/>
  <c r="Z128" i="24"/>
  <c r="X128" i="24"/>
  <c r="AA106" i="24"/>
  <c r="Y106" i="24"/>
  <c r="W106" i="24"/>
  <c r="Y76" i="24"/>
  <c r="AA76" i="24"/>
  <c r="X76" i="24"/>
  <c r="W76" i="24"/>
  <c r="Z76" i="24"/>
  <c r="Z129" i="24"/>
  <c r="X129" i="24"/>
  <c r="AA98" i="24"/>
  <c r="W98" i="24"/>
  <c r="Z130" i="24"/>
  <c r="X130" i="24"/>
  <c r="AC227" i="22"/>
  <c r="K119" i="22"/>
  <c r="K121" i="22"/>
  <c r="K226" i="22"/>
  <c r="K228" i="22" s="1"/>
  <c r="K242" i="22" s="1"/>
  <c r="K122" i="22"/>
  <c r="K123" i="22"/>
  <c r="K118" i="22"/>
  <c r="K126" i="22"/>
  <c r="K80" i="24"/>
  <c r="K75" i="24"/>
  <c r="K96" i="24"/>
  <c r="K218" i="24"/>
  <c r="K90" i="24"/>
  <c r="K82" i="24"/>
  <c r="K169" i="24"/>
  <c r="K193" i="24"/>
  <c r="K30" i="24"/>
  <c r="N30" i="24" s="1"/>
  <c r="N31" i="24" s="1"/>
  <c r="K74" i="24"/>
  <c r="K83" i="24"/>
  <c r="K118" i="24"/>
  <c r="K84" i="24"/>
  <c r="K19" i="24"/>
  <c r="K26" i="24" s="1"/>
  <c r="K89" i="24"/>
  <c r="U106" i="24"/>
  <c r="S106" i="24"/>
  <c r="Q106" i="24"/>
  <c r="U99" i="24"/>
  <c r="S99" i="24"/>
  <c r="Q99" i="24"/>
  <c r="Q100" i="24"/>
  <c r="U100" i="24"/>
  <c r="S100" i="24"/>
  <c r="U103" i="24"/>
  <c r="Q103" i="24"/>
  <c r="S103" i="24"/>
  <c r="Q101" i="24"/>
  <c r="S101" i="24"/>
  <c r="U101" i="24"/>
  <c r="Q102" i="24"/>
  <c r="S102" i="24"/>
  <c r="U102" i="24"/>
  <c r="U98" i="24"/>
  <c r="S98" i="24"/>
  <c r="Q98" i="24"/>
  <c r="U78" i="24"/>
  <c r="Q117" i="24"/>
  <c r="T76" i="24"/>
  <c r="R76" i="24"/>
  <c r="Q76" i="24"/>
  <c r="P76" i="24"/>
  <c r="V76" i="24"/>
  <c r="U76" i="24"/>
  <c r="S76" i="24"/>
  <c r="S78" i="24"/>
  <c r="AC117" i="24"/>
  <c r="Q79" i="24"/>
  <c r="R78" i="24"/>
  <c r="V78" i="24"/>
  <c r="P78" i="24"/>
  <c r="T78" i="24"/>
  <c r="S79" i="24"/>
  <c r="V79" i="24"/>
  <c r="P79" i="24"/>
  <c r="T79" i="24"/>
  <c r="R79" i="24"/>
  <c r="Q78" i="24"/>
  <c r="W218" i="24" l="1"/>
  <c r="AC218" i="24"/>
  <c r="Z218" i="24"/>
  <c r="AC193" i="24"/>
  <c r="T193" i="24"/>
  <c r="V169" i="24"/>
  <c r="V191" i="24" s="1"/>
  <c r="R169" i="24"/>
  <c r="U169" i="24"/>
  <c r="S169" i="24"/>
  <c r="Z118" i="22"/>
  <c r="Q118" i="22"/>
  <c r="T118" i="22"/>
  <c r="W118" i="22"/>
  <c r="T123" i="22"/>
  <c r="Q123" i="22"/>
  <c r="W123" i="22"/>
  <c r="Z123" i="22"/>
  <c r="T122" i="22"/>
  <c r="W122" i="22"/>
  <c r="Z122" i="22"/>
  <c r="Q122" i="22"/>
  <c r="Q121" i="22"/>
  <c r="T121" i="22"/>
  <c r="W121" i="22"/>
  <c r="Z121" i="22"/>
  <c r="Q119" i="22"/>
  <c r="T119" i="22"/>
  <c r="W119" i="22"/>
  <c r="Z119" i="22"/>
  <c r="W126" i="22"/>
  <c r="Z126" i="22"/>
  <c r="Q126" i="22"/>
  <c r="T126" i="22"/>
  <c r="V118" i="24"/>
  <c r="X118" i="24"/>
  <c r="Q118" i="24"/>
  <c r="T118" i="24"/>
  <c r="R96" i="24"/>
  <c r="U96" i="24"/>
  <c r="X96" i="24"/>
  <c r="AA96" i="24"/>
  <c r="X89" i="24"/>
  <c r="R89" i="24"/>
  <c r="U89" i="24"/>
  <c r="AA89" i="24"/>
  <c r="X90" i="24"/>
  <c r="AA90" i="24"/>
  <c r="R90" i="24"/>
  <c r="U90" i="24"/>
  <c r="Z169" i="24"/>
  <c r="AB169" i="24"/>
  <c r="Z83" i="24"/>
  <c r="AA83" i="24"/>
  <c r="W83" i="24"/>
  <c r="P83" i="24"/>
  <c r="AB83" i="24"/>
  <c r="Q83" i="24"/>
  <c r="AC83" i="24"/>
  <c r="X83" i="24"/>
  <c r="R83" i="24"/>
  <c r="S83" i="24"/>
  <c r="O83" i="24"/>
  <c r="T83" i="24"/>
  <c r="U83" i="24"/>
  <c r="V83" i="24"/>
  <c r="Y83" i="24"/>
  <c r="Y169" i="24"/>
  <c r="P84" i="24"/>
  <c r="AB84" i="24"/>
  <c r="Q84" i="24"/>
  <c r="AC84" i="24"/>
  <c r="Z84" i="24"/>
  <c r="R84" i="24"/>
  <c r="S84" i="24"/>
  <c r="T84" i="24"/>
  <c r="O84" i="24"/>
  <c r="Y84" i="24"/>
  <c r="U84" i="24"/>
  <c r="V84" i="24"/>
  <c r="W84" i="24"/>
  <c r="X84" i="24"/>
  <c r="AA84" i="24"/>
  <c r="W82" i="24"/>
  <c r="X82" i="24"/>
  <c r="Y82" i="24"/>
  <c r="Z82" i="24"/>
  <c r="P82" i="24"/>
  <c r="AA82" i="24"/>
  <c r="AB82" i="24"/>
  <c r="Q82" i="24"/>
  <c r="AC82" i="24"/>
  <c r="T82" i="24"/>
  <c r="R82" i="24"/>
  <c r="S82" i="24"/>
  <c r="O82" i="24"/>
  <c r="U82" i="24"/>
  <c r="V82" i="24"/>
  <c r="W169" i="24"/>
  <c r="M19" i="24"/>
  <c r="M26" i="24" s="1"/>
  <c r="P19" i="24"/>
  <c r="P26" i="24" s="1"/>
  <c r="AB19" i="24"/>
  <c r="AB26" i="24" s="1"/>
  <c r="Q19" i="24"/>
  <c r="Q26" i="24" s="1"/>
  <c r="AC19" i="24"/>
  <c r="AC26" i="24" s="1"/>
  <c r="R19" i="24"/>
  <c r="R26" i="24" s="1"/>
  <c r="S19" i="24"/>
  <c r="S26" i="24" s="1"/>
  <c r="T19" i="24"/>
  <c r="T26" i="24" s="1"/>
  <c r="U19" i="24"/>
  <c r="U26" i="24" s="1"/>
  <c r="V19" i="24"/>
  <c r="V26" i="24" s="1"/>
  <c r="W19" i="24"/>
  <c r="W26" i="24" s="1"/>
  <c r="X19" i="24"/>
  <c r="X26" i="24" s="1"/>
  <c r="Y19" i="24"/>
  <c r="Y26" i="24" s="1"/>
  <c r="N19" i="24"/>
  <c r="N26" i="24" s="1"/>
  <c r="Z19" i="24"/>
  <c r="Z26" i="24" s="1"/>
  <c r="O19" i="24"/>
  <c r="O26" i="24" s="1"/>
  <c r="AA19" i="24"/>
  <c r="AA26" i="24" s="1"/>
  <c r="T75" i="24"/>
  <c r="AA75" i="24"/>
  <c r="Y75" i="24"/>
  <c r="Z75" i="24"/>
  <c r="X75" i="24"/>
  <c r="W75" i="24"/>
  <c r="AB11" i="24"/>
  <c r="AB16" i="24" s="1"/>
  <c r="AA11" i="24"/>
  <c r="AA16" i="24" s="1"/>
  <c r="Z11" i="24"/>
  <c r="Z16" i="24" s="1"/>
  <c r="Y11" i="24"/>
  <c r="Y16" i="24" s="1"/>
  <c r="X11" i="24"/>
  <c r="X16" i="24" s="1"/>
  <c r="W11" i="24"/>
  <c r="W16" i="24" s="1"/>
  <c r="X169" i="24"/>
  <c r="S80" i="24"/>
  <c r="AA80" i="24"/>
  <c r="Z80" i="24"/>
  <c r="Y80" i="24"/>
  <c r="X80" i="24"/>
  <c r="W80" i="24"/>
  <c r="Q74" i="24"/>
  <c r="AA74" i="24"/>
  <c r="Z74" i="24"/>
  <c r="X74" i="24"/>
  <c r="Y74" i="24"/>
  <c r="W74" i="24"/>
  <c r="AA169" i="24"/>
  <c r="V11" i="24"/>
  <c r="V16" i="24" s="1"/>
  <c r="U11" i="24"/>
  <c r="U16" i="24" s="1"/>
  <c r="T11" i="24"/>
  <c r="T16" i="24" s="1"/>
  <c r="S11" i="24"/>
  <c r="S16" i="24" s="1"/>
  <c r="R11" i="24"/>
  <c r="R16" i="24" s="1"/>
  <c r="Q11" i="24"/>
  <c r="Q16" i="24" s="1"/>
  <c r="P11" i="24"/>
  <c r="P16" i="24" s="1"/>
  <c r="O11" i="24"/>
  <c r="O16" i="24" s="1"/>
  <c r="M11" i="24"/>
  <c r="M16" i="24" s="1"/>
  <c r="L11" i="24"/>
  <c r="L16" i="24" s="1"/>
  <c r="N11" i="24"/>
  <c r="N16" i="24" s="1"/>
  <c r="AC11" i="24"/>
  <c r="AC16" i="24" s="1"/>
  <c r="AC226" i="22"/>
  <c r="AC228" i="22" s="1"/>
  <c r="AC242" i="22" s="1"/>
  <c r="T74" i="24"/>
  <c r="K28" i="24"/>
  <c r="Q80" i="24"/>
  <c r="V80" i="24"/>
  <c r="T80" i="24"/>
  <c r="P74" i="24"/>
  <c r="S75" i="24"/>
  <c r="U74" i="24"/>
  <c r="V74" i="24"/>
  <c r="P75" i="24"/>
  <c r="S74" i="24"/>
  <c r="R74" i="24"/>
  <c r="V75" i="24"/>
  <c r="U75" i="24"/>
  <c r="K31" i="24"/>
  <c r="R75" i="24"/>
  <c r="P80" i="24"/>
  <c r="Q75" i="24"/>
  <c r="R80" i="24"/>
  <c r="U80" i="24"/>
  <c r="K85" i="24"/>
  <c r="T169" i="24"/>
  <c r="T191" i="24" s="1"/>
  <c r="T218" i="24"/>
  <c r="V218" i="24"/>
  <c r="V219" i="24" s="1"/>
  <c r="Q169" i="24"/>
  <c r="Q191" i="24" s="1"/>
  <c r="O218" i="24"/>
  <c r="AC169" i="24"/>
  <c r="Q218" i="24"/>
  <c r="N169" i="24"/>
  <c r="N191" i="24" s="1"/>
  <c r="AD242" i="22" l="1"/>
  <c r="AE242" i="22" s="1"/>
  <c r="AD228" i="22"/>
  <c r="AE228" i="22" s="1"/>
  <c r="AD218" i="24"/>
  <c r="AE218" i="24" s="1"/>
  <c r="AD169" i="24"/>
  <c r="AE169" i="24" s="1"/>
  <c r="AD26" i="24"/>
  <c r="AE26" i="24" s="1"/>
  <c r="AD16" i="24"/>
  <c r="AE16" i="24" s="1"/>
  <c r="AD11" i="24"/>
  <c r="AE11" i="24" s="1"/>
  <c r="M85" i="24"/>
  <c r="N85" i="24"/>
  <c r="L47" i="24"/>
  <c r="AD47" i="24" s="1"/>
  <c r="AE47" i="24" s="1"/>
  <c r="L85" i="24"/>
  <c r="K22" i="22"/>
  <c r="N22" i="22" l="1"/>
  <c r="AB22" i="22"/>
  <c r="V22" i="22"/>
  <c r="M22" i="22"/>
  <c r="O22" i="22"/>
  <c r="Q22" i="22"/>
  <c r="S22" i="22"/>
  <c r="U22" i="22"/>
  <c r="W22" i="22"/>
  <c r="Y22" i="22"/>
  <c r="AA22" i="22"/>
  <c r="AC22" i="22"/>
  <c r="R22" i="22"/>
  <c r="X22" i="22"/>
  <c r="Z22" i="22"/>
  <c r="P22" i="22"/>
  <c r="T22" i="22"/>
  <c r="W85" i="24"/>
  <c r="O85" i="24"/>
  <c r="X85" i="24" l="1"/>
  <c r="P85" i="24"/>
  <c r="Y85" i="24" l="1"/>
  <c r="Q85" i="24"/>
  <c r="Z85" i="24" l="1"/>
  <c r="R85" i="24"/>
  <c r="L218" i="22"/>
  <c r="K217" i="22"/>
  <c r="K216" i="22"/>
  <c r="K215" i="22"/>
  <c r="K214" i="22"/>
  <c r="K212" i="22"/>
  <c r="K211" i="22"/>
  <c r="K210" i="22"/>
  <c r="K208" i="22"/>
  <c r="K205" i="22"/>
  <c r="K204" i="22"/>
  <c r="L203" i="22"/>
  <c r="K200" i="22"/>
  <c r="T200" i="22" s="1"/>
  <c r="K199" i="22"/>
  <c r="T199" i="22" s="1"/>
  <c r="K198" i="22"/>
  <c r="T198" i="22" s="1"/>
  <c r="J197" i="22"/>
  <c r="K197" i="22" s="1"/>
  <c r="T197" i="22" s="1"/>
  <c r="K194" i="22"/>
  <c r="T194" i="22" s="1"/>
  <c r="K193" i="22"/>
  <c r="T193" i="22" s="1"/>
  <c r="L179" i="22"/>
  <c r="K178" i="22"/>
  <c r="K177" i="22"/>
  <c r="K176" i="22"/>
  <c r="K175" i="22"/>
  <c r="K172" i="22"/>
  <c r="K171" i="22"/>
  <c r="K170" i="22"/>
  <c r="L169" i="22"/>
  <c r="L136" i="22"/>
  <c r="K135" i="22"/>
  <c r="K132" i="22"/>
  <c r="K131" i="22"/>
  <c r="K130" i="22"/>
  <c r="K129" i="22"/>
  <c r="K128" i="22"/>
  <c r="L107" i="22"/>
  <c r="K106" i="22"/>
  <c r="K103" i="22"/>
  <c r="K102" i="22"/>
  <c r="K101" i="22"/>
  <c r="K100" i="22"/>
  <c r="K99" i="22"/>
  <c r="K98" i="22"/>
  <c r="L97" i="22"/>
  <c r="K96" i="22"/>
  <c r="K94" i="22"/>
  <c r="K93" i="22"/>
  <c r="K91" i="22"/>
  <c r="K90" i="22"/>
  <c r="K89" i="22"/>
  <c r="J88" i="22"/>
  <c r="K88" i="22" s="1"/>
  <c r="K32" i="22"/>
  <c r="M32" i="22" s="1"/>
  <c r="K20" i="22"/>
  <c r="K18" i="22"/>
  <c r="T217" i="22" l="1"/>
  <c r="W217" i="22"/>
  <c r="Z217" i="22"/>
  <c r="AC204" i="22"/>
  <c r="S204" i="22"/>
  <c r="U204" i="22"/>
  <c r="Y204" i="22"/>
  <c r="AA204" i="22"/>
  <c r="W204" i="22"/>
  <c r="AC205" i="22"/>
  <c r="S205" i="22"/>
  <c r="U205" i="22"/>
  <c r="Y205" i="22"/>
  <c r="AA205" i="22"/>
  <c r="W205" i="22"/>
  <c r="T214" i="22"/>
  <c r="W214" i="22"/>
  <c r="Z214" i="22"/>
  <c r="L219" i="22"/>
  <c r="T215" i="22"/>
  <c r="W215" i="22"/>
  <c r="Z215" i="22"/>
  <c r="L191" i="22"/>
  <c r="T216" i="22"/>
  <c r="Z216" i="22"/>
  <c r="W216" i="22"/>
  <c r="U212" i="22"/>
  <c r="AC212" i="22"/>
  <c r="Y212" i="22"/>
  <c r="AA212" i="22"/>
  <c r="S212" i="22"/>
  <c r="W212" i="22"/>
  <c r="S211" i="22"/>
  <c r="AA211" i="22"/>
  <c r="U211" i="22"/>
  <c r="W211" i="22"/>
  <c r="Y211" i="22"/>
  <c r="AC211" i="22"/>
  <c r="S210" i="22"/>
  <c r="AC210" i="22"/>
  <c r="AA210" i="22"/>
  <c r="U210" i="22"/>
  <c r="W210" i="22"/>
  <c r="Y210" i="22"/>
  <c r="AA208" i="22"/>
  <c r="AC208" i="22"/>
  <c r="S208" i="22"/>
  <c r="Y208" i="22"/>
  <c r="W208" i="22"/>
  <c r="U208" i="22"/>
  <c r="AA178" i="22"/>
  <c r="U178" i="22"/>
  <c r="AC178" i="22"/>
  <c r="W178" i="22"/>
  <c r="S178" i="22"/>
  <c r="Y178" i="22"/>
  <c r="Y170" i="22"/>
  <c r="AA170" i="22"/>
  <c r="AC170" i="22"/>
  <c r="W170" i="22"/>
  <c r="Y171" i="22"/>
  <c r="W171" i="22"/>
  <c r="AA171" i="22"/>
  <c r="AC171" i="22"/>
  <c r="AA175" i="22"/>
  <c r="U175" i="22"/>
  <c r="AC175" i="22"/>
  <c r="W175" i="22"/>
  <c r="S175" i="22"/>
  <c r="Y175" i="22"/>
  <c r="Y172" i="22"/>
  <c r="AC172" i="22"/>
  <c r="AA172" i="22"/>
  <c r="W172" i="22"/>
  <c r="Y176" i="22"/>
  <c r="AA176" i="22"/>
  <c r="U176" i="22"/>
  <c r="AC176" i="22"/>
  <c r="W176" i="22"/>
  <c r="S176" i="22"/>
  <c r="AA177" i="22"/>
  <c r="U177" i="22"/>
  <c r="Y177" i="22"/>
  <c r="AC177" i="22"/>
  <c r="W177" i="22"/>
  <c r="S177" i="22"/>
  <c r="S172" i="22"/>
  <c r="U172" i="22"/>
  <c r="S171" i="22"/>
  <c r="U171" i="22"/>
  <c r="S170" i="22"/>
  <c r="U170" i="22"/>
  <c r="L163" i="22"/>
  <c r="R129" i="22"/>
  <c r="X129" i="22"/>
  <c r="T129" i="22"/>
  <c r="V129" i="22"/>
  <c r="P129" i="22"/>
  <c r="Z129" i="22"/>
  <c r="Z128" i="22"/>
  <c r="R128" i="22"/>
  <c r="X128" i="22"/>
  <c r="T128" i="22"/>
  <c r="P128" i="22"/>
  <c r="V128" i="22"/>
  <c r="U96" i="22"/>
  <c r="R96" i="22"/>
  <c r="X96" i="22"/>
  <c r="AA96" i="22"/>
  <c r="T135" i="22"/>
  <c r="P135" i="22"/>
  <c r="Z135" i="22"/>
  <c r="V135" i="22"/>
  <c r="R135" i="22"/>
  <c r="X135" i="22"/>
  <c r="AA98" i="22"/>
  <c r="W98" i="22"/>
  <c r="Y98" i="22"/>
  <c r="X132" i="22"/>
  <c r="R132" i="22"/>
  <c r="T132" i="22"/>
  <c r="P132" i="22"/>
  <c r="Z132" i="22"/>
  <c r="V132" i="22"/>
  <c r="U93" i="22"/>
  <c r="R93" i="22"/>
  <c r="X93" i="22"/>
  <c r="AA93" i="22"/>
  <c r="X130" i="22"/>
  <c r="T130" i="22"/>
  <c r="P130" i="22"/>
  <c r="Z130" i="22"/>
  <c r="V130" i="22"/>
  <c r="R130" i="22"/>
  <c r="W100" i="22"/>
  <c r="Y100" i="22"/>
  <c r="AA100" i="22"/>
  <c r="Y102" i="22"/>
  <c r="AA102" i="22"/>
  <c r="W102" i="22"/>
  <c r="AA94" i="22"/>
  <c r="U94" i="22"/>
  <c r="R94" i="22"/>
  <c r="X94" i="22"/>
  <c r="W99" i="22"/>
  <c r="Y99" i="22"/>
  <c r="AA99" i="22"/>
  <c r="X89" i="22"/>
  <c r="AA89" i="22"/>
  <c r="U89" i="22"/>
  <c r="R89" i="22"/>
  <c r="Y103" i="22"/>
  <c r="W103" i="22"/>
  <c r="AA103" i="22"/>
  <c r="X88" i="22"/>
  <c r="AA88" i="22"/>
  <c r="R88" i="22"/>
  <c r="U88" i="22"/>
  <c r="AA90" i="22"/>
  <c r="U90" i="22"/>
  <c r="R90" i="22"/>
  <c r="X90" i="22"/>
  <c r="W101" i="22"/>
  <c r="Y101" i="22"/>
  <c r="AA101" i="22"/>
  <c r="AA106" i="22"/>
  <c r="W106" i="22"/>
  <c r="Y106" i="22"/>
  <c r="AA91" i="22"/>
  <c r="U91" i="22"/>
  <c r="R91" i="22"/>
  <c r="X91" i="22"/>
  <c r="V131" i="22"/>
  <c r="P131" i="22"/>
  <c r="Z131" i="22"/>
  <c r="X131" i="22"/>
  <c r="R131" i="22"/>
  <c r="T131" i="22"/>
  <c r="M18" i="22"/>
  <c r="O18" i="22"/>
  <c r="Q18" i="22"/>
  <c r="S18" i="22"/>
  <c r="U18" i="22"/>
  <c r="W18" i="22"/>
  <c r="Y18" i="22"/>
  <c r="AA18" i="22"/>
  <c r="AC18" i="22"/>
  <c r="N18" i="22"/>
  <c r="P18" i="22"/>
  <c r="R18" i="22"/>
  <c r="T18" i="22"/>
  <c r="V18" i="22"/>
  <c r="X18" i="22"/>
  <c r="Z18" i="22"/>
  <c r="AB18" i="22"/>
  <c r="X20" i="22"/>
  <c r="Z20" i="22"/>
  <c r="O20" i="22"/>
  <c r="Q20" i="22"/>
  <c r="S20" i="22"/>
  <c r="U20" i="22"/>
  <c r="W20" i="22"/>
  <c r="Y20" i="22"/>
  <c r="AA20" i="22"/>
  <c r="AC20" i="22"/>
  <c r="T20" i="22"/>
  <c r="R20" i="22"/>
  <c r="P20" i="22"/>
  <c r="N20" i="22"/>
  <c r="M20" i="22"/>
  <c r="AB20" i="22"/>
  <c r="V20" i="22"/>
  <c r="AA85" i="24"/>
  <c r="S85" i="24"/>
  <c r="S98" i="22"/>
  <c r="U98" i="22"/>
  <c r="U99" i="22"/>
  <c r="U102" i="22"/>
  <c r="U103" i="22"/>
  <c r="AC214" i="22"/>
  <c r="U106" i="22"/>
  <c r="AC215" i="22"/>
  <c r="AC216" i="22"/>
  <c r="AC217" i="22"/>
  <c r="U101" i="22"/>
  <c r="U100" i="22"/>
  <c r="K37" i="22"/>
  <c r="M37" i="22" s="1"/>
  <c r="K33" i="22"/>
  <c r="M33" i="22" s="1"/>
  <c r="K39" i="22"/>
  <c r="M39" i="22" s="1"/>
  <c r="K38" i="22"/>
  <c r="M38" i="22" s="1"/>
  <c r="K19" i="22"/>
  <c r="K218" i="22"/>
  <c r="K34" i="22"/>
  <c r="M34" i="22" s="1"/>
  <c r="K35" i="22"/>
  <c r="M35" i="22" s="1"/>
  <c r="K24" i="22"/>
  <c r="M24" i="22" s="1"/>
  <c r="K36" i="22"/>
  <c r="M36" i="22" s="1"/>
  <c r="K169" i="22"/>
  <c r="S106" i="22"/>
  <c r="Q106" i="22"/>
  <c r="S102" i="22"/>
  <c r="Q102" i="22"/>
  <c r="Q98" i="22"/>
  <c r="S103" i="22"/>
  <c r="Q103" i="22"/>
  <c r="S99" i="22"/>
  <c r="Q99" i="22"/>
  <c r="Q100" i="22"/>
  <c r="S100" i="22"/>
  <c r="Q101" i="22"/>
  <c r="S101" i="22"/>
  <c r="O198" i="22"/>
  <c r="O193" i="22"/>
  <c r="O194" i="22"/>
  <c r="O200" i="22"/>
  <c r="O195" i="22"/>
  <c r="O196" i="22"/>
  <c r="O197" i="22"/>
  <c r="O199" i="22"/>
  <c r="AC218" i="22" l="1"/>
  <c r="Z218" i="22"/>
  <c r="Z219" i="22" s="1"/>
  <c r="W218" i="22"/>
  <c r="T218" i="22"/>
  <c r="AD218" i="22" s="1"/>
  <c r="AE218" i="22" s="1"/>
  <c r="V19" i="22"/>
  <c r="N19" i="22"/>
  <c r="AB19" i="22"/>
  <c r="R19" i="22"/>
  <c r="O19" i="22"/>
  <c r="Q19" i="22"/>
  <c r="S19" i="22"/>
  <c r="U19" i="22"/>
  <c r="W19" i="22"/>
  <c r="W26" i="22" s="1"/>
  <c r="Y19" i="22"/>
  <c r="Y26" i="22" s="1"/>
  <c r="AA19" i="22"/>
  <c r="AA26" i="22" s="1"/>
  <c r="AC19" i="22"/>
  <c r="AC26" i="22" s="1"/>
  <c r="AC86" i="22" s="1"/>
  <c r="P19" i="22"/>
  <c r="T19" i="22"/>
  <c r="X19" i="22"/>
  <c r="X26" i="22" s="1"/>
  <c r="M19" i="22"/>
  <c r="Z19" i="22"/>
  <c r="Z26" i="22" s="1"/>
  <c r="AB26" i="22"/>
  <c r="AB86" i="22" s="1"/>
  <c r="L11" i="22"/>
  <c r="AB85" i="24"/>
  <c r="T85" i="24"/>
  <c r="K26" i="22"/>
  <c r="N203" i="22"/>
  <c r="N219" i="22" s="1"/>
  <c r="M203" i="22"/>
  <c r="M219" i="22" l="1"/>
  <c r="AD169" i="22"/>
  <c r="AE169" i="22" s="1"/>
  <c r="AD11" i="22"/>
  <c r="AE11" i="22" s="1"/>
  <c r="L16" i="22"/>
  <c r="U85" i="24"/>
  <c r="B104" i="7"/>
  <c r="AD16" i="22" l="1"/>
  <c r="AE16" i="22" s="1"/>
  <c r="AC85" i="24"/>
  <c r="V85" i="24"/>
  <c r="C104" i="7"/>
  <c r="AD85" i="24" l="1"/>
  <c r="AE85" i="24" s="1"/>
  <c r="E205" i="20"/>
  <c r="E204" i="20"/>
  <c r="E203" i="20"/>
  <c r="E202" i="20"/>
  <c r="E201" i="20"/>
  <c r="E206" i="20" s="1"/>
  <c r="E207" i="20" s="1"/>
  <c r="F198" i="20"/>
  <c r="F195" i="20"/>
  <c r="F192" i="20"/>
  <c r="F189" i="20"/>
  <c r="F183" i="20"/>
  <c r="F184" i="20" s="1"/>
  <c r="G174" i="20"/>
  <c r="F174" i="20"/>
  <c r="E174" i="20"/>
  <c r="H172" i="20"/>
  <c r="H174" i="20" s="1"/>
  <c r="G171" i="20"/>
  <c r="F171" i="20"/>
  <c r="E171" i="20"/>
  <c r="H169" i="20"/>
  <c r="H171" i="20" s="1"/>
  <c r="F166" i="20"/>
  <c r="F163" i="20"/>
  <c r="F160" i="20"/>
  <c r="J152" i="20"/>
  <c r="I152" i="20"/>
  <c r="G152" i="20"/>
  <c r="E152" i="20"/>
  <c r="I150" i="20"/>
  <c r="J150" i="20" s="1"/>
  <c r="G150" i="20"/>
  <c r="E150" i="20"/>
  <c r="I148" i="20"/>
  <c r="J148" i="20" s="1"/>
  <c r="G148" i="20"/>
  <c r="E148" i="20"/>
  <c r="I146" i="20"/>
  <c r="J146" i="20" s="1"/>
  <c r="G146" i="20"/>
  <c r="E146" i="20"/>
  <c r="I144" i="20"/>
  <c r="G144" i="20"/>
  <c r="J144" i="20" s="1"/>
  <c r="E144" i="20"/>
  <c r="I142" i="20"/>
  <c r="J142" i="20" s="1"/>
  <c r="G142" i="20"/>
  <c r="E142" i="20"/>
  <c r="I140" i="20"/>
  <c r="G140" i="20"/>
  <c r="E140" i="20"/>
  <c r="J140" i="20" s="1"/>
  <c r="I138" i="20"/>
  <c r="G138" i="20"/>
  <c r="E138" i="20"/>
  <c r="J138" i="20" s="1"/>
  <c r="I136" i="20"/>
  <c r="J136" i="20" s="1"/>
  <c r="G136" i="20"/>
  <c r="E136" i="20"/>
  <c r="J134" i="20"/>
  <c r="I134" i="20"/>
  <c r="G134" i="20"/>
  <c r="E134" i="20"/>
  <c r="I132" i="20"/>
  <c r="G132" i="20"/>
  <c r="E132" i="20"/>
  <c r="J132" i="20" s="1"/>
  <c r="I130" i="20"/>
  <c r="G130" i="20"/>
  <c r="J130" i="20" s="1"/>
  <c r="E130" i="20"/>
  <c r="I128" i="20"/>
  <c r="G128" i="20"/>
  <c r="E128" i="20"/>
  <c r="J128" i="20" s="1"/>
  <c r="I126" i="20"/>
  <c r="J126" i="20" s="1"/>
  <c r="G126" i="20"/>
  <c r="E126" i="20"/>
  <c r="I124" i="20"/>
  <c r="J124" i="20" s="1"/>
  <c r="G124" i="20"/>
  <c r="E124" i="20"/>
  <c r="I122" i="20"/>
  <c r="J122" i="20" s="1"/>
  <c r="G122" i="20"/>
  <c r="E122" i="20"/>
  <c r="I120" i="20"/>
  <c r="G120" i="20"/>
  <c r="E120" i="20"/>
  <c r="J120" i="20" s="1"/>
  <c r="I118" i="20"/>
  <c r="J118" i="20" s="1"/>
  <c r="G118" i="20"/>
  <c r="E118" i="20"/>
  <c r="I116" i="20"/>
  <c r="G116" i="20"/>
  <c r="E116" i="20"/>
  <c r="J116" i="20" s="1"/>
  <c r="I107" i="20"/>
  <c r="J107" i="20" s="1"/>
  <c r="G107" i="20"/>
  <c r="E107" i="20"/>
  <c r="J105" i="20"/>
  <c r="I105" i="20"/>
  <c r="G105" i="20"/>
  <c r="E105" i="20"/>
  <c r="I103" i="20"/>
  <c r="J103" i="20" s="1"/>
  <c r="G103" i="20"/>
  <c r="E103" i="20"/>
  <c r="I101" i="20"/>
  <c r="G101" i="20"/>
  <c r="E101" i="20"/>
  <c r="J101" i="20" s="1"/>
  <c r="I99" i="20"/>
  <c r="J99" i="20" s="1"/>
  <c r="G99" i="20"/>
  <c r="E99" i="20"/>
  <c r="I97" i="20"/>
  <c r="G97" i="20"/>
  <c r="E97" i="20"/>
  <c r="J97" i="20" s="1"/>
  <c r="I95" i="20"/>
  <c r="J95" i="20" s="1"/>
  <c r="G95" i="20"/>
  <c r="E95" i="20"/>
  <c r="I93" i="20"/>
  <c r="G93" i="20"/>
  <c r="E93" i="20"/>
  <c r="J93" i="20" s="1"/>
  <c r="I91" i="20"/>
  <c r="J91" i="20" s="1"/>
  <c r="G91" i="20"/>
  <c r="E91" i="20"/>
  <c r="I89" i="20"/>
  <c r="G89" i="20"/>
  <c r="J89" i="20" s="1"/>
  <c r="E89" i="20"/>
  <c r="I87" i="20"/>
  <c r="J87" i="20" s="1"/>
  <c r="G87" i="20"/>
  <c r="E87" i="20"/>
  <c r="I85" i="20"/>
  <c r="J85" i="20" s="1"/>
  <c r="G85" i="20"/>
  <c r="E85" i="20"/>
  <c r="I83" i="20"/>
  <c r="J83" i="20" s="1"/>
  <c r="G83" i="20"/>
  <c r="E83" i="20"/>
  <c r="I81" i="20"/>
  <c r="G81" i="20"/>
  <c r="J81" i="20" s="1"/>
  <c r="E81" i="20"/>
  <c r="I79" i="20"/>
  <c r="G79" i="20"/>
  <c r="E79" i="20"/>
  <c r="J79" i="20" s="1"/>
  <c r="I77" i="20"/>
  <c r="J77" i="20" s="1"/>
  <c r="G77" i="20"/>
  <c r="E77" i="20"/>
  <c r="J75" i="20"/>
  <c r="I75" i="20"/>
  <c r="G75" i="20"/>
  <c r="E75" i="20"/>
  <c r="I69" i="20"/>
  <c r="G69" i="20"/>
  <c r="E69" i="20"/>
  <c r="J69" i="20" s="1"/>
  <c r="I67" i="20"/>
  <c r="G67" i="20"/>
  <c r="E67" i="20"/>
  <c r="J67" i="20" s="1"/>
  <c r="J65" i="20"/>
  <c r="I65" i="20"/>
  <c r="G65" i="20"/>
  <c r="E65" i="20"/>
  <c r="I63" i="20"/>
  <c r="G63" i="20"/>
  <c r="J63" i="20" s="1"/>
  <c r="E63" i="20"/>
  <c r="I61" i="20"/>
  <c r="G61" i="20"/>
  <c r="J61" i="20" s="1"/>
  <c r="E61" i="20"/>
  <c r="I59" i="20"/>
  <c r="G59" i="20"/>
  <c r="J59" i="20" s="1"/>
  <c r="E59" i="20"/>
  <c r="I57" i="20"/>
  <c r="J57" i="20" s="1"/>
  <c r="G57" i="20"/>
  <c r="E57" i="20"/>
  <c r="I55" i="20"/>
  <c r="G55" i="20"/>
  <c r="J55" i="20" s="1"/>
  <c r="E55" i="20"/>
  <c r="I53" i="20"/>
  <c r="G53" i="20"/>
  <c r="E53" i="20"/>
  <c r="J53" i="20" s="1"/>
  <c r="I51" i="20"/>
  <c r="G51" i="20"/>
  <c r="E51" i="20"/>
  <c r="J51" i="20" s="1"/>
  <c r="I49" i="20"/>
  <c r="G49" i="20"/>
  <c r="J49" i="20" s="1"/>
  <c r="E49" i="20"/>
  <c r="I47" i="20"/>
  <c r="G47" i="20"/>
  <c r="J47" i="20" s="1"/>
  <c r="E47" i="20"/>
  <c r="I45" i="20"/>
  <c r="G45" i="20"/>
  <c r="J45" i="20" s="1"/>
  <c r="E45" i="20"/>
  <c r="I43" i="20"/>
  <c r="G43" i="20"/>
  <c r="E43" i="20"/>
  <c r="J43" i="20" s="1"/>
  <c r="I41" i="20"/>
  <c r="J41" i="20" s="1"/>
  <c r="G41" i="20"/>
  <c r="E41" i="20"/>
  <c r="I39" i="20"/>
  <c r="G39" i="20"/>
  <c r="E39" i="20"/>
  <c r="J39" i="20" s="1"/>
  <c r="I37" i="20"/>
  <c r="J37" i="20" s="1"/>
  <c r="G37" i="20"/>
  <c r="E37" i="20"/>
  <c r="J35" i="20"/>
  <c r="I35" i="20"/>
  <c r="G35" i="20"/>
  <c r="E35" i="20"/>
  <c r="I33" i="20"/>
  <c r="G33" i="20"/>
  <c r="E33" i="20"/>
  <c r="J33" i="20" s="1"/>
  <c r="I31" i="20"/>
  <c r="J31" i="20" s="1"/>
  <c r="G31" i="20"/>
  <c r="E31" i="20"/>
  <c r="J29" i="20"/>
  <c r="I29" i="20"/>
  <c r="G29" i="20"/>
  <c r="E29" i="20"/>
  <c r="I27" i="20"/>
  <c r="G27" i="20"/>
  <c r="E27" i="20"/>
  <c r="J27" i="20" s="1"/>
  <c r="I25" i="20"/>
  <c r="G25" i="20"/>
  <c r="J25" i="20" s="1"/>
  <c r="E25" i="20"/>
  <c r="I23" i="20"/>
  <c r="G23" i="20"/>
  <c r="J23" i="20" s="1"/>
  <c r="E23" i="20"/>
  <c r="I21" i="20"/>
  <c r="J21" i="20" s="1"/>
  <c r="G21" i="20"/>
  <c r="E21" i="20"/>
  <c r="I19" i="20"/>
  <c r="G19" i="20"/>
  <c r="E19" i="20"/>
  <c r="J19" i="20" s="1"/>
  <c r="I17" i="20"/>
  <c r="G17" i="20"/>
  <c r="J17" i="20" s="1"/>
  <c r="E17" i="20"/>
  <c r="I15" i="20"/>
  <c r="G15" i="20"/>
  <c r="E15" i="20"/>
  <c r="J15" i="20" s="1"/>
  <c r="I13" i="20"/>
  <c r="J13" i="20" s="1"/>
  <c r="G13" i="20"/>
  <c r="E13" i="20"/>
  <c r="I11" i="20"/>
  <c r="G11" i="20"/>
  <c r="E11" i="20"/>
  <c r="J11" i="20" s="1"/>
  <c r="I9" i="20"/>
  <c r="G9" i="20"/>
  <c r="E9" i="20"/>
  <c r="J9" i="20" s="1"/>
  <c r="I7" i="20"/>
  <c r="G7" i="20"/>
  <c r="J7" i="20" s="1"/>
  <c r="E7" i="20"/>
  <c r="I5" i="20"/>
  <c r="G5" i="20"/>
  <c r="J5" i="20" s="1"/>
  <c r="E5" i="20"/>
  <c r="E187" i="19"/>
  <c r="E186" i="19"/>
  <c r="E185" i="19"/>
  <c r="E184" i="19"/>
  <c r="E183" i="19"/>
  <c r="F180" i="19"/>
  <c r="F177" i="19"/>
  <c r="F174" i="19"/>
  <c r="F171" i="19"/>
  <c r="F165" i="19"/>
  <c r="F166" i="19" s="1"/>
  <c r="G156" i="19"/>
  <c r="F156" i="19"/>
  <c r="E156" i="19"/>
  <c r="H154" i="19"/>
  <c r="H156" i="19" s="1"/>
  <c r="G153" i="19"/>
  <c r="F153" i="19"/>
  <c r="E153" i="19"/>
  <c r="H151" i="19"/>
  <c r="H153" i="19" s="1"/>
  <c r="F148" i="19"/>
  <c r="F145" i="19"/>
  <c r="F142" i="19"/>
  <c r="J134" i="19"/>
  <c r="I134" i="19"/>
  <c r="G134" i="19"/>
  <c r="E134" i="19"/>
  <c r="I132" i="19"/>
  <c r="J132" i="19" s="1"/>
  <c r="G132" i="19"/>
  <c r="E132" i="19"/>
  <c r="I130" i="19"/>
  <c r="J130" i="19" s="1"/>
  <c r="G130" i="19"/>
  <c r="E130" i="19"/>
  <c r="I128" i="19"/>
  <c r="G128" i="19"/>
  <c r="E128" i="19"/>
  <c r="J128" i="19" s="1"/>
  <c r="I126" i="19"/>
  <c r="G126" i="19"/>
  <c r="E126" i="19"/>
  <c r="J126" i="19" s="1"/>
  <c r="I124" i="19"/>
  <c r="G124" i="19"/>
  <c r="J124" i="19" s="1"/>
  <c r="E124" i="19"/>
  <c r="I122" i="19"/>
  <c r="G122" i="19"/>
  <c r="E122" i="19"/>
  <c r="J122" i="19" s="1"/>
  <c r="I120" i="19"/>
  <c r="J120" i="19" s="1"/>
  <c r="G120" i="19"/>
  <c r="E120" i="19"/>
  <c r="I118" i="19"/>
  <c r="J118" i="19" s="1"/>
  <c r="G118" i="19"/>
  <c r="E118" i="19"/>
  <c r="I116" i="19"/>
  <c r="J116" i="19" s="1"/>
  <c r="G116" i="19"/>
  <c r="E116" i="19"/>
  <c r="I107" i="19"/>
  <c r="J107" i="19" s="1"/>
  <c r="G107" i="19"/>
  <c r="E107" i="19"/>
  <c r="I105" i="19"/>
  <c r="G105" i="19"/>
  <c r="E105" i="19"/>
  <c r="J105" i="19" s="1"/>
  <c r="I103" i="19"/>
  <c r="J103" i="19" s="1"/>
  <c r="G103" i="19"/>
  <c r="E103" i="19"/>
  <c r="I101" i="19"/>
  <c r="G101" i="19"/>
  <c r="E101" i="19"/>
  <c r="J101" i="19" s="1"/>
  <c r="I99" i="19"/>
  <c r="J99" i="19" s="1"/>
  <c r="G99" i="19"/>
  <c r="E99" i="19"/>
  <c r="I97" i="19"/>
  <c r="G97" i="19"/>
  <c r="E97" i="19"/>
  <c r="J97" i="19" s="1"/>
  <c r="I95" i="19"/>
  <c r="J95" i="19" s="1"/>
  <c r="G95" i="19"/>
  <c r="E95" i="19"/>
  <c r="I93" i="19"/>
  <c r="G93" i="19"/>
  <c r="E93" i="19"/>
  <c r="J93" i="19" s="1"/>
  <c r="I91" i="19"/>
  <c r="J91" i="19" s="1"/>
  <c r="G91" i="19"/>
  <c r="E91" i="19"/>
  <c r="I89" i="19"/>
  <c r="G89" i="19"/>
  <c r="J89" i="19" s="1"/>
  <c r="E89" i="19"/>
  <c r="I87" i="19"/>
  <c r="J87" i="19" s="1"/>
  <c r="G87" i="19"/>
  <c r="E87" i="19"/>
  <c r="I85" i="19"/>
  <c r="J85" i="19" s="1"/>
  <c r="G85" i="19"/>
  <c r="E85" i="19"/>
  <c r="I83" i="19"/>
  <c r="J83" i="19" s="1"/>
  <c r="G83" i="19"/>
  <c r="E83" i="19"/>
  <c r="I81" i="19"/>
  <c r="G81" i="19"/>
  <c r="J81" i="19" s="1"/>
  <c r="E81" i="19"/>
  <c r="I79" i="19"/>
  <c r="G79" i="19"/>
  <c r="E79" i="19"/>
  <c r="J79" i="19" s="1"/>
  <c r="I77" i="19"/>
  <c r="J77" i="19" s="1"/>
  <c r="G77" i="19"/>
  <c r="E77" i="19"/>
  <c r="I75" i="19"/>
  <c r="G75" i="19"/>
  <c r="E75" i="19"/>
  <c r="J75" i="19" s="1"/>
  <c r="I69" i="19"/>
  <c r="G69" i="19"/>
  <c r="E69" i="19"/>
  <c r="J69" i="19" s="1"/>
  <c r="I67" i="19"/>
  <c r="G67" i="19"/>
  <c r="E67" i="19"/>
  <c r="J67" i="19" s="1"/>
  <c r="I65" i="19"/>
  <c r="J65" i="19" s="1"/>
  <c r="G65" i="19"/>
  <c r="E65" i="19"/>
  <c r="I63" i="19"/>
  <c r="G63" i="19"/>
  <c r="J63" i="19" s="1"/>
  <c r="E63" i="19"/>
  <c r="J61" i="19"/>
  <c r="I61" i="19"/>
  <c r="G61" i="19"/>
  <c r="E61" i="19"/>
  <c r="I59" i="19"/>
  <c r="G59" i="19"/>
  <c r="J59" i="19" s="1"/>
  <c r="E59" i="19"/>
  <c r="I57" i="19"/>
  <c r="J57" i="19" s="1"/>
  <c r="G57" i="19"/>
  <c r="E57" i="19"/>
  <c r="J55" i="19"/>
  <c r="I55" i="19"/>
  <c r="G55" i="19"/>
  <c r="E55" i="19"/>
  <c r="I53" i="19"/>
  <c r="G53" i="19"/>
  <c r="E53" i="19"/>
  <c r="J53" i="19" s="1"/>
  <c r="I51" i="19"/>
  <c r="G51" i="19"/>
  <c r="E51" i="19"/>
  <c r="J51" i="19" s="1"/>
  <c r="I49" i="19"/>
  <c r="G49" i="19"/>
  <c r="J49" i="19" s="1"/>
  <c r="E49" i="19"/>
  <c r="I47" i="19"/>
  <c r="G47" i="19"/>
  <c r="J47" i="19" s="1"/>
  <c r="E47" i="19"/>
  <c r="J45" i="19"/>
  <c r="I45" i="19"/>
  <c r="G45" i="19"/>
  <c r="E45" i="19"/>
  <c r="I43" i="19"/>
  <c r="G43" i="19"/>
  <c r="E43" i="19"/>
  <c r="J43" i="19" s="1"/>
  <c r="I41" i="19"/>
  <c r="J41" i="19" s="1"/>
  <c r="G41" i="19"/>
  <c r="E41" i="19"/>
  <c r="I39" i="19"/>
  <c r="G39" i="19"/>
  <c r="E39" i="19"/>
  <c r="J39" i="19" s="1"/>
  <c r="J37" i="19"/>
  <c r="I37" i="19"/>
  <c r="G37" i="19"/>
  <c r="E37" i="19"/>
  <c r="I35" i="19"/>
  <c r="G35" i="19"/>
  <c r="J35" i="19" s="1"/>
  <c r="E35" i="19"/>
  <c r="I33" i="19"/>
  <c r="G33" i="19"/>
  <c r="E33" i="19"/>
  <c r="J33" i="19" s="1"/>
  <c r="J31" i="19"/>
  <c r="I31" i="19"/>
  <c r="G31" i="19"/>
  <c r="E31" i="19"/>
  <c r="I29" i="19"/>
  <c r="G29" i="19"/>
  <c r="J29" i="19" s="1"/>
  <c r="E29" i="19"/>
  <c r="I27" i="19"/>
  <c r="G27" i="19"/>
  <c r="E27" i="19"/>
  <c r="J27" i="19" s="1"/>
  <c r="J25" i="19"/>
  <c r="I25" i="19"/>
  <c r="G25" i="19"/>
  <c r="E25" i="19"/>
  <c r="I23" i="19"/>
  <c r="G23" i="19"/>
  <c r="J23" i="19" s="1"/>
  <c r="E23" i="19"/>
  <c r="I21" i="19"/>
  <c r="J21" i="19" s="1"/>
  <c r="G21" i="19"/>
  <c r="E21" i="19"/>
  <c r="I19" i="19"/>
  <c r="G19" i="19"/>
  <c r="E19" i="19"/>
  <c r="J19" i="19" s="1"/>
  <c r="I17" i="19"/>
  <c r="G17" i="19"/>
  <c r="J17" i="19" s="1"/>
  <c r="E17" i="19"/>
  <c r="I15" i="19"/>
  <c r="G15" i="19"/>
  <c r="E15" i="19"/>
  <c r="J15" i="19" s="1"/>
  <c r="I13" i="19"/>
  <c r="J13" i="19" s="1"/>
  <c r="G13" i="19"/>
  <c r="E13" i="19"/>
  <c r="I11" i="19"/>
  <c r="G11" i="19"/>
  <c r="E11" i="19"/>
  <c r="J11" i="19" s="1"/>
  <c r="I9" i="19"/>
  <c r="G9" i="19"/>
  <c r="E9" i="19"/>
  <c r="J9" i="19" s="1"/>
  <c r="J7" i="19"/>
  <c r="I7" i="19"/>
  <c r="G7" i="19"/>
  <c r="E7" i="19"/>
  <c r="I5" i="19"/>
  <c r="G5" i="19"/>
  <c r="J5" i="19" s="1"/>
  <c r="E5" i="19"/>
  <c r="E205" i="18"/>
  <c r="E204" i="18"/>
  <c r="E203" i="18"/>
  <c r="E202" i="18"/>
  <c r="E201" i="18"/>
  <c r="F198" i="18"/>
  <c r="F195" i="18"/>
  <c r="F192" i="18"/>
  <c r="F189" i="18"/>
  <c r="F184" i="18"/>
  <c r="F183" i="18"/>
  <c r="G174" i="18"/>
  <c r="F174" i="18"/>
  <c r="E174" i="18"/>
  <c r="H172" i="18"/>
  <c r="H174" i="18" s="1"/>
  <c r="G171" i="18"/>
  <c r="F171" i="18"/>
  <c r="E171" i="18"/>
  <c r="H169" i="18"/>
  <c r="H171" i="18" s="1"/>
  <c r="F166" i="18"/>
  <c r="F163" i="18"/>
  <c r="F160" i="18"/>
  <c r="I152" i="18"/>
  <c r="G152" i="18"/>
  <c r="E152" i="18"/>
  <c r="J152" i="18" s="1"/>
  <c r="I150" i="18"/>
  <c r="J150" i="18" s="1"/>
  <c r="G150" i="18"/>
  <c r="E150" i="18"/>
  <c r="I148" i="18"/>
  <c r="J148" i="18" s="1"/>
  <c r="G148" i="18"/>
  <c r="E148" i="18"/>
  <c r="J146" i="18"/>
  <c r="I146" i="18"/>
  <c r="G146" i="18"/>
  <c r="E146" i="18"/>
  <c r="I144" i="18"/>
  <c r="G144" i="18"/>
  <c r="J144" i="18" s="1"/>
  <c r="E144" i="18"/>
  <c r="I142" i="18"/>
  <c r="J142" i="18" s="1"/>
  <c r="G142" i="18"/>
  <c r="E142" i="18"/>
  <c r="J140" i="18"/>
  <c r="I140" i="18"/>
  <c r="G140" i="18"/>
  <c r="E140" i="18"/>
  <c r="I138" i="18"/>
  <c r="G138" i="18"/>
  <c r="E138" i="18"/>
  <c r="J138" i="18" s="1"/>
  <c r="I136" i="18"/>
  <c r="J136" i="18" s="1"/>
  <c r="G136" i="18"/>
  <c r="E136" i="18"/>
  <c r="J134" i="18"/>
  <c r="I134" i="18"/>
  <c r="G134" i="18"/>
  <c r="E134" i="18"/>
  <c r="I132" i="18"/>
  <c r="G132" i="18"/>
  <c r="E132" i="18"/>
  <c r="J132" i="18" s="1"/>
  <c r="I130" i="18"/>
  <c r="G130" i="18"/>
  <c r="J130" i="18" s="1"/>
  <c r="E130" i="18"/>
  <c r="I128" i="18"/>
  <c r="G128" i="18"/>
  <c r="E128" i="18"/>
  <c r="J128" i="18" s="1"/>
  <c r="I126" i="18"/>
  <c r="J126" i="18" s="1"/>
  <c r="G126" i="18"/>
  <c r="E126" i="18"/>
  <c r="I124" i="18"/>
  <c r="J124" i="18" s="1"/>
  <c r="G124" i="18"/>
  <c r="E124" i="18"/>
  <c r="I122" i="18"/>
  <c r="J122" i="18" s="1"/>
  <c r="G122" i="18"/>
  <c r="E122" i="18"/>
  <c r="I120" i="18"/>
  <c r="G120" i="18"/>
  <c r="E120" i="18"/>
  <c r="J120" i="18" s="1"/>
  <c r="I118" i="18"/>
  <c r="J118" i="18" s="1"/>
  <c r="G118" i="18"/>
  <c r="E118" i="18"/>
  <c r="J116" i="18"/>
  <c r="I116" i="18"/>
  <c r="G116" i="18"/>
  <c r="E116" i="18"/>
  <c r="I107" i="18"/>
  <c r="J107" i="18" s="1"/>
  <c r="G107" i="18"/>
  <c r="E107" i="18"/>
  <c r="J105" i="18"/>
  <c r="I105" i="18"/>
  <c r="G105" i="18"/>
  <c r="E105" i="18"/>
  <c r="J103" i="18"/>
  <c r="I103" i="18"/>
  <c r="G103" i="18"/>
  <c r="E103" i="18"/>
  <c r="I101" i="18"/>
  <c r="G101" i="18"/>
  <c r="E101" i="18"/>
  <c r="J101" i="18" s="1"/>
  <c r="I99" i="18"/>
  <c r="J99" i="18" s="1"/>
  <c r="G99" i="18"/>
  <c r="E99" i="18"/>
  <c r="I97" i="18"/>
  <c r="G97" i="18"/>
  <c r="E97" i="18"/>
  <c r="J97" i="18" s="1"/>
  <c r="I95" i="18"/>
  <c r="J95" i="18" s="1"/>
  <c r="G95" i="18"/>
  <c r="E95" i="18"/>
  <c r="J93" i="18"/>
  <c r="I93" i="18"/>
  <c r="G93" i="18"/>
  <c r="E93" i="18"/>
  <c r="J91" i="18"/>
  <c r="I91" i="18"/>
  <c r="G91" i="18"/>
  <c r="E91" i="18"/>
  <c r="I89" i="18"/>
  <c r="G89" i="18"/>
  <c r="J89" i="18" s="1"/>
  <c r="E89" i="18"/>
  <c r="I87" i="18"/>
  <c r="J87" i="18" s="1"/>
  <c r="G87" i="18"/>
  <c r="E87" i="18"/>
  <c r="I85" i="18"/>
  <c r="J85" i="18" s="1"/>
  <c r="G85" i="18"/>
  <c r="E85" i="18"/>
  <c r="I83" i="18"/>
  <c r="J83" i="18" s="1"/>
  <c r="G83" i="18"/>
  <c r="E83" i="18"/>
  <c r="J81" i="18"/>
  <c r="I81" i="18"/>
  <c r="G81" i="18"/>
  <c r="E81" i="18"/>
  <c r="I79" i="18"/>
  <c r="G79" i="18"/>
  <c r="E79" i="18"/>
  <c r="J79" i="18" s="1"/>
  <c r="I77" i="18"/>
  <c r="J77" i="18" s="1"/>
  <c r="G77" i="18"/>
  <c r="E77" i="18"/>
  <c r="J75" i="18"/>
  <c r="I75" i="18"/>
  <c r="G75" i="18"/>
  <c r="E75" i="18"/>
  <c r="I69" i="18"/>
  <c r="G69" i="18"/>
  <c r="E69" i="18"/>
  <c r="J69" i="18" s="1"/>
  <c r="I67" i="18"/>
  <c r="G67" i="18"/>
  <c r="E67" i="18"/>
  <c r="J67" i="18" s="1"/>
  <c r="J65" i="18"/>
  <c r="I65" i="18"/>
  <c r="G65" i="18"/>
  <c r="E65" i="18"/>
  <c r="I63" i="18"/>
  <c r="G63" i="18"/>
  <c r="J63" i="18" s="1"/>
  <c r="E63" i="18"/>
  <c r="I61" i="18"/>
  <c r="G61" i="18"/>
  <c r="J61" i="18" s="1"/>
  <c r="E61" i="18"/>
  <c r="I59" i="18"/>
  <c r="G59" i="18"/>
  <c r="J59" i="18" s="1"/>
  <c r="E59" i="18"/>
  <c r="I57" i="18"/>
  <c r="J57" i="18" s="1"/>
  <c r="G57" i="18"/>
  <c r="E57" i="18"/>
  <c r="I55" i="18"/>
  <c r="G55" i="18"/>
  <c r="J55" i="18" s="1"/>
  <c r="E55" i="18"/>
  <c r="J53" i="18"/>
  <c r="I53" i="18"/>
  <c r="G53" i="18"/>
  <c r="E53" i="18"/>
  <c r="I51" i="18"/>
  <c r="G51" i="18"/>
  <c r="E51" i="18"/>
  <c r="J51" i="18" s="1"/>
  <c r="I49" i="18"/>
  <c r="G49" i="18"/>
  <c r="J49" i="18" s="1"/>
  <c r="E49" i="18"/>
  <c r="I47" i="18"/>
  <c r="G47" i="18"/>
  <c r="J47" i="18" s="1"/>
  <c r="E47" i="18"/>
  <c r="I45" i="18"/>
  <c r="G45" i="18"/>
  <c r="J45" i="18" s="1"/>
  <c r="E45" i="18"/>
  <c r="I43" i="18"/>
  <c r="G43" i="18"/>
  <c r="E43" i="18"/>
  <c r="J43" i="18" s="1"/>
  <c r="J41" i="18"/>
  <c r="I41" i="18"/>
  <c r="G41" i="18"/>
  <c r="E41" i="18"/>
  <c r="I39" i="18"/>
  <c r="G39" i="18"/>
  <c r="E39" i="18"/>
  <c r="J39" i="18" s="1"/>
  <c r="I37" i="18"/>
  <c r="J37" i="18" s="1"/>
  <c r="G37" i="18"/>
  <c r="E37" i="18"/>
  <c r="I35" i="18"/>
  <c r="G35" i="18"/>
  <c r="J35" i="18" s="1"/>
  <c r="E35" i="18"/>
  <c r="I33" i="18"/>
  <c r="G33" i="18"/>
  <c r="E33" i="18"/>
  <c r="J33" i="18" s="1"/>
  <c r="J31" i="18"/>
  <c r="I31" i="18"/>
  <c r="G31" i="18"/>
  <c r="E31" i="18"/>
  <c r="I29" i="18"/>
  <c r="G29" i="18"/>
  <c r="J29" i="18" s="1"/>
  <c r="E29" i="18"/>
  <c r="I27" i="18"/>
  <c r="G27" i="18"/>
  <c r="E27" i="18"/>
  <c r="J27" i="18" s="1"/>
  <c r="I25" i="18"/>
  <c r="G25" i="18"/>
  <c r="J25" i="18" s="1"/>
  <c r="E25" i="18"/>
  <c r="I23" i="18"/>
  <c r="G23" i="18"/>
  <c r="J23" i="18" s="1"/>
  <c r="E23" i="18"/>
  <c r="I21" i="18"/>
  <c r="J21" i="18" s="1"/>
  <c r="G21" i="18"/>
  <c r="E21" i="18"/>
  <c r="I19" i="18"/>
  <c r="G19" i="18"/>
  <c r="E19" i="18"/>
  <c r="J19" i="18" s="1"/>
  <c r="I17" i="18"/>
  <c r="G17" i="18"/>
  <c r="J17" i="18" s="1"/>
  <c r="E17" i="18"/>
  <c r="I15" i="18"/>
  <c r="G15" i="18"/>
  <c r="E15" i="18"/>
  <c r="J15" i="18" s="1"/>
  <c r="J13" i="18"/>
  <c r="I13" i="18"/>
  <c r="G13" i="18"/>
  <c r="E13" i="18"/>
  <c r="I11" i="18"/>
  <c r="G11" i="18"/>
  <c r="E11" i="18"/>
  <c r="J11" i="18" s="1"/>
  <c r="I9" i="18"/>
  <c r="G9" i="18"/>
  <c r="E9" i="18"/>
  <c r="J9" i="18" s="1"/>
  <c r="J7" i="18"/>
  <c r="I7" i="18"/>
  <c r="G7" i="18"/>
  <c r="E7" i="18"/>
  <c r="J5" i="18"/>
  <c r="I5" i="18"/>
  <c r="G5" i="18"/>
  <c r="E5" i="18"/>
  <c r="E202" i="17"/>
  <c r="E201" i="17"/>
  <c r="E200" i="17"/>
  <c r="E199" i="17"/>
  <c r="E198" i="17"/>
  <c r="F195" i="17"/>
  <c r="F192" i="17"/>
  <c r="F189" i="17"/>
  <c r="F186" i="17"/>
  <c r="F180" i="17"/>
  <c r="F181" i="17" s="1"/>
  <c r="G171" i="17"/>
  <c r="F171" i="17"/>
  <c r="E171" i="17"/>
  <c r="H169" i="17"/>
  <c r="H171" i="17" s="1"/>
  <c r="F166" i="17"/>
  <c r="F163" i="17"/>
  <c r="F160" i="17"/>
  <c r="I152" i="17"/>
  <c r="G152" i="17"/>
  <c r="E152" i="17"/>
  <c r="J152" i="17" s="1"/>
  <c r="I150" i="17"/>
  <c r="J150" i="17" s="1"/>
  <c r="G150" i="17"/>
  <c r="E150" i="17"/>
  <c r="I148" i="17"/>
  <c r="J148" i="17" s="1"/>
  <c r="G148" i="17"/>
  <c r="E148" i="17"/>
  <c r="I146" i="17"/>
  <c r="J146" i="17" s="1"/>
  <c r="G146" i="17"/>
  <c r="E146" i="17"/>
  <c r="I144" i="17"/>
  <c r="G144" i="17"/>
  <c r="J144" i="17" s="1"/>
  <c r="E144" i="17"/>
  <c r="I142" i="17"/>
  <c r="J142" i="17" s="1"/>
  <c r="G142" i="17"/>
  <c r="E142" i="17"/>
  <c r="I140" i="17"/>
  <c r="G140" i="17"/>
  <c r="E140" i="17"/>
  <c r="J140" i="17" s="1"/>
  <c r="I138" i="17"/>
  <c r="G138" i="17"/>
  <c r="E138" i="17"/>
  <c r="J138" i="17" s="1"/>
  <c r="J136" i="17"/>
  <c r="I136" i="17"/>
  <c r="G136" i="17"/>
  <c r="E136" i="17"/>
  <c r="I134" i="17"/>
  <c r="G134" i="17"/>
  <c r="E134" i="17"/>
  <c r="J134" i="17" s="1"/>
  <c r="J132" i="17"/>
  <c r="I132" i="17"/>
  <c r="G132" i="17"/>
  <c r="E132" i="17"/>
  <c r="J130" i="17"/>
  <c r="I130" i="17"/>
  <c r="G130" i="17"/>
  <c r="E130" i="17"/>
  <c r="I128" i="17"/>
  <c r="G128" i="17"/>
  <c r="E128" i="17"/>
  <c r="J128" i="17" s="1"/>
  <c r="I126" i="17"/>
  <c r="J126" i="17" s="1"/>
  <c r="G126" i="17"/>
  <c r="E126" i="17"/>
  <c r="I124" i="17"/>
  <c r="J124" i="17" s="1"/>
  <c r="G124" i="17"/>
  <c r="E124" i="17"/>
  <c r="I122" i="17"/>
  <c r="J122" i="17" s="1"/>
  <c r="G122" i="17"/>
  <c r="E122" i="17"/>
  <c r="I120" i="17"/>
  <c r="G120" i="17"/>
  <c r="E120" i="17"/>
  <c r="J120" i="17" s="1"/>
  <c r="I118" i="17"/>
  <c r="J118" i="17" s="1"/>
  <c r="G118" i="17"/>
  <c r="E118" i="17"/>
  <c r="I116" i="17"/>
  <c r="G116" i="17"/>
  <c r="E116" i="17"/>
  <c r="J116" i="17" s="1"/>
  <c r="I107" i="17"/>
  <c r="J107" i="17" s="1"/>
  <c r="G107" i="17"/>
  <c r="E107" i="17"/>
  <c r="I105" i="17"/>
  <c r="G105" i="17"/>
  <c r="E105" i="17"/>
  <c r="J105" i="17" s="1"/>
  <c r="I103" i="17"/>
  <c r="J103" i="17" s="1"/>
  <c r="G103" i="17"/>
  <c r="E103" i="17"/>
  <c r="I101" i="17"/>
  <c r="G101" i="17"/>
  <c r="E101" i="17"/>
  <c r="J101" i="17" s="1"/>
  <c r="I99" i="17"/>
  <c r="J99" i="17" s="1"/>
  <c r="G99" i="17"/>
  <c r="E99" i="17"/>
  <c r="J97" i="17"/>
  <c r="I97" i="17"/>
  <c r="G97" i="17"/>
  <c r="E97" i="17"/>
  <c r="I95" i="17"/>
  <c r="J95" i="17" s="1"/>
  <c r="G95" i="17"/>
  <c r="E95" i="17"/>
  <c r="I93" i="17"/>
  <c r="G93" i="17"/>
  <c r="E93" i="17"/>
  <c r="J93" i="17" s="1"/>
  <c r="I91" i="17"/>
  <c r="J91" i="17" s="1"/>
  <c r="G91" i="17"/>
  <c r="E91" i="17"/>
  <c r="J89" i="17"/>
  <c r="I89" i="17"/>
  <c r="G89" i="17"/>
  <c r="E89" i="17"/>
  <c r="I87" i="17"/>
  <c r="J87" i="17" s="1"/>
  <c r="G87" i="17"/>
  <c r="E87" i="17"/>
  <c r="I85" i="17"/>
  <c r="J85" i="17" s="1"/>
  <c r="G85" i="17"/>
  <c r="E85" i="17"/>
  <c r="I83" i="17"/>
  <c r="J83" i="17" s="1"/>
  <c r="G83" i="17"/>
  <c r="E83" i="17"/>
  <c r="I81" i="17"/>
  <c r="G81" i="17"/>
  <c r="J81" i="17" s="1"/>
  <c r="E81" i="17"/>
  <c r="J79" i="17"/>
  <c r="I79" i="17"/>
  <c r="G79" i="17"/>
  <c r="E79" i="17"/>
  <c r="I77" i="17"/>
  <c r="J77" i="17" s="1"/>
  <c r="G77" i="17"/>
  <c r="E77" i="17"/>
  <c r="I75" i="17"/>
  <c r="G75" i="17"/>
  <c r="E75" i="17"/>
  <c r="J75" i="17" s="1"/>
  <c r="I69" i="17"/>
  <c r="G69" i="17"/>
  <c r="E69" i="17"/>
  <c r="J69" i="17" s="1"/>
  <c r="I67" i="17"/>
  <c r="G67" i="17"/>
  <c r="E67" i="17"/>
  <c r="J67" i="17" s="1"/>
  <c r="I65" i="17"/>
  <c r="J65" i="17" s="1"/>
  <c r="G65" i="17"/>
  <c r="E65" i="17"/>
  <c r="I63" i="17"/>
  <c r="G63" i="17"/>
  <c r="J63" i="17" s="1"/>
  <c r="E63" i="17"/>
  <c r="I61" i="17"/>
  <c r="G61" i="17"/>
  <c r="J61" i="17" s="1"/>
  <c r="E61" i="17"/>
  <c r="I59" i="17"/>
  <c r="G59" i="17"/>
  <c r="J59" i="17" s="1"/>
  <c r="E59" i="17"/>
  <c r="J57" i="17"/>
  <c r="I57" i="17"/>
  <c r="G57" i="17"/>
  <c r="E57" i="17"/>
  <c r="J55" i="17"/>
  <c r="I55" i="17"/>
  <c r="G55" i="17"/>
  <c r="E55" i="17"/>
  <c r="I53" i="17"/>
  <c r="G53" i="17"/>
  <c r="E53" i="17"/>
  <c r="J53" i="17" s="1"/>
  <c r="I51" i="17"/>
  <c r="G51" i="17"/>
  <c r="E51" i="17"/>
  <c r="J51" i="17" s="1"/>
  <c r="I49" i="17"/>
  <c r="G49" i="17"/>
  <c r="J49" i="17" s="1"/>
  <c r="E49" i="17"/>
  <c r="I47" i="17"/>
  <c r="G47" i="17"/>
  <c r="J47" i="17" s="1"/>
  <c r="E47" i="17"/>
  <c r="I45" i="17"/>
  <c r="G45" i="17"/>
  <c r="J45" i="17" s="1"/>
  <c r="E45" i="17"/>
  <c r="J43" i="17"/>
  <c r="I43" i="17"/>
  <c r="G43" i="17"/>
  <c r="E43" i="17"/>
  <c r="I41" i="17"/>
  <c r="J41" i="17" s="1"/>
  <c r="G41" i="17"/>
  <c r="E41" i="17"/>
  <c r="I39" i="17"/>
  <c r="G39" i="17"/>
  <c r="E39" i="17"/>
  <c r="J39" i="17" s="1"/>
  <c r="J37" i="17"/>
  <c r="I37" i="17"/>
  <c r="G37" i="17"/>
  <c r="E37" i="17"/>
  <c r="I35" i="17"/>
  <c r="G35" i="17"/>
  <c r="J35" i="17" s="1"/>
  <c r="E35" i="17"/>
  <c r="I33" i="17"/>
  <c r="G33" i="17"/>
  <c r="E33" i="17"/>
  <c r="J33" i="17" s="1"/>
  <c r="I31" i="17"/>
  <c r="J31" i="17" s="1"/>
  <c r="G31" i="17"/>
  <c r="E31" i="17"/>
  <c r="I29" i="17"/>
  <c r="G29" i="17"/>
  <c r="J29" i="17" s="1"/>
  <c r="E29" i="17"/>
  <c r="I27" i="17"/>
  <c r="G27" i="17"/>
  <c r="E27" i="17"/>
  <c r="J27" i="17" s="1"/>
  <c r="I25" i="17"/>
  <c r="G25" i="17"/>
  <c r="J25" i="17" s="1"/>
  <c r="E25" i="17"/>
  <c r="I23" i="17"/>
  <c r="G23" i="17"/>
  <c r="J23" i="17" s="1"/>
  <c r="E23" i="17"/>
  <c r="I21" i="17"/>
  <c r="J21" i="17" s="1"/>
  <c r="G21" i="17"/>
  <c r="E21" i="17"/>
  <c r="J19" i="17"/>
  <c r="I19" i="17"/>
  <c r="G19" i="17"/>
  <c r="E19" i="17"/>
  <c r="I17" i="17"/>
  <c r="G17" i="17"/>
  <c r="J17" i="17" s="1"/>
  <c r="E17" i="17"/>
  <c r="I15" i="17"/>
  <c r="G15" i="17"/>
  <c r="E15" i="17"/>
  <c r="J15" i="17" s="1"/>
  <c r="I13" i="17"/>
  <c r="J13" i="17" s="1"/>
  <c r="G13" i="17"/>
  <c r="E13" i="17"/>
  <c r="I11" i="17"/>
  <c r="G11" i="17"/>
  <c r="E11" i="17"/>
  <c r="J11" i="17" s="1"/>
  <c r="I9" i="17"/>
  <c r="G9" i="17"/>
  <c r="E9" i="17"/>
  <c r="J9" i="17" s="1"/>
  <c r="J7" i="17"/>
  <c r="I7" i="17"/>
  <c r="G7" i="17"/>
  <c r="E7" i="17"/>
  <c r="I5" i="17"/>
  <c r="G5" i="17"/>
  <c r="J5" i="17" s="1"/>
  <c r="E5" i="17"/>
  <c r="E205" i="16"/>
  <c r="E204" i="16"/>
  <c r="E203" i="16"/>
  <c r="E202" i="16"/>
  <c r="E201" i="16"/>
  <c r="F198" i="16"/>
  <c r="F195" i="16"/>
  <c r="F192" i="16"/>
  <c r="F189" i="16"/>
  <c r="F183" i="16"/>
  <c r="F184" i="16" s="1"/>
  <c r="H174" i="16"/>
  <c r="G174" i="16"/>
  <c r="F174" i="16"/>
  <c r="E174" i="16"/>
  <c r="H172" i="16"/>
  <c r="G171" i="16"/>
  <c r="F171" i="16"/>
  <c r="E171" i="16"/>
  <c r="H169" i="16"/>
  <c r="H171" i="16" s="1"/>
  <c r="F166" i="16"/>
  <c r="F163" i="16"/>
  <c r="F160" i="16"/>
  <c r="I152" i="16"/>
  <c r="G152" i="16"/>
  <c r="E152" i="16"/>
  <c r="J152" i="16" s="1"/>
  <c r="I150" i="16"/>
  <c r="J150" i="16" s="1"/>
  <c r="G150" i="16"/>
  <c r="E150" i="16"/>
  <c r="I148" i="16"/>
  <c r="J148" i="16" s="1"/>
  <c r="G148" i="16"/>
  <c r="E148" i="16"/>
  <c r="I146" i="16"/>
  <c r="J146" i="16" s="1"/>
  <c r="G146" i="16"/>
  <c r="E146" i="16"/>
  <c r="I144" i="16"/>
  <c r="G144" i="16"/>
  <c r="J144" i="16" s="1"/>
  <c r="E144" i="16"/>
  <c r="I142" i="16"/>
  <c r="J142" i="16" s="1"/>
  <c r="G142" i="16"/>
  <c r="E142" i="16"/>
  <c r="J140" i="16"/>
  <c r="I140" i="16"/>
  <c r="G140" i="16"/>
  <c r="E140" i="16"/>
  <c r="I138" i="16"/>
  <c r="G138" i="16"/>
  <c r="E138" i="16"/>
  <c r="J138" i="16" s="1"/>
  <c r="I136" i="16"/>
  <c r="J136" i="16" s="1"/>
  <c r="G136" i="16"/>
  <c r="E136" i="16"/>
  <c r="J134" i="16"/>
  <c r="I134" i="16"/>
  <c r="G134" i="16"/>
  <c r="E134" i="16"/>
  <c r="I132" i="16"/>
  <c r="G132" i="16"/>
  <c r="E132" i="16"/>
  <c r="J132" i="16" s="1"/>
  <c r="I130" i="16"/>
  <c r="G130" i="16"/>
  <c r="J130" i="16" s="1"/>
  <c r="E130" i="16"/>
  <c r="I128" i="16"/>
  <c r="G128" i="16"/>
  <c r="E128" i="16"/>
  <c r="J128" i="16" s="1"/>
  <c r="I126" i="16"/>
  <c r="J126" i="16" s="1"/>
  <c r="G126" i="16"/>
  <c r="E126" i="16"/>
  <c r="I124" i="16"/>
  <c r="J124" i="16" s="1"/>
  <c r="G124" i="16"/>
  <c r="E124" i="16"/>
  <c r="I122" i="16"/>
  <c r="J122" i="16" s="1"/>
  <c r="G122" i="16"/>
  <c r="E122" i="16"/>
  <c r="I120" i="16"/>
  <c r="G120" i="16"/>
  <c r="E120" i="16"/>
  <c r="J120" i="16" s="1"/>
  <c r="I118" i="16"/>
  <c r="J118" i="16" s="1"/>
  <c r="G118" i="16"/>
  <c r="E118" i="16"/>
  <c r="I116" i="16"/>
  <c r="G116" i="16"/>
  <c r="E116" i="16"/>
  <c r="J116" i="16" s="1"/>
  <c r="I107" i="16"/>
  <c r="J107" i="16" s="1"/>
  <c r="G107" i="16"/>
  <c r="E107" i="16"/>
  <c r="J105" i="16"/>
  <c r="I105" i="16"/>
  <c r="G105" i="16"/>
  <c r="E105" i="16"/>
  <c r="I103" i="16"/>
  <c r="J103" i="16" s="1"/>
  <c r="G103" i="16"/>
  <c r="E103" i="16"/>
  <c r="I101" i="16"/>
  <c r="G101" i="16"/>
  <c r="E101" i="16"/>
  <c r="J101" i="16" s="1"/>
  <c r="J99" i="16"/>
  <c r="I99" i="16"/>
  <c r="G99" i="16"/>
  <c r="E99" i="16"/>
  <c r="I97" i="16"/>
  <c r="G97" i="16"/>
  <c r="E97" i="16"/>
  <c r="J97" i="16" s="1"/>
  <c r="I95" i="16"/>
  <c r="J95" i="16" s="1"/>
  <c r="G95" i="16"/>
  <c r="E95" i="16"/>
  <c r="J93" i="16"/>
  <c r="I93" i="16"/>
  <c r="G93" i="16"/>
  <c r="E93" i="16"/>
  <c r="I91" i="16"/>
  <c r="J91" i="16" s="1"/>
  <c r="G91" i="16"/>
  <c r="E91" i="16"/>
  <c r="I89" i="16"/>
  <c r="G89" i="16"/>
  <c r="J89" i="16" s="1"/>
  <c r="E89" i="16"/>
  <c r="J87" i="16"/>
  <c r="I87" i="16"/>
  <c r="G87" i="16"/>
  <c r="E87" i="16"/>
  <c r="I85" i="16"/>
  <c r="J85" i="16" s="1"/>
  <c r="G85" i="16"/>
  <c r="E85" i="16"/>
  <c r="I83" i="16"/>
  <c r="J83" i="16" s="1"/>
  <c r="G83" i="16"/>
  <c r="E83" i="16"/>
  <c r="J81" i="16"/>
  <c r="I81" i="16"/>
  <c r="G81" i="16"/>
  <c r="E81" i="16"/>
  <c r="I79" i="16"/>
  <c r="G79" i="16"/>
  <c r="E79" i="16"/>
  <c r="J79" i="16" s="1"/>
  <c r="I77" i="16"/>
  <c r="J77" i="16" s="1"/>
  <c r="G77" i="16"/>
  <c r="E77" i="16"/>
  <c r="I75" i="16"/>
  <c r="G75" i="16"/>
  <c r="E75" i="16"/>
  <c r="J75" i="16" s="1"/>
  <c r="J69" i="16"/>
  <c r="I69" i="16"/>
  <c r="G69" i="16"/>
  <c r="E69" i="16"/>
  <c r="I67" i="16"/>
  <c r="G67" i="16"/>
  <c r="E67" i="16"/>
  <c r="J67" i="16" s="1"/>
  <c r="I65" i="16"/>
  <c r="J65" i="16" s="1"/>
  <c r="G65" i="16"/>
  <c r="E65" i="16"/>
  <c r="J63" i="16"/>
  <c r="I63" i="16"/>
  <c r="G63" i="16"/>
  <c r="E63" i="16"/>
  <c r="I61" i="16"/>
  <c r="G61" i="16"/>
  <c r="J61" i="16" s="1"/>
  <c r="E61" i="16"/>
  <c r="I59" i="16"/>
  <c r="G59" i="16"/>
  <c r="J59" i="16" s="1"/>
  <c r="E59" i="16"/>
  <c r="I57" i="16"/>
  <c r="J57" i="16" s="1"/>
  <c r="G57" i="16"/>
  <c r="E57" i="16"/>
  <c r="I55" i="16"/>
  <c r="G55" i="16"/>
  <c r="J55" i="16" s="1"/>
  <c r="E55" i="16"/>
  <c r="I53" i="16"/>
  <c r="G53" i="16"/>
  <c r="E53" i="16"/>
  <c r="J53" i="16" s="1"/>
  <c r="J51" i="16"/>
  <c r="I51" i="16"/>
  <c r="G51" i="16"/>
  <c r="E51" i="16"/>
  <c r="I49" i="16"/>
  <c r="G49" i="16"/>
  <c r="J49" i="16" s="1"/>
  <c r="E49" i="16"/>
  <c r="I47" i="16"/>
  <c r="G47" i="16"/>
  <c r="J47" i="16" s="1"/>
  <c r="E47" i="16"/>
  <c r="I45" i="16"/>
  <c r="G45" i="16"/>
  <c r="J45" i="16" s="1"/>
  <c r="E45" i="16"/>
  <c r="I43" i="16"/>
  <c r="G43" i="16"/>
  <c r="E43" i="16"/>
  <c r="J43" i="16" s="1"/>
  <c r="I41" i="16"/>
  <c r="J41" i="16" s="1"/>
  <c r="G41" i="16"/>
  <c r="E41" i="16"/>
  <c r="I39" i="16"/>
  <c r="G39" i="16"/>
  <c r="E39" i="16"/>
  <c r="J39" i="16" s="1"/>
  <c r="I37" i="16"/>
  <c r="J37" i="16" s="1"/>
  <c r="G37" i="16"/>
  <c r="E37" i="16"/>
  <c r="I35" i="16"/>
  <c r="G35" i="16"/>
  <c r="J35" i="16" s="1"/>
  <c r="E35" i="16"/>
  <c r="I33" i="16"/>
  <c r="G33" i="16"/>
  <c r="E33" i="16"/>
  <c r="J33" i="16" s="1"/>
  <c r="I31" i="16"/>
  <c r="J31" i="16" s="1"/>
  <c r="G31" i="16"/>
  <c r="E31" i="16"/>
  <c r="I29" i="16"/>
  <c r="G29" i="16"/>
  <c r="J29" i="16" s="1"/>
  <c r="E29" i="16"/>
  <c r="I27" i="16"/>
  <c r="G27" i="16"/>
  <c r="E27" i="16"/>
  <c r="J27" i="16" s="1"/>
  <c r="I25" i="16"/>
  <c r="G25" i="16"/>
  <c r="J25" i="16" s="1"/>
  <c r="E25" i="16"/>
  <c r="I23" i="16"/>
  <c r="G23" i="16"/>
  <c r="J23" i="16" s="1"/>
  <c r="E23" i="16"/>
  <c r="I21" i="16"/>
  <c r="J21" i="16" s="1"/>
  <c r="G21" i="16"/>
  <c r="E21" i="16"/>
  <c r="I19" i="16"/>
  <c r="G19" i="16"/>
  <c r="E19" i="16"/>
  <c r="J19" i="16" s="1"/>
  <c r="I17" i="16"/>
  <c r="G17" i="16"/>
  <c r="J17" i="16" s="1"/>
  <c r="E17" i="16"/>
  <c r="J15" i="16"/>
  <c r="I15" i="16"/>
  <c r="G15" i="16"/>
  <c r="E15" i="16"/>
  <c r="I13" i="16"/>
  <c r="J13" i="16" s="1"/>
  <c r="G13" i="16"/>
  <c r="E13" i="16"/>
  <c r="J11" i="16"/>
  <c r="I11" i="16"/>
  <c r="G11" i="16"/>
  <c r="E11" i="16"/>
  <c r="J9" i="16"/>
  <c r="I9" i="16"/>
  <c r="G9" i="16"/>
  <c r="E9" i="16"/>
  <c r="I7" i="16"/>
  <c r="G7" i="16"/>
  <c r="J7" i="16" s="1"/>
  <c r="E7" i="16"/>
  <c r="I5" i="16"/>
  <c r="G5" i="16"/>
  <c r="J5" i="16" s="1"/>
  <c r="E5" i="16"/>
  <c r="E205" i="15"/>
  <c r="E204" i="15"/>
  <c r="E203" i="15"/>
  <c r="E202" i="15"/>
  <c r="E201" i="15"/>
  <c r="F198" i="15"/>
  <c r="F195" i="15"/>
  <c r="F192" i="15"/>
  <c r="F189" i="15"/>
  <c r="F183" i="15"/>
  <c r="F184" i="15" s="1"/>
  <c r="G174" i="15"/>
  <c r="F174" i="15"/>
  <c r="E174" i="15"/>
  <c r="H172" i="15"/>
  <c r="H174" i="15" s="1"/>
  <c r="H171" i="15"/>
  <c r="G171" i="15"/>
  <c r="F171" i="15"/>
  <c r="E171" i="15"/>
  <c r="H169" i="15"/>
  <c r="F166" i="15"/>
  <c r="F163" i="15"/>
  <c r="F160" i="15"/>
  <c r="I152" i="15"/>
  <c r="G152" i="15"/>
  <c r="E152" i="15"/>
  <c r="J152" i="15" s="1"/>
  <c r="I150" i="15"/>
  <c r="J150" i="15" s="1"/>
  <c r="G150" i="15"/>
  <c r="E150" i="15"/>
  <c r="I148" i="15"/>
  <c r="J148" i="15" s="1"/>
  <c r="G148" i="15"/>
  <c r="E148" i="15"/>
  <c r="J146" i="15"/>
  <c r="I146" i="15"/>
  <c r="G146" i="15"/>
  <c r="E146" i="15"/>
  <c r="I144" i="15"/>
  <c r="G144" i="15"/>
  <c r="J144" i="15" s="1"/>
  <c r="E144" i="15"/>
  <c r="I142" i="15"/>
  <c r="J142" i="15" s="1"/>
  <c r="G142" i="15"/>
  <c r="E142" i="15"/>
  <c r="I140" i="15"/>
  <c r="G140" i="15"/>
  <c r="E140" i="15"/>
  <c r="J140" i="15" s="1"/>
  <c r="I138" i="15"/>
  <c r="G138" i="15"/>
  <c r="E138" i="15"/>
  <c r="J138" i="15" s="1"/>
  <c r="J136" i="15"/>
  <c r="I136" i="15"/>
  <c r="G136" i="15"/>
  <c r="E136" i="15"/>
  <c r="I134" i="15"/>
  <c r="G134" i="15"/>
  <c r="E134" i="15"/>
  <c r="J134" i="15" s="1"/>
  <c r="I132" i="15"/>
  <c r="G132" i="15"/>
  <c r="E132" i="15"/>
  <c r="J132" i="15" s="1"/>
  <c r="J130" i="15"/>
  <c r="I130" i="15"/>
  <c r="G130" i="15"/>
  <c r="E130" i="15"/>
  <c r="I128" i="15"/>
  <c r="G128" i="15"/>
  <c r="E128" i="15"/>
  <c r="J128" i="15" s="1"/>
  <c r="I126" i="15"/>
  <c r="J126" i="15" s="1"/>
  <c r="G126" i="15"/>
  <c r="E126" i="15"/>
  <c r="I124" i="15"/>
  <c r="J124" i="15" s="1"/>
  <c r="G124" i="15"/>
  <c r="E124" i="15"/>
  <c r="I122" i="15"/>
  <c r="J122" i="15" s="1"/>
  <c r="G122" i="15"/>
  <c r="E122" i="15"/>
  <c r="I120" i="15"/>
  <c r="G120" i="15"/>
  <c r="E120" i="15"/>
  <c r="J120" i="15" s="1"/>
  <c r="J118" i="15"/>
  <c r="I118" i="15"/>
  <c r="G118" i="15"/>
  <c r="E118" i="15"/>
  <c r="I116" i="15"/>
  <c r="G116" i="15"/>
  <c r="E116" i="15"/>
  <c r="J116" i="15" s="1"/>
  <c r="I107" i="15"/>
  <c r="J107" i="15" s="1"/>
  <c r="G107" i="15"/>
  <c r="E107" i="15"/>
  <c r="I105" i="15"/>
  <c r="G105" i="15"/>
  <c r="E105" i="15"/>
  <c r="J105" i="15" s="1"/>
  <c r="I103" i="15"/>
  <c r="J103" i="15" s="1"/>
  <c r="G103" i="15"/>
  <c r="E103" i="15"/>
  <c r="J101" i="15"/>
  <c r="I101" i="15"/>
  <c r="G101" i="15"/>
  <c r="E101" i="15"/>
  <c r="I99" i="15"/>
  <c r="J99" i="15" s="1"/>
  <c r="G99" i="15"/>
  <c r="E99" i="15"/>
  <c r="I97" i="15"/>
  <c r="G97" i="15"/>
  <c r="E97" i="15"/>
  <c r="J97" i="15" s="1"/>
  <c r="I95" i="15"/>
  <c r="J95" i="15" s="1"/>
  <c r="G95" i="15"/>
  <c r="E95" i="15"/>
  <c r="I93" i="15"/>
  <c r="G93" i="15"/>
  <c r="E93" i="15"/>
  <c r="J93" i="15" s="1"/>
  <c r="I91" i="15"/>
  <c r="J91" i="15" s="1"/>
  <c r="G91" i="15"/>
  <c r="E91" i="15"/>
  <c r="I89" i="15"/>
  <c r="G89" i="15"/>
  <c r="J89" i="15" s="1"/>
  <c r="E89" i="15"/>
  <c r="I87" i="15"/>
  <c r="J87" i="15" s="1"/>
  <c r="G87" i="15"/>
  <c r="E87" i="15"/>
  <c r="I85" i="15"/>
  <c r="J85" i="15" s="1"/>
  <c r="G85" i="15"/>
  <c r="E85" i="15"/>
  <c r="I83" i="15"/>
  <c r="J83" i="15" s="1"/>
  <c r="G83" i="15"/>
  <c r="E83" i="15"/>
  <c r="I81" i="15"/>
  <c r="G81" i="15"/>
  <c r="J81" i="15" s="1"/>
  <c r="E81" i="15"/>
  <c r="I79" i="15"/>
  <c r="G79" i="15"/>
  <c r="E79" i="15"/>
  <c r="J79" i="15" s="1"/>
  <c r="I77" i="15"/>
  <c r="J77" i="15" s="1"/>
  <c r="G77" i="15"/>
  <c r="E77" i="15"/>
  <c r="I75" i="15"/>
  <c r="G75" i="15"/>
  <c r="E75" i="15"/>
  <c r="J75" i="15" s="1"/>
  <c r="I69" i="15"/>
  <c r="G69" i="15"/>
  <c r="E69" i="15"/>
  <c r="J69" i="15" s="1"/>
  <c r="J67" i="15"/>
  <c r="I67" i="15"/>
  <c r="G67" i="15"/>
  <c r="E67" i="15"/>
  <c r="I65" i="15"/>
  <c r="J65" i="15" s="1"/>
  <c r="G65" i="15"/>
  <c r="E65" i="15"/>
  <c r="I63" i="15"/>
  <c r="G63" i="15"/>
  <c r="J63" i="15" s="1"/>
  <c r="E63" i="15"/>
  <c r="I61" i="15"/>
  <c r="G61" i="15"/>
  <c r="J61" i="15" s="1"/>
  <c r="E61" i="15"/>
  <c r="I59" i="15"/>
  <c r="G59" i="15"/>
  <c r="J59" i="15" s="1"/>
  <c r="E59" i="15"/>
  <c r="I57" i="15"/>
  <c r="J57" i="15" s="1"/>
  <c r="G57" i="15"/>
  <c r="E57" i="15"/>
  <c r="I55" i="15"/>
  <c r="G55" i="15"/>
  <c r="J55" i="15" s="1"/>
  <c r="E55" i="15"/>
  <c r="I53" i="15"/>
  <c r="G53" i="15"/>
  <c r="E53" i="15"/>
  <c r="J53" i="15" s="1"/>
  <c r="I51" i="15"/>
  <c r="G51" i="15"/>
  <c r="E51" i="15"/>
  <c r="J51" i="15" s="1"/>
  <c r="J49" i="15"/>
  <c r="I49" i="15"/>
  <c r="G49" i="15"/>
  <c r="E49" i="15"/>
  <c r="I47" i="15"/>
  <c r="G47" i="15"/>
  <c r="J47" i="15" s="1"/>
  <c r="E47" i="15"/>
  <c r="I45" i="15"/>
  <c r="G45" i="15"/>
  <c r="J45" i="15" s="1"/>
  <c r="E45" i="15"/>
  <c r="I43" i="15"/>
  <c r="G43" i="15"/>
  <c r="E43" i="15"/>
  <c r="J43" i="15" s="1"/>
  <c r="I41" i="15"/>
  <c r="J41" i="15" s="1"/>
  <c r="G41" i="15"/>
  <c r="E41" i="15"/>
  <c r="I39" i="15"/>
  <c r="G39" i="15"/>
  <c r="E39" i="15"/>
  <c r="J39" i="15" s="1"/>
  <c r="I37" i="15"/>
  <c r="J37" i="15" s="1"/>
  <c r="G37" i="15"/>
  <c r="E37" i="15"/>
  <c r="I35" i="15"/>
  <c r="G35" i="15"/>
  <c r="J35" i="15" s="1"/>
  <c r="E35" i="15"/>
  <c r="I33" i="15"/>
  <c r="G33" i="15"/>
  <c r="E33" i="15"/>
  <c r="J33" i="15" s="1"/>
  <c r="J31" i="15"/>
  <c r="I31" i="15"/>
  <c r="G31" i="15"/>
  <c r="E31" i="15"/>
  <c r="I29" i="15"/>
  <c r="G29" i="15"/>
  <c r="J29" i="15" s="1"/>
  <c r="E29" i="15"/>
  <c r="I27" i="15"/>
  <c r="G27" i="15"/>
  <c r="E27" i="15"/>
  <c r="J27" i="15" s="1"/>
  <c r="I25" i="15"/>
  <c r="G25" i="15"/>
  <c r="J25" i="15" s="1"/>
  <c r="E25" i="15"/>
  <c r="I23" i="15"/>
  <c r="G23" i="15"/>
  <c r="J23" i="15" s="1"/>
  <c r="E23" i="15"/>
  <c r="I21" i="15"/>
  <c r="J21" i="15" s="1"/>
  <c r="G21" i="15"/>
  <c r="E21" i="15"/>
  <c r="I19" i="15"/>
  <c r="G19" i="15"/>
  <c r="E19" i="15"/>
  <c r="J19" i="15" s="1"/>
  <c r="I17" i="15"/>
  <c r="G17" i="15"/>
  <c r="J17" i="15" s="1"/>
  <c r="E17" i="15"/>
  <c r="I15" i="15"/>
  <c r="G15" i="15"/>
  <c r="E15" i="15"/>
  <c r="J15" i="15" s="1"/>
  <c r="I13" i="15"/>
  <c r="J13" i="15" s="1"/>
  <c r="G13" i="15"/>
  <c r="E13" i="15"/>
  <c r="I11" i="15"/>
  <c r="G11" i="15"/>
  <c r="E11" i="15"/>
  <c r="J11" i="15" s="1"/>
  <c r="I9" i="15"/>
  <c r="G9" i="15"/>
  <c r="E9" i="15"/>
  <c r="J9" i="15" s="1"/>
  <c r="I7" i="15"/>
  <c r="G7" i="15"/>
  <c r="J7" i="15" s="1"/>
  <c r="E7" i="15"/>
  <c r="I5" i="15"/>
  <c r="G5" i="15"/>
  <c r="J5" i="15" s="1"/>
  <c r="E5" i="15"/>
  <c r="E205" i="14"/>
  <c r="E204" i="14"/>
  <c r="E203" i="14"/>
  <c r="E202" i="14"/>
  <c r="E201" i="14"/>
  <c r="F198" i="14"/>
  <c r="F195" i="14"/>
  <c r="F192" i="14"/>
  <c r="F189" i="14"/>
  <c r="F183" i="14"/>
  <c r="F184" i="14" s="1"/>
  <c r="H174" i="14"/>
  <c r="G174" i="14"/>
  <c r="F174" i="14"/>
  <c r="E174" i="14"/>
  <c r="H172" i="14"/>
  <c r="G171" i="14"/>
  <c r="F171" i="14"/>
  <c r="E171" i="14"/>
  <c r="H169" i="14"/>
  <c r="H171" i="14" s="1"/>
  <c r="F166" i="14"/>
  <c r="F163" i="14"/>
  <c r="F160" i="14"/>
  <c r="I152" i="14"/>
  <c r="G152" i="14"/>
  <c r="E152" i="14"/>
  <c r="J152" i="14" s="1"/>
  <c r="I150" i="14"/>
  <c r="J150" i="14" s="1"/>
  <c r="G150" i="14"/>
  <c r="E150" i="14"/>
  <c r="I148" i="14"/>
  <c r="J148" i="14" s="1"/>
  <c r="G148" i="14"/>
  <c r="E148" i="14"/>
  <c r="I146" i="14"/>
  <c r="J146" i="14" s="1"/>
  <c r="G146" i="14"/>
  <c r="E146" i="14"/>
  <c r="I144" i="14"/>
  <c r="G144" i="14"/>
  <c r="J144" i="14" s="1"/>
  <c r="E144" i="14"/>
  <c r="I142" i="14"/>
  <c r="J142" i="14" s="1"/>
  <c r="G142" i="14"/>
  <c r="E142" i="14"/>
  <c r="I140" i="14"/>
  <c r="G140" i="14"/>
  <c r="E140" i="14"/>
  <c r="J140" i="14" s="1"/>
  <c r="I138" i="14"/>
  <c r="G138" i="14"/>
  <c r="E138" i="14"/>
  <c r="J138" i="14" s="1"/>
  <c r="I136" i="14"/>
  <c r="J136" i="14" s="1"/>
  <c r="G136" i="14"/>
  <c r="E136" i="14"/>
  <c r="I134" i="14"/>
  <c r="G134" i="14"/>
  <c r="E134" i="14"/>
  <c r="J134" i="14" s="1"/>
  <c r="I132" i="14"/>
  <c r="G132" i="14"/>
  <c r="E132" i="14"/>
  <c r="J132" i="14" s="1"/>
  <c r="I130" i="14"/>
  <c r="G130" i="14"/>
  <c r="J130" i="14" s="1"/>
  <c r="E130" i="14"/>
  <c r="J128" i="14"/>
  <c r="I128" i="14"/>
  <c r="G128" i="14"/>
  <c r="E128" i="14"/>
  <c r="I126" i="14"/>
  <c r="J126" i="14" s="1"/>
  <c r="G126" i="14"/>
  <c r="E126" i="14"/>
  <c r="I124" i="14"/>
  <c r="J124" i="14" s="1"/>
  <c r="G124" i="14"/>
  <c r="E124" i="14"/>
  <c r="I122" i="14"/>
  <c r="J122" i="14" s="1"/>
  <c r="G122" i="14"/>
  <c r="E122" i="14"/>
  <c r="I120" i="14"/>
  <c r="G120" i="14"/>
  <c r="E120" i="14"/>
  <c r="J120" i="14" s="1"/>
  <c r="J118" i="14"/>
  <c r="I118" i="14"/>
  <c r="G118" i="14"/>
  <c r="E118" i="14"/>
  <c r="J116" i="14"/>
  <c r="I116" i="14"/>
  <c r="G116" i="14"/>
  <c r="E116" i="14"/>
  <c r="I107" i="14"/>
  <c r="J107" i="14" s="1"/>
  <c r="G107" i="14"/>
  <c r="E107" i="14"/>
  <c r="I105" i="14"/>
  <c r="G105" i="14"/>
  <c r="E105" i="14"/>
  <c r="J105" i="14" s="1"/>
  <c r="I103" i="14"/>
  <c r="J103" i="14" s="1"/>
  <c r="G103" i="14"/>
  <c r="E103" i="14"/>
  <c r="J101" i="14"/>
  <c r="I101" i="14"/>
  <c r="G101" i="14"/>
  <c r="E101" i="14"/>
  <c r="I99" i="14"/>
  <c r="J99" i="14" s="1"/>
  <c r="G99" i="14"/>
  <c r="E99" i="14"/>
  <c r="I97" i="14"/>
  <c r="G97" i="14"/>
  <c r="E97" i="14"/>
  <c r="J97" i="14" s="1"/>
  <c r="I95" i="14"/>
  <c r="J95" i="14" s="1"/>
  <c r="G95" i="14"/>
  <c r="E95" i="14"/>
  <c r="I93" i="14"/>
  <c r="G93" i="14"/>
  <c r="E93" i="14"/>
  <c r="J93" i="14" s="1"/>
  <c r="I91" i="14"/>
  <c r="J91" i="14" s="1"/>
  <c r="G91" i="14"/>
  <c r="E91" i="14"/>
  <c r="I89" i="14"/>
  <c r="G89" i="14"/>
  <c r="J89" i="14" s="1"/>
  <c r="E89" i="14"/>
  <c r="I87" i="14"/>
  <c r="J87" i="14" s="1"/>
  <c r="G87" i="14"/>
  <c r="E87" i="14"/>
  <c r="I85" i="14"/>
  <c r="J85" i="14" s="1"/>
  <c r="G85" i="14"/>
  <c r="E85" i="14"/>
  <c r="I83" i="14"/>
  <c r="J83" i="14" s="1"/>
  <c r="G83" i="14"/>
  <c r="E83" i="14"/>
  <c r="J81" i="14"/>
  <c r="I81" i="14"/>
  <c r="G81" i="14"/>
  <c r="E81" i="14"/>
  <c r="I79" i="14"/>
  <c r="G79" i="14"/>
  <c r="E79" i="14"/>
  <c r="J79" i="14" s="1"/>
  <c r="I77" i="14"/>
  <c r="J77" i="14" s="1"/>
  <c r="G77" i="14"/>
  <c r="E77" i="14"/>
  <c r="I75" i="14"/>
  <c r="G75" i="14"/>
  <c r="E75" i="14"/>
  <c r="J75" i="14" s="1"/>
  <c r="I69" i="14"/>
  <c r="G69" i="14"/>
  <c r="E69" i="14"/>
  <c r="J69" i="14" s="1"/>
  <c r="I67" i="14"/>
  <c r="G67" i="14"/>
  <c r="E67" i="14"/>
  <c r="J67" i="14" s="1"/>
  <c r="I65" i="14"/>
  <c r="J65" i="14" s="1"/>
  <c r="G65" i="14"/>
  <c r="E65" i="14"/>
  <c r="I63" i="14"/>
  <c r="G63" i="14"/>
  <c r="J63" i="14" s="1"/>
  <c r="E63" i="14"/>
  <c r="I61" i="14"/>
  <c r="G61" i="14"/>
  <c r="J61" i="14" s="1"/>
  <c r="E61" i="14"/>
  <c r="I59" i="14"/>
  <c r="G59" i="14"/>
  <c r="J59" i="14" s="1"/>
  <c r="E59" i="14"/>
  <c r="I57" i="14"/>
  <c r="J57" i="14" s="1"/>
  <c r="G57" i="14"/>
  <c r="E57" i="14"/>
  <c r="I55" i="14"/>
  <c r="G55" i="14"/>
  <c r="J55" i="14" s="1"/>
  <c r="E55" i="14"/>
  <c r="I53" i="14"/>
  <c r="G53" i="14"/>
  <c r="E53" i="14"/>
  <c r="J53" i="14" s="1"/>
  <c r="I51" i="14"/>
  <c r="G51" i="14"/>
  <c r="E51" i="14"/>
  <c r="J51" i="14" s="1"/>
  <c r="I49" i="14"/>
  <c r="G49" i="14"/>
  <c r="J49" i="14" s="1"/>
  <c r="E49" i="14"/>
  <c r="I47" i="14"/>
  <c r="G47" i="14"/>
  <c r="J47" i="14" s="1"/>
  <c r="E47" i="14"/>
  <c r="I45" i="14"/>
  <c r="G45" i="14"/>
  <c r="J45" i="14" s="1"/>
  <c r="E45" i="14"/>
  <c r="I43" i="14"/>
  <c r="G43" i="14"/>
  <c r="E43" i="14"/>
  <c r="J43" i="14" s="1"/>
  <c r="I41" i="14"/>
  <c r="J41" i="14" s="1"/>
  <c r="G41" i="14"/>
  <c r="E41" i="14"/>
  <c r="I39" i="14"/>
  <c r="G39" i="14"/>
  <c r="E39" i="14"/>
  <c r="J39" i="14" s="1"/>
  <c r="I37" i="14"/>
  <c r="J37" i="14" s="1"/>
  <c r="G37" i="14"/>
  <c r="E37" i="14"/>
  <c r="J35" i="14"/>
  <c r="I35" i="14"/>
  <c r="G35" i="14"/>
  <c r="E35" i="14"/>
  <c r="I33" i="14"/>
  <c r="G33" i="14"/>
  <c r="E33" i="14"/>
  <c r="J33" i="14" s="1"/>
  <c r="I31" i="14"/>
  <c r="J31" i="14" s="1"/>
  <c r="G31" i="14"/>
  <c r="E31" i="14"/>
  <c r="I29" i="14"/>
  <c r="G29" i="14"/>
  <c r="J29" i="14" s="1"/>
  <c r="E29" i="14"/>
  <c r="I27" i="14"/>
  <c r="G27" i="14"/>
  <c r="E27" i="14"/>
  <c r="J27" i="14" s="1"/>
  <c r="I25" i="14"/>
  <c r="G25" i="14"/>
  <c r="J25" i="14" s="1"/>
  <c r="E25" i="14"/>
  <c r="J23" i="14"/>
  <c r="I23" i="14"/>
  <c r="G23" i="14"/>
  <c r="E23" i="14"/>
  <c r="I21" i="14"/>
  <c r="J21" i="14" s="1"/>
  <c r="G21" i="14"/>
  <c r="E21" i="14"/>
  <c r="I19" i="14"/>
  <c r="G19" i="14"/>
  <c r="E19" i="14"/>
  <c r="J19" i="14" s="1"/>
  <c r="J17" i="14"/>
  <c r="I17" i="14"/>
  <c r="G17" i="14"/>
  <c r="E17" i="14"/>
  <c r="I15" i="14"/>
  <c r="G15" i="14"/>
  <c r="E15" i="14"/>
  <c r="J15" i="14" s="1"/>
  <c r="I13" i="14"/>
  <c r="J13" i="14" s="1"/>
  <c r="G13" i="14"/>
  <c r="E13" i="14"/>
  <c r="I11" i="14"/>
  <c r="G11" i="14"/>
  <c r="E11" i="14"/>
  <c r="J11" i="14" s="1"/>
  <c r="I9" i="14"/>
  <c r="G9" i="14"/>
  <c r="E9" i="14"/>
  <c r="J9" i="14" s="1"/>
  <c r="I7" i="14"/>
  <c r="G7" i="14"/>
  <c r="J7" i="14" s="1"/>
  <c r="E7" i="14"/>
  <c r="I5" i="14"/>
  <c r="G5" i="14"/>
  <c r="J5" i="14" s="1"/>
  <c r="E5" i="14"/>
  <c r="E205" i="13"/>
  <c r="E204" i="13"/>
  <c r="E203" i="13"/>
  <c r="E202" i="13"/>
  <c r="E201" i="13"/>
  <c r="F198" i="13"/>
  <c r="F195" i="13"/>
  <c r="F192" i="13"/>
  <c r="F189" i="13"/>
  <c r="F183" i="13"/>
  <c r="F184" i="13" s="1"/>
  <c r="G174" i="13"/>
  <c r="F174" i="13"/>
  <c r="E174" i="13"/>
  <c r="H172" i="13"/>
  <c r="H174" i="13" s="1"/>
  <c r="G171" i="13"/>
  <c r="F171" i="13"/>
  <c r="E171" i="13"/>
  <c r="H169" i="13"/>
  <c r="H171" i="13" s="1"/>
  <c r="F166" i="13"/>
  <c r="F163" i="13"/>
  <c r="F160" i="13"/>
  <c r="I152" i="13"/>
  <c r="G152" i="13"/>
  <c r="E152" i="13"/>
  <c r="J152" i="13" s="1"/>
  <c r="J150" i="13"/>
  <c r="I150" i="13"/>
  <c r="G150" i="13"/>
  <c r="E150" i="13"/>
  <c r="I148" i="13"/>
  <c r="J148" i="13" s="1"/>
  <c r="G148" i="13"/>
  <c r="E148" i="13"/>
  <c r="I146" i="13"/>
  <c r="J146" i="13" s="1"/>
  <c r="G146" i="13"/>
  <c r="E146" i="13"/>
  <c r="J144" i="13"/>
  <c r="I144" i="13"/>
  <c r="G144" i="13"/>
  <c r="E144" i="13"/>
  <c r="I142" i="13"/>
  <c r="J142" i="13" s="1"/>
  <c r="G142" i="13"/>
  <c r="E142" i="13"/>
  <c r="I140" i="13"/>
  <c r="G140" i="13"/>
  <c r="E140" i="13"/>
  <c r="J140" i="13" s="1"/>
  <c r="J138" i="13"/>
  <c r="I138" i="13"/>
  <c r="G138" i="13"/>
  <c r="E138" i="13"/>
  <c r="I136" i="13"/>
  <c r="J136" i="13" s="1"/>
  <c r="G136" i="13"/>
  <c r="E136" i="13"/>
  <c r="I134" i="13"/>
  <c r="G134" i="13"/>
  <c r="E134" i="13"/>
  <c r="J134" i="13" s="1"/>
  <c r="J132" i="13"/>
  <c r="I132" i="13"/>
  <c r="G132" i="13"/>
  <c r="E132" i="13"/>
  <c r="I130" i="13"/>
  <c r="G130" i="13"/>
  <c r="J130" i="13" s="1"/>
  <c r="E130" i="13"/>
  <c r="I128" i="13"/>
  <c r="G128" i="13"/>
  <c r="E128" i="13"/>
  <c r="J128" i="13" s="1"/>
  <c r="J126" i="13"/>
  <c r="I126" i="13"/>
  <c r="G126" i="13"/>
  <c r="E126" i="13"/>
  <c r="I124" i="13"/>
  <c r="J124" i="13" s="1"/>
  <c r="G124" i="13"/>
  <c r="E124" i="13"/>
  <c r="I122" i="13"/>
  <c r="J122" i="13" s="1"/>
  <c r="G122" i="13"/>
  <c r="E122" i="13"/>
  <c r="I120" i="13"/>
  <c r="G120" i="13"/>
  <c r="E120" i="13"/>
  <c r="J120" i="13" s="1"/>
  <c r="I118" i="13"/>
  <c r="J118" i="13" s="1"/>
  <c r="G118" i="13"/>
  <c r="E118" i="13"/>
  <c r="I116" i="13"/>
  <c r="G116" i="13"/>
  <c r="E116" i="13"/>
  <c r="J116" i="13" s="1"/>
  <c r="I107" i="13"/>
  <c r="J107" i="13" s="1"/>
  <c r="G107" i="13"/>
  <c r="E107" i="13"/>
  <c r="I105" i="13"/>
  <c r="G105" i="13"/>
  <c r="E105" i="13"/>
  <c r="J105" i="13" s="1"/>
  <c r="J103" i="13"/>
  <c r="I103" i="13"/>
  <c r="G103" i="13"/>
  <c r="E103" i="13"/>
  <c r="I101" i="13"/>
  <c r="G101" i="13"/>
  <c r="E101" i="13"/>
  <c r="J101" i="13" s="1"/>
  <c r="I99" i="13"/>
  <c r="J99" i="13" s="1"/>
  <c r="G99" i="13"/>
  <c r="E99" i="13"/>
  <c r="J97" i="13"/>
  <c r="I97" i="13"/>
  <c r="G97" i="13"/>
  <c r="E97" i="13"/>
  <c r="I95" i="13"/>
  <c r="J95" i="13" s="1"/>
  <c r="G95" i="13"/>
  <c r="E95" i="13"/>
  <c r="I93" i="13"/>
  <c r="G93" i="13"/>
  <c r="E93" i="13"/>
  <c r="J93" i="13" s="1"/>
  <c r="I91" i="13"/>
  <c r="J91" i="13" s="1"/>
  <c r="G91" i="13"/>
  <c r="E91" i="13"/>
  <c r="I89" i="13"/>
  <c r="G89" i="13"/>
  <c r="J89" i="13" s="1"/>
  <c r="E89" i="13"/>
  <c r="I87" i="13"/>
  <c r="J87" i="13" s="1"/>
  <c r="G87" i="13"/>
  <c r="E87" i="13"/>
  <c r="I85" i="13"/>
  <c r="J85" i="13" s="1"/>
  <c r="G85" i="13"/>
  <c r="E85" i="13"/>
  <c r="I83" i="13"/>
  <c r="J83" i="13" s="1"/>
  <c r="G83" i="13"/>
  <c r="E83" i="13"/>
  <c r="I81" i="13"/>
  <c r="G81" i="13"/>
  <c r="J81" i="13" s="1"/>
  <c r="E81" i="13"/>
  <c r="I79" i="13"/>
  <c r="G79" i="13"/>
  <c r="E79" i="13"/>
  <c r="J79" i="13" s="1"/>
  <c r="I77" i="13"/>
  <c r="J77" i="13" s="1"/>
  <c r="G77" i="13"/>
  <c r="E77" i="13"/>
  <c r="I75" i="13"/>
  <c r="G75" i="13"/>
  <c r="E75" i="13"/>
  <c r="J75" i="13" s="1"/>
  <c r="J69" i="13"/>
  <c r="I69" i="13"/>
  <c r="G69" i="13"/>
  <c r="E69" i="13"/>
  <c r="I67" i="13"/>
  <c r="G67" i="13"/>
  <c r="E67" i="13"/>
  <c r="J67" i="13" s="1"/>
  <c r="I65" i="13"/>
  <c r="J65" i="13" s="1"/>
  <c r="G65" i="13"/>
  <c r="E65" i="13"/>
  <c r="I63" i="13"/>
  <c r="G63" i="13"/>
  <c r="J63" i="13" s="1"/>
  <c r="E63" i="13"/>
  <c r="I61" i="13"/>
  <c r="G61" i="13"/>
  <c r="J61" i="13" s="1"/>
  <c r="E61" i="13"/>
  <c r="I59" i="13"/>
  <c r="G59" i="13"/>
  <c r="J59" i="13" s="1"/>
  <c r="E59" i="13"/>
  <c r="I57" i="13"/>
  <c r="J57" i="13" s="1"/>
  <c r="G57" i="13"/>
  <c r="E57" i="13"/>
  <c r="J55" i="13"/>
  <c r="I55" i="13"/>
  <c r="G55" i="13"/>
  <c r="E55" i="13"/>
  <c r="I53" i="13"/>
  <c r="G53" i="13"/>
  <c r="E53" i="13"/>
  <c r="J53" i="13" s="1"/>
  <c r="I51" i="13"/>
  <c r="G51" i="13"/>
  <c r="E51" i="13"/>
  <c r="J51" i="13" s="1"/>
  <c r="I49" i="13"/>
  <c r="G49" i="13"/>
  <c r="J49" i="13" s="1"/>
  <c r="E49" i="13"/>
  <c r="I47" i="13"/>
  <c r="G47" i="13"/>
  <c r="J47" i="13" s="1"/>
  <c r="E47" i="13"/>
  <c r="I45" i="13"/>
  <c r="G45" i="13"/>
  <c r="J45" i="13" s="1"/>
  <c r="E45" i="13"/>
  <c r="J43" i="13"/>
  <c r="I43" i="13"/>
  <c r="G43" i="13"/>
  <c r="E43" i="13"/>
  <c r="I41" i="13"/>
  <c r="J41" i="13" s="1"/>
  <c r="G41" i="13"/>
  <c r="E41" i="13"/>
  <c r="I39" i="13"/>
  <c r="G39" i="13"/>
  <c r="E39" i="13"/>
  <c r="J39" i="13" s="1"/>
  <c r="I37" i="13"/>
  <c r="J37" i="13" s="1"/>
  <c r="G37" i="13"/>
  <c r="E37" i="13"/>
  <c r="I35" i="13"/>
  <c r="G35" i="13"/>
  <c r="J35" i="13" s="1"/>
  <c r="E35" i="13"/>
  <c r="I33" i="13"/>
  <c r="G33" i="13"/>
  <c r="E33" i="13"/>
  <c r="J33" i="13" s="1"/>
  <c r="I31" i="13"/>
  <c r="J31" i="13" s="1"/>
  <c r="G31" i="13"/>
  <c r="E31" i="13"/>
  <c r="I29" i="13"/>
  <c r="G29" i="13"/>
  <c r="J29" i="13" s="1"/>
  <c r="E29" i="13"/>
  <c r="I27" i="13"/>
  <c r="G27" i="13"/>
  <c r="E27" i="13"/>
  <c r="J27" i="13" s="1"/>
  <c r="I25" i="13"/>
  <c r="G25" i="13"/>
  <c r="J25" i="13" s="1"/>
  <c r="E25" i="13"/>
  <c r="I23" i="13"/>
  <c r="G23" i="13"/>
  <c r="J23" i="13" s="1"/>
  <c r="E23" i="13"/>
  <c r="I21" i="13"/>
  <c r="J21" i="13" s="1"/>
  <c r="G21" i="13"/>
  <c r="E21" i="13"/>
  <c r="J19" i="13"/>
  <c r="I19" i="13"/>
  <c r="G19" i="13"/>
  <c r="E19" i="13"/>
  <c r="I17" i="13"/>
  <c r="G17" i="13"/>
  <c r="J17" i="13" s="1"/>
  <c r="E17" i="13"/>
  <c r="I15" i="13"/>
  <c r="G15" i="13"/>
  <c r="E15" i="13"/>
  <c r="J15" i="13" s="1"/>
  <c r="I13" i="13"/>
  <c r="J13" i="13" s="1"/>
  <c r="G13" i="13"/>
  <c r="E13" i="13"/>
  <c r="I11" i="13"/>
  <c r="G11" i="13"/>
  <c r="E11" i="13"/>
  <c r="J11" i="13" s="1"/>
  <c r="I9" i="13"/>
  <c r="G9" i="13"/>
  <c r="E9" i="13"/>
  <c r="J9" i="13" s="1"/>
  <c r="I7" i="13"/>
  <c r="G7" i="13"/>
  <c r="J7" i="13" s="1"/>
  <c r="E7" i="13"/>
  <c r="I5" i="13"/>
  <c r="G5" i="13"/>
  <c r="J5" i="13" s="1"/>
  <c r="E5" i="13"/>
  <c r="E205" i="12"/>
  <c r="E204" i="12"/>
  <c r="E203" i="12"/>
  <c r="E202" i="12"/>
  <c r="E201" i="12"/>
  <c r="F198" i="12"/>
  <c r="F195" i="12"/>
  <c r="F192" i="12"/>
  <c r="F189" i="12"/>
  <c r="F183" i="12"/>
  <c r="F184" i="12" s="1"/>
  <c r="G174" i="12"/>
  <c r="F174" i="12"/>
  <c r="E174" i="12"/>
  <c r="H172" i="12"/>
  <c r="H174" i="12" s="1"/>
  <c r="G171" i="12"/>
  <c r="F171" i="12"/>
  <c r="E171" i="12"/>
  <c r="H169" i="12"/>
  <c r="H171" i="12" s="1"/>
  <c r="F166" i="12"/>
  <c r="F163" i="12"/>
  <c r="F160" i="12"/>
  <c r="J152" i="12"/>
  <c r="I152" i="12"/>
  <c r="G152" i="12"/>
  <c r="E152" i="12"/>
  <c r="I150" i="12"/>
  <c r="J150" i="12" s="1"/>
  <c r="G150" i="12"/>
  <c r="E150" i="12"/>
  <c r="I148" i="12"/>
  <c r="J148" i="12" s="1"/>
  <c r="G148" i="12"/>
  <c r="E148" i="12"/>
  <c r="J146" i="12"/>
  <c r="I146" i="12"/>
  <c r="G146" i="12"/>
  <c r="E146" i="12"/>
  <c r="I144" i="12"/>
  <c r="G144" i="12"/>
  <c r="J144" i="12" s="1"/>
  <c r="E144" i="12"/>
  <c r="I142" i="12"/>
  <c r="J142" i="12" s="1"/>
  <c r="G142" i="12"/>
  <c r="E142" i="12"/>
  <c r="J140" i="12"/>
  <c r="I140" i="12"/>
  <c r="G140" i="12"/>
  <c r="E140" i="12"/>
  <c r="I138" i="12"/>
  <c r="G138" i="12"/>
  <c r="E138" i="12"/>
  <c r="J138" i="12" s="1"/>
  <c r="I136" i="12"/>
  <c r="J136" i="12" s="1"/>
  <c r="G136" i="12"/>
  <c r="E136" i="12"/>
  <c r="I134" i="12"/>
  <c r="G134" i="12"/>
  <c r="E134" i="12"/>
  <c r="J134" i="12" s="1"/>
  <c r="I132" i="12"/>
  <c r="G132" i="12"/>
  <c r="E132" i="12"/>
  <c r="J132" i="12" s="1"/>
  <c r="I130" i="12"/>
  <c r="G130" i="12"/>
  <c r="J130" i="12" s="1"/>
  <c r="E130" i="12"/>
  <c r="J128" i="12"/>
  <c r="I128" i="12"/>
  <c r="G128" i="12"/>
  <c r="E128" i="12"/>
  <c r="I126" i="12"/>
  <c r="J126" i="12" s="1"/>
  <c r="G126" i="12"/>
  <c r="E126" i="12"/>
  <c r="I124" i="12"/>
  <c r="J124" i="12" s="1"/>
  <c r="G124" i="12"/>
  <c r="E124" i="12"/>
  <c r="I122" i="12"/>
  <c r="J122" i="12" s="1"/>
  <c r="G122" i="12"/>
  <c r="E122" i="12"/>
  <c r="I120" i="12"/>
  <c r="G120" i="12"/>
  <c r="E120" i="12"/>
  <c r="J120" i="12" s="1"/>
  <c r="I118" i="12"/>
  <c r="J118" i="12" s="1"/>
  <c r="G118" i="12"/>
  <c r="E118" i="12"/>
  <c r="I116" i="12"/>
  <c r="G116" i="12"/>
  <c r="E116" i="12"/>
  <c r="J116" i="12" s="1"/>
  <c r="I107" i="12"/>
  <c r="J107" i="12" s="1"/>
  <c r="G107" i="12"/>
  <c r="E107" i="12"/>
  <c r="I105" i="12"/>
  <c r="G105" i="12"/>
  <c r="E105" i="12"/>
  <c r="J105" i="12" s="1"/>
  <c r="I103" i="12"/>
  <c r="J103" i="12" s="1"/>
  <c r="G103" i="12"/>
  <c r="E103" i="12"/>
  <c r="I101" i="12"/>
  <c r="G101" i="12"/>
  <c r="E101" i="12"/>
  <c r="J101" i="12" s="1"/>
  <c r="J99" i="12"/>
  <c r="I99" i="12"/>
  <c r="G99" i="12"/>
  <c r="E99" i="12"/>
  <c r="I97" i="12"/>
  <c r="G97" i="12"/>
  <c r="E97" i="12"/>
  <c r="J97" i="12" s="1"/>
  <c r="I95" i="12"/>
  <c r="J95" i="12" s="1"/>
  <c r="G95" i="12"/>
  <c r="E95" i="12"/>
  <c r="I93" i="12"/>
  <c r="G93" i="12"/>
  <c r="E93" i="12"/>
  <c r="J93" i="12" s="1"/>
  <c r="I91" i="12"/>
  <c r="J91" i="12" s="1"/>
  <c r="G91" i="12"/>
  <c r="E91" i="12"/>
  <c r="I89" i="12"/>
  <c r="G89" i="12"/>
  <c r="J89" i="12" s="1"/>
  <c r="E89" i="12"/>
  <c r="I87" i="12"/>
  <c r="J87" i="12" s="1"/>
  <c r="G87" i="12"/>
  <c r="E87" i="12"/>
  <c r="I85" i="12"/>
  <c r="J85" i="12" s="1"/>
  <c r="G85" i="12"/>
  <c r="E85" i="12"/>
  <c r="I83" i="12"/>
  <c r="J83" i="12" s="1"/>
  <c r="G83" i="12"/>
  <c r="E83" i="12"/>
  <c r="I81" i="12"/>
  <c r="G81" i="12"/>
  <c r="J81" i="12" s="1"/>
  <c r="E81" i="12"/>
  <c r="I79" i="12"/>
  <c r="G79" i="12"/>
  <c r="E79" i="12"/>
  <c r="J79" i="12" s="1"/>
  <c r="I77" i="12"/>
  <c r="J77" i="12" s="1"/>
  <c r="G77" i="12"/>
  <c r="E77" i="12"/>
  <c r="I75" i="12"/>
  <c r="G75" i="12"/>
  <c r="E75" i="12"/>
  <c r="J75" i="12" s="1"/>
  <c r="I69" i="12"/>
  <c r="G69" i="12"/>
  <c r="E69" i="12"/>
  <c r="J69" i="12" s="1"/>
  <c r="I67" i="12"/>
  <c r="G67" i="12"/>
  <c r="E67" i="12"/>
  <c r="J67" i="12" s="1"/>
  <c r="I65" i="12"/>
  <c r="J65" i="12" s="1"/>
  <c r="G65" i="12"/>
  <c r="E65" i="12"/>
  <c r="I63" i="12"/>
  <c r="G63" i="12"/>
  <c r="J63" i="12" s="1"/>
  <c r="E63" i="12"/>
  <c r="I61" i="12"/>
  <c r="G61" i="12"/>
  <c r="J61" i="12" s="1"/>
  <c r="E61" i="12"/>
  <c r="J59" i="12"/>
  <c r="I59" i="12"/>
  <c r="G59" i="12"/>
  <c r="E59" i="12"/>
  <c r="I57" i="12"/>
  <c r="J57" i="12" s="1"/>
  <c r="G57" i="12"/>
  <c r="E57" i="12"/>
  <c r="I55" i="12"/>
  <c r="G55" i="12"/>
  <c r="J55" i="12" s="1"/>
  <c r="E55" i="12"/>
  <c r="I53" i="12"/>
  <c r="G53" i="12"/>
  <c r="E53" i="12"/>
  <c r="J53" i="12" s="1"/>
  <c r="I51" i="12"/>
  <c r="G51" i="12"/>
  <c r="E51" i="12"/>
  <c r="J51" i="12" s="1"/>
  <c r="I49" i="12"/>
  <c r="G49" i="12"/>
  <c r="J49" i="12" s="1"/>
  <c r="E49" i="12"/>
  <c r="J47" i="12"/>
  <c r="I47" i="12"/>
  <c r="G47" i="12"/>
  <c r="E47" i="12"/>
  <c r="I45" i="12"/>
  <c r="G45" i="12"/>
  <c r="J45" i="12" s="1"/>
  <c r="E45" i="12"/>
  <c r="I43" i="12"/>
  <c r="G43" i="12"/>
  <c r="E43" i="12"/>
  <c r="J43" i="12" s="1"/>
  <c r="J41" i="12"/>
  <c r="I41" i="12"/>
  <c r="G41" i="12"/>
  <c r="E41" i="12"/>
  <c r="I39" i="12"/>
  <c r="G39" i="12"/>
  <c r="E39" i="12"/>
  <c r="J39" i="12" s="1"/>
  <c r="I37" i="12"/>
  <c r="J37" i="12" s="1"/>
  <c r="G37" i="12"/>
  <c r="E37" i="12"/>
  <c r="I35" i="12"/>
  <c r="G35" i="12"/>
  <c r="J35" i="12" s="1"/>
  <c r="E35" i="12"/>
  <c r="J33" i="12"/>
  <c r="I33" i="12"/>
  <c r="G33" i="12"/>
  <c r="E33" i="12"/>
  <c r="I31" i="12"/>
  <c r="J31" i="12" s="1"/>
  <c r="G31" i="12"/>
  <c r="E31" i="12"/>
  <c r="I29" i="12"/>
  <c r="G29" i="12"/>
  <c r="J29" i="12" s="1"/>
  <c r="E29" i="12"/>
  <c r="I27" i="12"/>
  <c r="G27" i="12"/>
  <c r="E27" i="12"/>
  <c r="J27" i="12" s="1"/>
  <c r="I25" i="12"/>
  <c r="G25" i="12"/>
  <c r="J25" i="12" s="1"/>
  <c r="E25" i="12"/>
  <c r="I23" i="12"/>
  <c r="G23" i="12"/>
  <c r="J23" i="12" s="1"/>
  <c r="E23" i="12"/>
  <c r="I21" i="12"/>
  <c r="J21" i="12" s="1"/>
  <c r="G21" i="12"/>
  <c r="E21" i="12"/>
  <c r="I19" i="12"/>
  <c r="G19" i="12"/>
  <c r="E19" i="12"/>
  <c r="J19" i="12" s="1"/>
  <c r="J17" i="12"/>
  <c r="I17" i="12"/>
  <c r="G17" i="12"/>
  <c r="E17" i="12"/>
  <c r="J15" i="12"/>
  <c r="I15" i="12"/>
  <c r="G15" i="12"/>
  <c r="E15" i="12"/>
  <c r="I13" i="12"/>
  <c r="J13" i="12" s="1"/>
  <c r="G13" i="12"/>
  <c r="E13" i="12"/>
  <c r="J11" i="12"/>
  <c r="I11" i="12"/>
  <c r="G11" i="12"/>
  <c r="E11" i="12"/>
  <c r="I9" i="12"/>
  <c r="G9" i="12"/>
  <c r="E9" i="12"/>
  <c r="J9" i="12" s="1"/>
  <c r="I7" i="12"/>
  <c r="G7" i="12"/>
  <c r="J7" i="12" s="1"/>
  <c r="E7" i="12"/>
  <c r="I5" i="12"/>
  <c r="G5" i="12"/>
  <c r="J5" i="12" s="1"/>
  <c r="E5" i="12"/>
  <c r="B124" i="7"/>
  <c r="B119" i="7"/>
  <c r="B114" i="7"/>
  <c r="B109" i="7"/>
  <c r="C94" i="7"/>
  <c r="B94" i="7"/>
  <c r="C89" i="7"/>
  <c r="B89" i="7"/>
  <c r="C74" i="7"/>
  <c r="B74" i="7"/>
  <c r="C66" i="7"/>
  <c r="B66" i="7"/>
  <c r="B61" i="7"/>
  <c r="B42" i="7"/>
  <c r="C41" i="7"/>
  <c r="C40" i="7"/>
  <c r="C39" i="7"/>
  <c r="B91" i="6"/>
  <c r="C90" i="6"/>
  <c r="C89" i="6"/>
  <c r="B87" i="6"/>
  <c r="B83" i="6"/>
  <c r="B79" i="6"/>
  <c r="C79" i="6"/>
  <c r="B75" i="6"/>
  <c r="C67" i="6"/>
  <c r="B67" i="6"/>
  <c r="C63" i="6"/>
  <c r="B55" i="6"/>
  <c r="C51" i="6"/>
  <c r="B51" i="6"/>
  <c r="C45" i="6"/>
  <c r="B45" i="6"/>
  <c r="B41" i="6"/>
  <c r="B25" i="6"/>
  <c r="C24" i="6"/>
  <c r="C23" i="6"/>
  <c r="D15" i="5"/>
  <c r="F30" i="1" l="1"/>
  <c r="J157" i="24"/>
  <c r="K157" i="24" s="1"/>
  <c r="J77" i="22"/>
  <c r="K77" i="22" s="1"/>
  <c r="J63" i="24"/>
  <c r="K63" i="24" s="1"/>
  <c r="J173" i="24"/>
  <c r="K173" i="24" s="1"/>
  <c r="J71" i="22"/>
  <c r="K71" i="22" s="1"/>
  <c r="J156" i="22"/>
  <c r="K156" i="22" s="1"/>
  <c r="J63" i="22"/>
  <c r="K63" i="22" s="1"/>
  <c r="J53" i="24"/>
  <c r="K53" i="24" s="1"/>
  <c r="J146" i="24"/>
  <c r="K146" i="24" s="1"/>
  <c r="K151" i="24" s="1"/>
  <c r="J41" i="24"/>
  <c r="K41" i="24" s="1"/>
  <c r="M239" i="24" s="1"/>
  <c r="AE239" i="24" s="1"/>
  <c r="J71" i="24"/>
  <c r="K71" i="24" s="1"/>
  <c r="J184" i="22"/>
  <c r="K184" i="22" s="1"/>
  <c r="J145" i="22"/>
  <c r="K145" i="22" s="1"/>
  <c r="J53" i="22"/>
  <c r="K53" i="22" s="1"/>
  <c r="J173" i="22"/>
  <c r="K173" i="22" s="1"/>
  <c r="J41" i="22"/>
  <c r="C91" i="6"/>
  <c r="J71" i="20"/>
  <c r="E206" i="15"/>
  <c r="E207" i="15" s="1"/>
  <c r="E206" i="16"/>
  <c r="E207" i="16" s="1"/>
  <c r="J71" i="15"/>
  <c r="E203" i="17"/>
  <c r="E204" i="17" s="1"/>
  <c r="E188" i="19"/>
  <c r="E189" i="19" s="1"/>
  <c r="J71" i="19"/>
  <c r="E206" i="13"/>
  <c r="E207" i="13" s="1"/>
  <c r="E206" i="14"/>
  <c r="E207" i="14" s="1"/>
  <c r="J154" i="14"/>
  <c r="J155" i="14" s="1"/>
  <c r="K185" i="24"/>
  <c r="K207" i="24"/>
  <c r="J202" i="24"/>
  <c r="K202" i="24" s="1"/>
  <c r="J104" i="24"/>
  <c r="K104" i="24" s="1"/>
  <c r="J209" i="24"/>
  <c r="K209" i="24" s="1"/>
  <c r="J124" i="24"/>
  <c r="K124" i="24" s="1"/>
  <c r="J114" i="24"/>
  <c r="K114" i="24" s="1"/>
  <c r="J92" i="24"/>
  <c r="K92" i="24" s="1"/>
  <c r="J133" i="24"/>
  <c r="K133" i="24" s="1"/>
  <c r="J77" i="24"/>
  <c r="K77" i="24" s="1"/>
  <c r="J124" i="22"/>
  <c r="K124" i="22" s="1"/>
  <c r="J184" i="24"/>
  <c r="K184" i="24" s="1"/>
  <c r="J114" i="22"/>
  <c r="K114" i="22" s="1"/>
  <c r="J209" i="22"/>
  <c r="K209" i="22" s="1"/>
  <c r="J133" i="22"/>
  <c r="K133" i="22" s="1"/>
  <c r="J104" i="22"/>
  <c r="K104" i="22" s="1"/>
  <c r="J92" i="22"/>
  <c r="K92" i="22" s="1"/>
  <c r="J202" i="22"/>
  <c r="K202" i="22" s="1"/>
  <c r="K41" i="22"/>
  <c r="C83" i="6"/>
  <c r="C75" i="6"/>
  <c r="C87" i="6"/>
  <c r="C109" i="7"/>
  <c r="C124" i="7"/>
  <c r="C61" i="7"/>
  <c r="C114" i="7"/>
  <c r="C42" i="7"/>
  <c r="C25" i="6"/>
  <c r="C41" i="6"/>
  <c r="C55" i="6"/>
  <c r="C119" i="7"/>
  <c r="J71" i="13"/>
  <c r="J109" i="12"/>
  <c r="J109" i="14"/>
  <c r="J154" i="16"/>
  <c r="J155" i="16" s="1"/>
  <c r="J109" i="20"/>
  <c r="J110" i="20" s="1"/>
  <c r="J111" i="20" s="1"/>
  <c r="J112" i="20" s="1"/>
  <c r="J109" i="13"/>
  <c r="J109" i="18"/>
  <c r="J71" i="12"/>
  <c r="J154" i="12"/>
  <c r="J155" i="12" s="1"/>
  <c r="E206" i="12"/>
  <c r="E207" i="12" s="1"/>
  <c r="J154" i="13"/>
  <c r="J155" i="13" s="1"/>
  <c r="J71" i="14"/>
  <c r="J109" i="15"/>
  <c r="J110" i="15" s="1"/>
  <c r="J111" i="15" s="1"/>
  <c r="J112" i="15" s="1"/>
  <c r="J71" i="16"/>
  <c r="J109" i="16"/>
  <c r="J71" i="17"/>
  <c r="J136" i="19"/>
  <c r="J137" i="19" s="1"/>
  <c r="J71" i="18"/>
  <c r="J109" i="19"/>
  <c r="J110" i="19" s="1"/>
  <c r="J111" i="19" s="1"/>
  <c r="J112" i="19" s="1"/>
  <c r="J154" i="20"/>
  <c r="J155" i="20" s="1"/>
  <c r="J154" i="17"/>
  <c r="J155" i="17" s="1"/>
  <c r="J154" i="18"/>
  <c r="J155" i="18" s="1"/>
  <c r="E206" i="18"/>
  <c r="E207" i="18" s="1"/>
  <c r="J154" i="15"/>
  <c r="J155" i="15" s="1"/>
  <c r="J109" i="17"/>
  <c r="M41" i="24" l="1"/>
  <c r="M42" i="24" s="1"/>
  <c r="AD42" i="24" s="1"/>
  <c r="K42" i="24"/>
  <c r="N53" i="24"/>
  <c r="N56" i="24" s="1"/>
  <c r="AD56" i="24" s="1"/>
  <c r="K56" i="24"/>
  <c r="Y63" i="22"/>
  <c r="Y65" i="22" s="1"/>
  <c r="T63" i="22"/>
  <c r="T65" i="22" s="1"/>
  <c r="Q63" i="22"/>
  <c r="Q65" i="22" s="1"/>
  <c r="P63" i="22"/>
  <c r="P65" i="22" s="1"/>
  <c r="V63" i="22"/>
  <c r="V65" i="22" s="1"/>
  <c r="S63" i="22"/>
  <c r="S65" i="22" s="1"/>
  <c r="W63" i="22"/>
  <c r="W65" i="22" s="1"/>
  <c r="R63" i="22"/>
  <c r="R65" i="22" s="1"/>
  <c r="Z63" i="22"/>
  <c r="Z65" i="22" s="1"/>
  <c r="U63" i="22"/>
  <c r="U65" i="22" s="1"/>
  <c r="X63" i="22"/>
  <c r="X65" i="22" s="1"/>
  <c r="O63" i="22"/>
  <c r="O65" i="22" s="1"/>
  <c r="K65" i="22"/>
  <c r="R156" i="22"/>
  <c r="R162" i="22" s="1"/>
  <c r="K162" i="22"/>
  <c r="O71" i="22"/>
  <c r="O73" i="22" s="1"/>
  <c r="S71" i="22"/>
  <c r="S73" i="22" s="1"/>
  <c r="Q71" i="22"/>
  <c r="Q73" i="22" s="1"/>
  <c r="W71" i="22"/>
  <c r="W73" i="22" s="1"/>
  <c r="Y71" i="22"/>
  <c r="Y73" i="22" s="1"/>
  <c r="U71" i="22"/>
  <c r="U73" i="22" s="1"/>
  <c r="K73" i="22"/>
  <c r="AA173" i="24"/>
  <c r="S173" i="24"/>
  <c r="S179" i="24" s="1"/>
  <c r="U173" i="24"/>
  <c r="U179" i="24" s="1"/>
  <c r="W173" i="24"/>
  <c r="AC173" i="24"/>
  <c r="Y173" i="24"/>
  <c r="K179" i="24"/>
  <c r="Y71" i="24"/>
  <c r="Y73" i="24" s="1"/>
  <c r="U71" i="24"/>
  <c r="W71" i="24"/>
  <c r="W73" i="24" s="1"/>
  <c r="Q71" i="24"/>
  <c r="O71" i="24"/>
  <c r="S71" i="24"/>
  <c r="V63" i="24"/>
  <c r="V65" i="24" s="1"/>
  <c r="R63" i="24"/>
  <c r="R65" i="24" s="1"/>
  <c r="T63" i="24"/>
  <c r="T65" i="24" s="1"/>
  <c r="P63" i="24"/>
  <c r="P65" i="24" s="1"/>
  <c r="O63" i="24"/>
  <c r="O65" i="24" s="1"/>
  <c r="U63" i="24"/>
  <c r="U65" i="24" s="1"/>
  <c r="X63" i="24"/>
  <c r="X65" i="24" s="1"/>
  <c r="W63" i="24"/>
  <c r="W65" i="24" s="1"/>
  <c r="S63" i="24"/>
  <c r="S65" i="24" s="1"/>
  <c r="Y63" i="24"/>
  <c r="Y65" i="24" s="1"/>
  <c r="Z63" i="24"/>
  <c r="Z65" i="24" s="1"/>
  <c r="Q63" i="24"/>
  <c r="Q65" i="24" s="1"/>
  <c r="K65" i="24"/>
  <c r="N53" i="22"/>
  <c r="N56" i="22" s="1"/>
  <c r="AD56" i="22" s="1"/>
  <c r="K56" i="22"/>
  <c r="X77" i="22"/>
  <c r="X81" i="22" s="1"/>
  <c r="AA77" i="22"/>
  <c r="AA81" i="22" s="1"/>
  <c r="AA86" i="22" s="1"/>
  <c r="P77" i="22"/>
  <c r="P81" i="22" s="1"/>
  <c r="Z77" i="22"/>
  <c r="Z81" i="22" s="1"/>
  <c r="W77" i="22"/>
  <c r="W81" i="22" s="1"/>
  <c r="T77" i="22"/>
  <c r="T81" i="22" s="1"/>
  <c r="Y77" i="22"/>
  <c r="Y81" i="22" s="1"/>
  <c r="V77" i="22"/>
  <c r="V81" i="22" s="1"/>
  <c r="U77" i="22"/>
  <c r="U81" i="22" s="1"/>
  <c r="R77" i="22"/>
  <c r="R81" i="22" s="1"/>
  <c r="Q77" i="22"/>
  <c r="Q81" i="22" s="1"/>
  <c r="S77" i="22"/>
  <c r="S81" i="22" s="1"/>
  <c r="K81" i="22"/>
  <c r="X145" i="22"/>
  <c r="X151" i="22" s="1"/>
  <c r="X156" i="22"/>
  <c r="X162" i="22" s="1"/>
  <c r="R145" i="22"/>
  <c r="R151" i="22" s="1"/>
  <c r="Z145" i="22"/>
  <c r="Z151" i="22" s="1"/>
  <c r="V156" i="22"/>
  <c r="V162" i="22" s="1"/>
  <c r="AB156" i="22"/>
  <c r="AB162" i="22" s="1"/>
  <c r="AB145" i="22"/>
  <c r="AB151" i="22" s="1"/>
  <c r="T156" i="22"/>
  <c r="T162" i="22" s="1"/>
  <c r="T145" i="22"/>
  <c r="T151" i="22" s="1"/>
  <c r="Z156" i="22"/>
  <c r="Z162" i="22" s="1"/>
  <c r="V145" i="22"/>
  <c r="V151" i="22" s="1"/>
  <c r="K151" i="22"/>
  <c r="AB157" i="24"/>
  <c r="V146" i="24"/>
  <c r="V151" i="24" s="1"/>
  <c r="R157" i="24"/>
  <c r="R162" i="24" s="1"/>
  <c r="Z157" i="24"/>
  <c r="X157" i="24"/>
  <c r="T146" i="24"/>
  <c r="T151" i="24" s="1"/>
  <c r="AB146" i="24"/>
  <c r="AB151" i="24" s="1"/>
  <c r="Z146" i="24"/>
  <c r="Z151" i="24" s="1"/>
  <c r="R146" i="24"/>
  <c r="R151" i="24" s="1"/>
  <c r="X146" i="24"/>
  <c r="X151" i="24" s="1"/>
  <c r="V157" i="24"/>
  <c r="V162" i="24" s="1"/>
  <c r="T157" i="24"/>
  <c r="K162" i="24"/>
  <c r="K73" i="24"/>
  <c r="U184" i="22"/>
  <c r="U190" i="22" s="1"/>
  <c r="AC184" i="22"/>
  <c r="AC190" i="22" s="1"/>
  <c r="W184" i="22"/>
  <c r="W190" i="22" s="1"/>
  <c r="AA184" i="22"/>
  <c r="AA190" i="22" s="1"/>
  <c r="Y184" i="22"/>
  <c r="Y190" i="22" s="1"/>
  <c r="S184" i="22"/>
  <c r="S190" i="22" s="1"/>
  <c r="K190" i="22"/>
  <c r="Y184" i="24"/>
  <c r="AA184" i="24"/>
  <c r="AC184" i="24"/>
  <c r="S184" i="24"/>
  <c r="U184" i="24"/>
  <c r="W184" i="24"/>
  <c r="AA185" i="24"/>
  <c r="AC185" i="24"/>
  <c r="S185" i="24"/>
  <c r="U185" i="24"/>
  <c r="W185" i="24"/>
  <c r="Y185" i="24"/>
  <c r="Y209" i="24"/>
  <c r="W209" i="24"/>
  <c r="U209" i="24"/>
  <c r="AC209" i="24"/>
  <c r="S209" i="24"/>
  <c r="AA209" i="24"/>
  <c r="S207" i="24"/>
  <c r="AA207" i="24"/>
  <c r="Y207" i="24"/>
  <c r="W207" i="24"/>
  <c r="AC207" i="24"/>
  <c r="U207" i="24"/>
  <c r="K203" i="24"/>
  <c r="T202" i="24"/>
  <c r="T203" i="24" s="1"/>
  <c r="AC202" i="24"/>
  <c r="AC203" i="24" s="1"/>
  <c r="S209" i="22"/>
  <c r="S213" i="22" s="1"/>
  <c r="S219" i="22" s="1"/>
  <c r="Y209" i="22"/>
  <c r="Y213" i="22" s="1"/>
  <c r="Y219" i="22" s="1"/>
  <c r="W209" i="22"/>
  <c r="W213" i="22" s="1"/>
  <c r="W219" i="22" s="1"/>
  <c r="U209" i="22"/>
  <c r="U213" i="22" s="1"/>
  <c r="U219" i="22" s="1"/>
  <c r="AA209" i="22"/>
  <c r="AA213" i="22" s="1"/>
  <c r="AA219" i="22" s="1"/>
  <c r="AC209" i="22"/>
  <c r="AC213" i="22" s="1"/>
  <c r="AC219" i="22" s="1"/>
  <c r="X179" i="24"/>
  <c r="W179" i="24"/>
  <c r="R179" i="24"/>
  <c r="O179" i="24"/>
  <c r="AB179" i="24"/>
  <c r="AA179" i="24"/>
  <c r="AC173" i="22"/>
  <c r="AC179" i="22" s="1"/>
  <c r="U173" i="22"/>
  <c r="U179" i="22" s="1"/>
  <c r="W173" i="22"/>
  <c r="W179" i="22" s="1"/>
  <c r="Y173" i="22"/>
  <c r="Y179" i="22" s="1"/>
  <c r="Y191" i="22" s="1"/>
  <c r="S173" i="22"/>
  <c r="S179" i="22" s="1"/>
  <c r="AA173" i="22"/>
  <c r="AA179" i="22" s="1"/>
  <c r="AA191" i="22" s="1"/>
  <c r="R190" i="22"/>
  <c r="K179" i="22"/>
  <c r="K191" i="22" s="1"/>
  <c r="AA92" i="22"/>
  <c r="AA97" i="22" s="1"/>
  <c r="U92" i="22"/>
  <c r="U97" i="22" s="1"/>
  <c r="R92" i="22"/>
  <c r="R97" i="22" s="1"/>
  <c r="X92" i="22"/>
  <c r="X97" i="22" s="1"/>
  <c r="O127" i="22"/>
  <c r="O163" i="22" s="1"/>
  <c r="T124" i="22"/>
  <c r="T127" i="22" s="1"/>
  <c r="T163" i="22" s="1"/>
  <c r="W124" i="22"/>
  <c r="W127" i="22" s="1"/>
  <c r="Z124" i="22"/>
  <c r="Z127" i="22" s="1"/>
  <c r="Q124" i="22"/>
  <c r="Q127" i="22" s="1"/>
  <c r="Y104" i="22"/>
  <c r="Y107" i="22" s="1"/>
  <c r="AA104" i="22"/>
  <c r="AA107" i="22" s="1"/>
  <c r="W104" i="22"/>
  <c r="W107" i="22" s="1"/>
  <c r="X133" i="22"/>
  <c r="X136" i="22" s="1"/>
  <c r="T133" i="22"/>
  <c r="T136" i="22" s="1"/>
  <c r="R133" i="22"/>
  <c r="R136" i="22" s="1"/>
  <c r="P133" i="22"/>
  <c r="P136" i="22" s="1"/>
  <c r="Z133" i="22"/>
  <c r="Z136" i="22" s="1"/>
  <c r="V133" i="22"/>
  <c r="V136" i="22" s="1"/>
  <c r="K117" i="24"/>
  <c r="P114" i="24"/>
  <c r="P117" i="24" s="1"/>
  <c r="S114" i="24"/>
  <c r="S117" i="24" s="1"/>
  <c r="V114" i="24"/>
  <c r="V117" i="24" s="1"/>
  <c r="Y114" i="24"/>
  <c r="Y117" i="24" s="1"/>
  <c r="K127" i="24"/>
  <c r="Q124" i="24"/>
  <c r="Q127" i="24" s="1"/>
  <c r="T124" i="24"/>
  <c r="T127" i="24" s="1"/>
  <c r="V124" i="24"/>
  <c r="V127" i="24" s="1"/>
  <c r="X124" i="24"/>
  <c r="X127" i="24" s="1"/>
  <c r="V133" i="24"/>
  <c r="V136" i="24" s="1"/>
  <c r="P133" i="24"/>
  <c r="P136" i="24" s="1"/>
  <c r="R133" i="24"/>
  <c r="R136" i="24" s="1"/>
  <c r="T133" i="24"/>
  <c r="T136" i="24" s="1"/>
  <c r="K97" i="24"/>
  <c r="R92" i="24"/>
  <c r="R97" i="24" s="1"/>
  <c r="AA92" i="24"/>
  <c r="AA97" i="24" s="1"/>
  <c r="U92" i="24"/>
  <c r="U97" i="24" s="1"/>
  <c r="X92" i="24"/>
  <c r="X97" i="24" s="1"/>
  <c r="P114" i="22"/>
  <c r="P117" i="22" s="1"/>
  <c r="V114" i="22"/>
  <c r="V117" i="22" s="1"/>
  <c r="S114" i="22"/>
  <c r="S117" i="22" s="1"/>
  <c r="Y114" i="22"/>
  <c r="Y117" i="22" s="1"/>
  <c r="K42" i="22"/>
  <c r="M41" i="22"/>
  <c r="M42" i="22" s="1"/>
  <c r="K81" i="24"/>
  <c r="K86" i="24" s="1"/>
  <c r="AA77" i="24"/>
  <c r="AA81" i="24" s="1"/>
  <c r="AA86" i="24" s="1"/>
  <c r="Z77" i="24"/>
  <c r="Z81" i="24" s="1"/>
  <c r="Z86" i="24" s="1"/>
  <c r="Y77" i="24"/>
  <c r="Y81" i="24" s="1"/>
  <c r="X77" i="24"/>
  <c r="X81" i="24" s="1"/>
  <c r="X86" i="24" s="1"/>
  <c r="W77" i="24"/>
  <c r="W81" i="24" s="1"/>
  <c r="AB81" i="24"/>
  <c r="AB86" i="24" s="1"/>
  <c r="K107" i="24"/>
  <c r="AA104" i="24"/>
  <c r="AA107" i="24" s="1"/>
  <c r="Z107" i="24"/>
  <c r="Y104" i="24"/>
  <c r="Y107" i="24" s="1"/>
  <c r="X107" i="24"/>
  <c r="W104" i="24"/>
  <c r="W107" i="24" s="1"/>
  <c r="AB107" i="24"/>
  <c r="K136" i="24"/>
  <c r="AA136" i="24"/>
  <c r="Z133" i="24"/>
  <c r="Z136" i="24" s="1"/>
  <c r="Y136" i="24"/>
  <c r="X133" i="24"/>
  <c r="X136" i="24" s="1"/>
  <c r="W136" i="24"/>
  <c r="AB136" i="24"/>
  <c r="X213" i="24"/>
  <c r="X219" i="24" s="1"/>
  <c r="K203" i="22"/>
  <c r="K219" i="22" s="1"/>
  <c r="T202" i="22"/>
  <c r="T203" i="22" s="1"/>
  <c r="T219" i="22" s="1"/>
  <c r="K127" i="22"/>
  <c r="AC127" i="22"/>
  <c r="AC163" i="22" s="1"/>
  <c r="K136" i="22"/>
  <c r="K97" i="22"/>
  <c r="K107" i="22"/>
  <c r="U104" i="22"/>
  <c r="U107" i="22" s="1"/>
  <c r="K117" i="22"/>
  <c r="K213" i="22"/>
  <c r="J110" i="17"/>
  <c r="J111" i="17" s="1"/>
  <c r="J112" i="17" s="1"/>
  <c r="J110" i="16"/>
  <c r="J111" i="16" s="1"/>
  <c r="J112" i="16" s="1"/>
  <c r="J110" i="14"/>
  <c r="J111" i="14" s="1"/>
  <c r="J112" i="14" s="1"/>
  <c r="K213" i="24"/>
  <c r="K190" i="24"/>
  <c r="K191" i="24" s="1"/>
  <c r="S105" i="24"/>
  <c r="Q105" i="22"/>
  <c r="S105" i="22"/>
  <c r="S104" i="24"/>
  <c r="U104" i="24"/>
  <c r="Q104" i="24"/>
  <c r="S104" i="22"/>
  <c r="Q104" i="22"/>
  <c r="L31" i="22"/>
  <c r="AD31" i="22" s="1"/>
  <c r="AE31" i="22" s="1"/>
  <c r="L28" i="24"/>
  <c r="V28" i="24"/>
  <c r="N28" i="24"/>
  <c r="O28" i="24"/>
  <c r="T28" i="24"/>
  <c r="U28" i="24"/>
  <c r="S28" i="24"/>
  <c r="P28" i="24"/>
  <c r="Q28" i="24"/>
  <c r="M28" i="24"/>
  <c r="AC28" i="24"/>
  <c r="R28" i="24"/>
  <c r="L28" i="22"/>
  <c r="AD28" i="22" s="1"/>
  <c r="AE28" i="22" s="1"/>
  <c r="L31" i="24"/>
  <c r="AD31" i="24" s="1"/>
  <c r="AE31" i="24" s="1"/>
  <c r="N81" i="24"/>
  <c r="Q77" i="24"/>
  <c r="Q81" i="24" s="1"/>
  <c r="M81" i="24"/>
  <c r="V77" i="24"/>
  <c r="V81" i="24" s="1"/>
  <c r="AC81" i="24"/>
  <c r="P77" i="24"/>
  <c r="P81" i="24" s="1"/>
  <c r="U77" i="24"/>
  <c r="U81" i="24" s="1"/>
  <c r="O81" i="24"/>
  <c r="L81" i="24"/>
  <c r="T77" i="24"/>
  <c r="T81" i="24" s="1"/>
  <c r="S77" i="24"/>
  <c r="S81" i="24" s="1"/>
  <c r="R77" i="24"/>
  <c r="R81" i="24" s="1"/>
  <c r="U73" i="24"/>
  <c r="S73" i="24"/>
  <c r="Q73" i="24"/>
  <c r="O73" i="24"/>
  <c r="M73" i="24"/>
  <c r="AC73" i="24"/>
  <c r="V107" i="24"/>
  <c r="O202" i="22"/>
  <c r="J110" i="18"/>
  <c r="J111" i="18" s="1"/>
  <c r="J112" i="18" s="1"/>
  <c r="J110" i="12"/>
  <c r="J111" i="12" s="1"/>
  <c r="J112" i="12" s="1"/>
  <c r="J110" i="13"/>
  <c r="J111" i="13" s="1"/>
  <c r="J112" i="13" s="1"/>
  <c r="Y86" i="24" l="1"/>
  <c r="AE42" i="24"/>
  <c r="U191" i="22"/>
  <c r="AE56" i="24"/>
  <c r="AE56" i="22"/>
  <c r="U213" i="24"/>
  <c r="S213" i="24"/>
  <c r="S219" i="24" s="1"/>
  <c r="AC191" i="22"/>
  <c r="W86" i="22"/>
  <c r="W191" i="22"/>
  <c r="AD151" i="22"/>
  <c r="AE151" i="22" s="1"/>
  <c r="AD81" i="22"/>
  <c r="AE81" i="22" s="1"/>
  <c r="AD65" i="24"/>
  <c r="AE65" i="24" s="1"/>
  <c r="AD73" i="22"/>
  <c r="AE73" i="22" s="1"/>
  <c r="AD162" i="22"/>
  <c r="AE162" i="22" s="1"/>
  <c r="Y86" i="22"/>
  <c r="W86" i="24"/>
  <c r="AD151" i="24"/>
  <c r="AE151" i="24" s="1"/>
  <c r="AD65" i="22"/>
  <c r="AE65" i="22" s="1"/>
  <c r="X86" i="22"/>
  <c r="AB163" i="22"/>
  <c r="AB243" i="22" s="1"/>
  <c r="AB248" i="22" s="1"/>
  <c r="S14" i="25" s="1"/>
  <c r="Z86" i="22"/>
  <c r="K86" i="22"/>
  <c r="AC243" i="22"/>
  <c r="AC248" i="22" s="1"/>
  <c r="T14" i="25" s="1"/>
  <c r="X163" i="22"/>
  <c r="S190" i="24"/>
  <c r="S191" i="24" s="1"/>
  <c r="K219" i="24"/>
  <c r="AD190" i="22"/>
  <c r="AE190" i="22" s="1"/>
  <c r="R191" i="22"/>
  <c r="AD179" i="22"/>
  <c r="AE179" i="22" s="1"/>
  <c r="S191" i="22"/>
  <c r="AD213" i="22"/>
  <c r="AE213" i="22" s="1"/>
  <c r="S107" i="22"/>
  <c r="AC179" i="24"/>
  <c r="R163" i="24"/>
  <c r="Y179" i="24"/>
  <c r="Z179" i="24"/>
  <c r="Y190" i="24"/>
  <c r="AB190" i="24"/>
  <c r="AB191" i="24" s="1"/>
  <c r="Y163" i="22"/>
  <c r="Z163" i="22"/>
  <c r="K163" i="24"/>
  <c r="K243" i="24" s="1"/>
  <c r="K163" i="22"/>
  <c r="V163" i="22"/>
  <c r="R163" i="22"/>
  <c r="U163" i="22"/>
  <c r="AA163" i="22"/>
  <c r="AA243" i="22" s="1"/>
  <c r="AA248" i="22" s="1"/>
  <c r="R14" i="25" s="1"/>
  <c r="W163" i="22"/>
  <c r="W243" i="22" s="1"/>
  <c r="W248" i="22" s="1"/>
  <c r="N14" i="25" s="1"/>
  <c r="Q107" i="22"/>
  <c r="Q163" i="22" s="1"/>
  <c r="AA213" i="24"/>
  <c r="AA219" i="24" s="1"/>
  <c r="W190" i="24"/>
  <c r="W191" i="24" s="1"/>
  <c r="AD136" i="22"/>
  <c r="AE136" i="22" s="1"/>
  <c r="P86" i="24"/>
  <c r="Y213" i="24"/>
  <c r="Y219" i="24" s="1"/>
  <c r="AB213" i="24"/>
  <c r="AB219" i="24" s="1"/>
  <c r="Z162" i="24"/>
  <c r="Z163" i="24" s="1"/>
  <c r="Y162" i="24"/>
  <c r="Y163" i="24" s="1"/>
  <c r="X162" i="24"/>
  <c r="X163" i="24" s="1"/>
  <c r="X243" i="24" s="1"/>
  <c r="W162" i="24"/>
  <c r="W163" i="24" s="1"/>
  <c r="T162" i="24"/>
  <c r="Q162" i="24"/>
  <c r="AC162" i="24"/>
  <c r="AB162" i="24"/>
  <c r="AB163" i="24" s="1"/>
  <c r="AB243" i="24" s="1"/>
  <c r="N162" i="24"/>
  <c r="AA162" i="24"/>
  <c r="AA163" i="24" s="1"/>
  <c r="M86" i="24"/>
  <c r="Z190" i="24"/>
  <c r="X190" i="24"/>
  <c r="X191" i="24" s="1"/>
  <c r="AC86" i="24"/>
  <c r="W213" i="24"/>
  <c r="W219" i="24" s="1"/>
  <c r="Q86" i="24"/>
  <c r="P97" i="22"/>
  <c r="P163" i="22" s="1"/>
  <c r="AD127" i="22"/>
  <c r="AE127" i="22" s="1"/>
  <c r="AD117" i="22"/>
  <c r="AE117" i="22" s="1"/>
  <c r="R86" i="24"/>
  <c r="AD81" i="24"/>
  <c r="AE81" i="24" s="1"/>
  <c r="AD73" i="24"/>
  <c r="AE73" i="24" s="1"/>
  <c r="S86" i="24"/>
  <c r="U86" i="24"/>
  <c r="T86" i="24"/>
  <c r="O86" i="24"/>
  <c r="N86" i="24"/>
  <c r="V86" i="24"/>
  <c r="AD28" i="24"/>
  <c r="AE28" i="24" s="1"/>
  <c r="L86" i="24"/>
  <c r="Z213" i="24"/>
  <c r="Z219" i="24" s="1"/>
  <c r="AA190" i="24"/>
  <c r="AA191" i="24" s="1"/>
  <c r="S97" i="24"/>
  <c r="N117" i="24"/>
  <c r="N163" i="24" s="1"/>
  <c r="U203" i="24"/>
  <c r="U219" i="24" s="1"/>
  <c r="O201" i="22"/>
  <c r="O203" i="22" s="1"/>
  <c r="L42" i="22"/>
  <c r="AD42" i="22" s="1"/>
  <c r="AE42" i="22" s="1"/>
  <c r="U127" i="24"/>
  <c r="T117" i="24"/>
  <c r="M97" i="24"/>
  <c r="Q213" i="24"/>
  <c r="Q219" i="24" s="1"/>
  <c r="R190" i="24"/>
  <c r="R191" i="24" s="1"/>
  <c r="U105" i="24"/>
  <c r="U107" i="24" s="1"/>
  <c r="O136" i="24"/>
  <c r="M107" i="24"/>
  <c r="Q136" i="24"/>
  <c r="AC107" i="24"/>
  <c r="AC136" i="24"/>
  <c r="S136" i="24"/>
  <c r="Q105" i="24"/>
  <c r="Q107" i="24" s="1"/>
  <c r="M97" i="22"/>
  <c r="M163" i="22" s="1"/>
  <c r="N213" i="24"/>
  <c r="P97" i="24"/>
  <c r="P163" i="24" s="1"/>
  <c r="O127" i="24"/>
  <c r="S97" i="22"/>
  <c r="O190" i="24"/>
  <c r="M136" i="24"/>
  <c r="U136" i="24"/>
  <c r="O203" i="24"/>
  <c r="O219" i="24" s="1"/>
  <c r="T213" i="24"/>
  <c r="T219" i="24" s="1"/>
  <c r="V97" i="24"/>
  <c r="V163" i="24" s="1"/>
  <c r="AC190" i="24"/>
  <c r="O107" i="24"/>
  <c r="U190" i="24"/>
  <c r="U191" i="24" s="1"/>
  <c r="AC213" i="24"/>
  <c r="AC219" i="24" s="1"/>
  <c r="S107" i="24"/>
  <c r="U26" i="22"/>
  <c r="U86" i="22" s="1"/>
  <c r="O26" i="22"/>
  <c r="O86" i="22" s="1"/>
  <c r="M26" i="22"/>
  <c r="M86" i="22" s="1"/>
  <c r="R26" i="22"/>
  <c r="R86" i="22" s="1"/>
  <c r="V26" i="22"/>
  <c r="V86" i="22" s="1"/>
  <c r="L26" i="22"/>
  <c r="P26" i="22"/>
  <c r="P86" i="22" s="1"/>
  <c r="S26" i="22"/>
  <c r="S86" i="22" s="1"/>
  <c r="T26" i="22"/>
  <c r="T86" i="22" s="1"/>
  <c r="T243" i="22" s="1"/>
  <c r="T248" i="22" s="1"/>
  <c r="K14" i="25" s="1"/>
  <c r="N26" i="22"/>
  <c r="N86" i="22" s="1"/>
  <c r="N243" i="22" s="1"/>
  <c r="N248" i="22" s="1"/>
  <c r="E14" i="25" s="1"/>
  <c r="Q26" i="22"/>
  <c r="Q86" i="22" s="1"/>
  <c r="K243" i="22" l="1"/>
  <c r="K248" i="22" s="1"/>
  <c r="V243" i="24"/>
  <c r="AA243" i="24"/>
  <c r="R243" i="24"/>
  <c r="Y243" i="22"/>
  <c r="Y248" i="22" s="1"/>
  <c r="P14" i="25" s="1"/>
  <c r="P243" i="24"/>
  <c r="P244" i="24" s="1"/>
  <c r="W243" i="24"/>
  <c r="W244" i="24" s="1"/>
  <c r="L243" i="24"/>
  <c r="L244" i="24" s="1"/>
  <c r="N243" i="24"/>
  <c r="M243" i="22"/>
  <c r="M248" i="22" s="1"/>
  <c r="D14" i="25" s="1"/>
  <c r="Q243" i="22"/>
  <c r="Q248" i="22" s="1"/>
  <c r="H14" i="25" s="1"/>
  <c r="Z243" i="22"/>
  <c r="Z248" i="22" s="1"/>
  <c r="Q14" i="25" s="1"/>
  <c r="P243" i="22"/>
  <c r="P248" i="22" s="1"/>
  <c r="G14" i="25" s="1"/>
  <c r="X243" i="22"/>
  <c r="X248" i="22" s="1"/>
  <c r="O14" i="25" s="1"/>
  <c r="T163" i="24"/>
  <c r="T243" i="24" s="1"/>
  <c r="T244" i="24" s="1"/>
  <c r="V243" i="22"/>
  <c r="V248" i="22" s="1"/>
  <c r="M14" i="25" s="1"/>
  <c r="U243" i="22"/>
  <c r="U248" i="22" s="1"/>
  <c r="L14" i="25" s="1"/>
  <c r="R243" i="22"/>
  <c r="R248" i="22" s="1"/>
  <c r="I14" i="25" s="1"/>
  <c r="S163" i="22"/>
  <c r="S243" i="22" s="1"/>
  <c r="S248" i="22" s="1"/>
  <c r="J14" i="25" s="1"/>
  <c r="Z191" i="24"/>
  <c r="Y191" i="24"/>
  <c r="AD190" i="24"/>
  <c r="AE190" i="24" s="1"/>
  <c r="AC191" i="24"/>
  <c r="AC243" i="24" s="1"/>
  <c r="V244" i="24"/>
  <c r="U14" i="25"/>
  <c r="AB244" i="24"/>
  <c r="AA244" i="24"/>
  <c r="X244" i="24"/>
  <c r="O163" i="24"/>
  <c r="O243" i="24" s="1"/>
  <c r="Q163" i="24"/>
  <c r="Q243" i="24" s="1"/>
  <c r="R244" i="24"/>
  <c r="O191" i="24"/>
  <c r="AD179" i="24"/>
  <c r="AE179" i="24" s="1"/>
  <c r="N219" i="24"/>
  <c r="AD219" i="24" s="1"/>
  <c r="AE219" i="24" s="1"/>
  <c r="AD213" i="24"/>
  <c r="AE213" i="24" s="1"/>
  <c r="O219" i="22"/>
  <c r="AD219" i="22" s="1"/>
  <c r="AE219" i="22" s="1"/>
  <c r="AD203" i="22"/>
  <c r="AE203" i="22" s="1"/>
  <c r="AD191" i="22"/>
  <c r="AE191" i="22" s="1"/>
  <c r="AD203" i="24"/>
  <c r="AE203" i="24" s="1"/>
  <c r="U163" i="24"/>
  <c r="K244" i="24"/>
  <c r="K248" i="24" s="1"/>
  <c r="U15" i="25" s="1"/>
  <c r="M163" i="24"/>
  <c r="M243" i="24" s="1"/>
  <c r="AC163" i="24"/>
  <c r="S163" i="24"/>
  <c r="S243" i="24" s="1"/>
  <c r="AD162" i="24"/>
  <c r="AE162" i="24" s="1"/>
  <c r="AD97" i="22"/>
  <c r="AE97" i="22" s="1"/>
  <c r="AD97" i="24"/>
  <c r="AE97" i="24" s="1"/>
  <c r="AD86" i="24"/>
  <c r="AE86" i="24" s="1"/>
  <c r="AD127" i="24"/>
  <c r="AE127" i="24" s="1"/>
  <c r="AD107" i="24"/>
  <c r="AE107" i="24" s="1"/>
  <c r="AD136" i="24"/>
  <c r="AE136" i="24" s="1"/>
  <c r="AD117" i="24"/>
  <c r="AE117" i="24" s="1"/>
  <c r="AD107" i="22"/>
  <c r="AE107" i="22" s="1"/>
  <c r="L86" i="22"/>
  <c r="AD26" i="22"/>
  <c r="AE26" i="22" s="1"/>
  <c r="Z243" i="24" l="1"/>
  <c r="Z244" i="24" s="1"/>
  <c r="U243" i="24"/>
  <c r="Q244" i="24"/>
  <c r="Y243" i="24"/>
  <c r="Y244" i="24" s="1"/>
  <c r="AD86" i="22"/>
  <c r="AE86" i="22" s="1"/>
  <c r="L243" i="22"/>
  <c r="L248" i="22" s="1"/>
  <c r="C14" i="25" s="1"/>
  <c r="K255" i="22"/>
  <c r="AD191" i="24"/>
  <c r="AE191" i="24" s="1"/>
  <c r="AD163" i="22"/>
  <c r="AE163" i="22" s="1"/>
  <c r="O243" i="22"/>
  <c r="K251" i="24"/>
  <c r="R247" i="24"/>
  <c r="R248" i="24" s="1"/>
  <c r="P247" i="24"/>
  <c r="P248" i="24" s="1"/>
  <c r="AA247" i="24"/>
  <c r="AA248" i="24" s="1"/>
  <c r="O247" i="24"/>
  <c r="N247" i="24"/>
  <c r="AC247" i="24"/>
  <c r="Q247" i="24"/>
  <c r="Q248" i="24" s="1"/>
  <c r="H15" i="25" s="1"/>
  <c r="H16" i="25" s="1"/>
  <c r="Z247" i="24"/>
  <c r="Y247" i="24"/>
  <c r="W247" i="24"/>
  <c r="W248" i="24" s="1"/>
  <c r="V247" i="24"/>
  <c r="V248" i="24" s="1"/>
  <c r="U247" i="24"/>
  <c r="M247" i="24"/>
  <c r="T247" i="24"/>
  <c r="T248" i="24" s="1"/>
  <c r="AB247" i="24"/>
  <c r="AB248" i="24" s="1"/>
  <c r="L247" i="24"/>
  <c r="S247" i="24"/>
  <c r="X247" i="24"/>
  <c r="X248" i="24" s="1"/>
  <c r="N244" i="24"/>
  <c r="S244" i="24"/>
  <c r="AD163" i="24"/>
  <c r="AE163" i="24" s="1"/>
  <c r="M244" i="24"/>
  <c r="AC244" i="24"/>
  <c r="AD243" i="24" l="1"/>
  <c r="AE243" i="24" s="1"/>
  <c r="Z248" i="24"/>
  <c r="U244" i="24"/>
  <c r="U248" i="24" s="1"/>
  <c r="L15" i="25" s="1"/>
  <c r="L16" i="25" s="1"/>
  <c r="Y248" i="24"/>
  <c r="P15" i="25" s="1"/>
  <c r="P16" i="25" s="1"/>
  <c r="AC248" i="24"/>
  <c r="T15" i="25" s="1"/>
  <c r="T16" i="25" s="1"/>
  <c r="M248" i="24"/>
  <c r="D15" i="25" s="1"/>
  <c r="D16" i="25" s="1"/>
  <c r="R15" i="25"/>
  <c r="R16" i="25" s="1"/>
  <c r="N248" i="24"/>
  <c r="E15" i="25" s="1"/>
  <c r="E16" i="25" s="1"/>
  <c r="S15" i="25"/>
  <c r="S16" i="25" s="1"/>
  <c r="O15" i="25"/>
  <c r="O16" i="25" s="1"/>
  <c r="Q15" i="25"/>
  <c r="Q16" i="25" s="1"/>
  <c r="K15" i="25"/>
  <c r="K16" i="25" s="1"/>
  <c r="I15" i="25"/>
  <c r="I16" i="25" s="1"/>
  <c r="S248" i="24"/>
  <c r="J15" i="25" s="1"/>
  <c r="J16" i="25" s="1"/>
  <c r="G15" i="25"/>
  <c r="G16" i="25" s="1"/>
  <c r="M15" i="25"/>
  <c r="M16" i="25" s="1"/>
  <c r="N15" i="25"/>
  <c r="N16" i="25" s="1"/>
  <c r="AD247" i="24"/>
  <c r="AE247" i="24" s="1"/>
  <c r="L248" i="24"/>
  <c r="C15" i="25" s="1"/>
  <c r="AD243" i="22"/>
  <c r="AE243" i="22" s="1"/>
  <c r="O248" i="22"/>
  <c r="F14" i="25" s="1"/>
  <c r="O244" i="24"/>
  <c r="O248" i="24" s="1"/>
  <c r="F15" i="25" s="1"/>
  <c r="AD248" i="24" l="1"/>
  <c r="AE248" i="24" s="1"/>
  <c r="V14" i="25"/>
  <c r="AD248" i="22"/>
  <c r="AE248" i="22" s="1"/>
  <c r="F16" i="25"/>
  <c r="AD244" i="24"/>
  <c r="AE244" i="24" s="1"/>
  <c r="C16" i="25" l="1"/>
  <c r="V15" i="25" l="1"/>
  <c r="U16" i="25"/>
  <c r="V16" i="25" s="1"/>
</calcChain>
</file>

<file path=xl/sharedStrings.xml><?xml version="1.0" encoding="utf-8"?>
<sst xmlns="http://schemas.openxmlformats.org/spreadsheetml/2006/main" count="7031" uniqueCount="699">
  <si>
    <t>Tipo</t>
  </si>
  <si>
    <t>Código</t>
  </si>
  <si>
    <t>Fonte</t>
  </si>
  <si>
    <t>Descrição</t>
  </si>
  <si>
    <t>Unidade</t>
  </si>
  <si>
    <t>Custo Unitário (R$)</t>
  </si>
  <si>
    <t>Serv. Terceiros</t>
  </si>
  <si>
    <t>Hora</t>
  </si>
  <si>
    <t>unid. mes</t>
  </si>
  <si>
    <t>Rec. Humanos</t>
  </si>
  <si>
    <t>Rec. Materiais</t>
  </si>
  <si>
    <t>Apostila - formato A5 - 10 páginas – capa 4/4 e miolo 4 cores - papel sulfite 90g</t>
  </si>
  <si>
    <t>Banner Lona Brilho ou Fosca / 1.00x2.00m / 4x0 cores / Bastão e Corda</t>
  </si>
  <si>
    <t xml:space="preserve">Cartaz  (A3 – 4/0 – papel sulfite 90g) </t>
  </si>
  <si>
    <t>Encadernação A4 - Simples</t>
  </si>
  <si>
    <t xml:space="preserve">Folder A5 - frente e verso 4/4 – papel sulfite 90g </t>
  </si>
  <si>
    <t>Impressão em A4/Colorida</t>
  </si>
  <si>
    <t xml:space="preserve">Impressão em A4/PB </t>
  </si>
  <si>
    <t xml:space="preserve">Panfleto (Panfleto 10 x 15 cm, 4x4 (Colorido Frente / Verso) , Couchê 115g, Sem Enobrecimento, Refile, Sem Extras) </t>
  </si>
  <si>
    <t>Reproduções/cópias em A4/Colorida</t>
  </si>
  <si>
    <t xml:space="preserve">Reproduções/cópias em A4/PB </t>
  </si>
  <si>
    <t>Açúcar (pacote 1kg)</t>
  </si>
  <si>
    <t>Água Sanitária 5L</t>
  </si>
  <si>
    <t>Alcool Gel 70% 5L</t>
  </si>
  <si>
    <t>Pacote</t>
  </si>
  <si>
    <t>Caixa</t>
  </si>
  <si>
    <t>Papel A4 - pacote 500 folhas</t>
  </si>
  <si>
    <t>Quantidade</t>
  </si>
  <si>
    <t xml:space="preserve">Valor unitário </t>
  </si>
  <si>
    <t>Valor total</t>
  </si>
  <si>
    <t>Kit Pedagógico</t>
  </si>
  <si>
    <t xml:space="preserve">QUANTIDADE </t>
  </si>
  <si>
    <t>PREÇO UNIT. (R$)</t>
  </si>
  <si>
    <t>PREÇO TOTAL (R$)</t>
  </si>
  <si>
    <t>Pesquisa de mercado</t>
  </si>
  <si>
    <t>Total</t>
  </si>
  <si>
    <t>QUANTIDADE UNITÁRIA</t>
  </si>
  <si>
    <t>Insumo</t>
  </si>
  <si>
    <t>ATIVIDADES</t>
  </si>
  <si>
    <t>HORAS AGENTE SOCIAL</t>
  </si>
  <si>
    <t>ESTRUTURAÇÃO, MANUTENÇÃO E ATENDIMENTO NO ESPAÇO SOCIAL</t>
  </si>
  <si>
    <t>HORAS/MÊS</t>
  </si>
  <si>
    <t>EXECUÇÃO</t>
  </si>
  <si>
    <t>TOTAL</t>
  </si>
  <si>
    <t>ELABORAÇÃO DE RELATÓRIO MENSAL</t>
  </si>
  <si>
    <t>VALIDAÇÃO DAS INSTITUIÇÕES, LIDERANÇAS, COOPERATIVAS E ONG'S</t>
  </si>
  <si>
    <t>QUANT DE HORAS TOTAL (1 MÊS)</t>
  </si>
  <si>
    <t>REUNIÃO DE APRESENTAÇÃO DO TRABALHO SOCIAL E PDST</t>
  </si>
  <si>
    <t>QUANT DE HORAS TOTAL(1 MÊS)</t>
  </si>
  <si>
    <t>MOBILIZAÇÃO</t>
  </si>
  <si>
    <t xml:space="preserve">APOIO E ACOMPANHAMENTO DAS AÇÕES EXECUTADAS PELOS PARCEIROS INSTITUCIONAIS   </t>
  </si>
  <si>
    <t>CICLOS DE RODAS DE CONVERSA</t>
  </si>
  <si>
    <t>CRIAÇÃO, ATUALIZAÇÃO E MANUTENÇÃO DE ESPAÇOS EM REDES SOCIAIS</t>
  </si>
  <si>
    <t xml:space="preserve">REUNIÃO DE ESCLARECIMENTOS SOBRE GESTÃO CONDOMINIAL </t>
  </si>
  <si>
    <t>ENCONTROS DE INTEGRAÇÃO COM O CORPO GESTOR DO EMPREENDIMENTO, EQUIPE DE TRABALHO SOCIAL E MORADORES</t>
  </si>
  <si>
    <t>OFICINA SOBRE MANUTENÇÃO PREVENTIVA</t>
  </si>
  <si>
    <t>AÇÃO DE EDUCAÇÃO SANITÁRIA  E AMBIENTAL</t>
  </si>
  <si>
    <t>AÇÕES PARA REORGANIZAÇÃO DO ORÇAMENTO FAMILIAR E NEGOCIAÇÃO DE DÍVIDAS</t>
  </si>
  <si>
    <t>CURSO DE QUALIFICAÇÃO PROFISSIONAL</t>
  </si>
  <si>
    <t>AÇÕES PARA QUALIFICAÇÃO PROFISSIONAL/INSERÇÃO NO MERCADO DE TRABALHO</t>
  </si>
  <si>
    <t>QUANT DE HORAS TOTAL (4 AÇÕES)</t>
  </si>
  <si>
    <t>PESQUISA DE AVALIAÇÃO</t>
  </si>
  <si>
    <t xml:space="preserve">QUANT DE HORAS TOTAL </t>
  </si>
  <si>
    <t>HORAS TÉCNICO SOCIAL</t>
  </si>
  <si>
    <t>PLANEJAMENTO</t>
  </si>
  <si>
    <t>QUANT DE HORAS TOTAL</t>
  </si>
  <si>
    <t>SISTEMATIZAÇÃO</t>
  </si>
  <si>
    <t>12 MESES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</si>
  <si>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</si>
  <si>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</si>
  <si>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</si>
  <si>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</si>
  <si>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</si>
  <si>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</si>
  <si>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</si>
  <si>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</si>
  <si>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</si>
  <si>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</si>
  <si>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</si>
  <si>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</si>
  <si>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INSUMOS</t>
  </si>
  <si>
    <t>UNIDADE DE MEDIDA</t>
  </si>
  <si>
    <t>QUANT</t>
  </si>
  <si>
    <t>QUANT.
UNIT</t>
  </si>
  <si>
    <t>VALOR UNIT.
(ORIG.)</t>
  </si>
  <si>
    <t>EIXO - Mobilização, Organização e Fortalecimento Social</t>
  </si>
  <si>
    <t xml:space="preserve">Agente social </t>
  </si>
  <si>
    <t>horas</t>
  </si>
  <si>
    <t xml:space="preserve">Técnico Social </t>
  </si>
  <si>
    <t>Internet Banda Larga Fibra Ótica 200Mb</t>
  </si>
  <si>
    <t>mês</t>
  </si>
  <si>
    <t>Aquisição de material de consumo e escritório</t>
  </si>
  <si>
    <t>Recursos materiais</t>
  </si>
  <si>
    <t>verba</t>
  </si>
  <si>
    <t>unidade</t>
  </si>
  <si>
    <t>Sub-total</t>
  </si>
  <si>
    <t>Panfleto 10X 15 divulgação</t>
  </si>
  <si>
    <t>locação de mesas</t>
  </si>
  <si>
    <t>locação de cadeiras</t>
  </si>
  <si>
    <t>Lanche (Kit)</t>
  </si>
  <si>
    <t xml:space="preserve">unidade </t>
  </si>
  <si>
    <t>Lanche (kit)</t>
  </si>
  <si>
    <t xml:space="preserve">OFICINA SOBRE MANUTENÇÃO PREVENTIVA </t>
  </si>
  <si>
    <t>REUNIÃO DE ESCLARECIMENTO SOBRE GESTÃO CONDOMINIAL</t>
  </si>
  <si>
    <t>EIXO  – Desenvolvimento Socioeconômico</t>
  </si>
  <si>
    <t>Serviço</t>
  </si>
  <si>
    <t xml:space="preserve">CURSO DE QUALIFICAÇÃO PROFISSIONAL  </t>
  </si>
  <si>
    <t xml:space="preserve">Pesquisa </t>
  </si>
  <si>
    <t>sub-total</t>
  </si>
  <si>
    <t>TOTAL DOS EIXOS</t>
  </si>
  <si>
    <t>VALOR ORÇADO</t>
  </si>
  <si>
    <r>
      <rPr>
        <sz val="10"/>
        <color theme="1"/>
        <rFont val="Verdana"/>
        <family val="2"/>
      </rPr>
      <t>ESTRUTURAÇÃO, MANUTENÇÃO E ATENDIMENTO NO ESPAÇO SOCIAL</t>
    </r>
    <r>
      <rPr>
        <sz val="10"/>
        <color rgb="FFFF0000"/>
        <rFont val="Verdana"/>
        <family val="2"/>
      </rPr>
      <t xml:space="preserve"> </t>
    </r>
  </si>
  <si>
    <t xml:space="preserve">APOIO E ACOMPANHAMENTO DAS AÇÕES EXECUTADAS PELOS PARCEIROS INSTITUCIONAIS                                 </t>
  </si>
  <si>
    <t>EIXO  – Desenvolvimento SocioeconômicoTOTAL</t>
  </si>
  <si>
    <t>Delos</t>
  </si>
  <si>
    <t>Fonte: Pesquisa de Mercado janeiro/2019</t>
  </si>
  <si>
    <t>Material de escritório</t>
  </si>
  <si>
    <t>QTE</t>
  </si>
  <si>
    <t>Cotação 1</t>
  </si>
  <si>
    <t>Cotação 2</t>
  </si>
  <si>
    <t>Cotação 3</t>
  </si>
  <si>
    <t>Valor Unitário (R$)</t>
  </si>
  <si>
    <t>Valor Total (R$)</t>
  </si>
  <si>
    <t>Valor total unitário (R$)</t>
  </si>
  <si>
    <t>Papel Sulfite, 500 folhas</t>
  </si>
  <si>
    <t>magazine luiza</t>
  </si>
  <si>
    <t>americanas.com</t>
  </si>
  <si>
    <t>Saraiva</t>
  </si>
  <si>
    <t xml:space="preserve">Alfinete de cortiça </t>
  </si>
  <si>
    <t>Extra</t>
  </si>
  <si>
    <t>Papelex</t>
  </si>
  <si>
    <t>Americanas.com</t>
  </si>
  <si>
    <t xml:space="preserve">Apagador magnético </t>
  </si>
  <si>
    <t>Walmart</t>
  </si>
  <si>
    <t>Apontador para lápis 2un</t>
  </si>
  <si>
    <t>Mercado Livre</t>
  </si>
  <si>
    <t>Staples</t>
  </si>
  <si>
    <t>Borracha branca escolar 2un</t>
  </si>
  <si>
    <t>Kalunga</t>
  </si>
  <si>
    <t>Caixa arquivo Kraft</t>
  </si>
  <si>
    <t>Gimba</t>
  </si>
  <si>
    <t>Calculadora</t>
  </si>
  <si>
    <t>Contabilista</t>
  </si>
  <si>
    <t>EscritórioTotal</t>
  </si>
  <si>
    <t>Caneta Esferográfica vermelha (Caixa)</t>
  </si>
  <si>
    <t>Datasupri</t>
  </si>
  <si>
    <t>Caneta Esferográfica azul (Caixa)</t>
  </si>
  <si>
    <t>Caneta Esferográfica preta (Caixa)</t>
  </si>
  <si>
    <t>CCL Distribuidora</t>
  </si>
  <si>
    <t>PortInfo</t>
  </si>
  <si>
    <t>Caneta hidrográfica – 12 cores</t>
  </si>
  <si>
    <t>Caneta Marca Texto amarelo</t>
  </si>
  <si>
    <t>DataSupri</t>
  </si>
  <si>
    <t>CD regravavel – cx</t>
  </si>
  <si>
    <t>extra</t>
  </si>
  <si>
    <t>Ponto Frio</t>
  </si>
  <si>
    <t>Clips nº.3/0 - CX com 50 Unidades</t>
  </si>
  <si>
    <t>Cola branca em bastão</t>
  </si>
  <si>
    <t>Corretivo liquido</t>
  </si>
  <si>
    <t xml:space="preserve">Elástico Látex 100 Gramas – CX com 130 Unidades </t>
  </si>
  <si>
    <t>ponto frio</t>
  </si>
  <si>
    <t>Envelope saco Kraft  reciclado 80g 240x340</t>
  </si>
  <si>
    <t>Papelaria Art Nova</t>
  </si>
  <si>
    <t>Extrator de grampo</t>
  </si>
  <si>
    <t>Fita Adesiva transparente Durex</t>
  </si>
  <si>
    <t>CCP</t>
  </si>
  <si>
    <t>grampeador 26/6</t>
  </si>
  <si>
    <t>Casas Bahia</t>
  </si>
  <si>
    <t>Tilibra</t>
  </si>
  <si>
    <t>Grampo p/ grampeador  26/6 c/1000un</t>
  </si>
  <si>
    <t>Lapis preto nº 2 cx 144un</t>
  </si>
  <si>
    <t>Livro Ata 200 folhas</t>
  </si>
  <si>
    <t>OkMagazine</t>
  </si>
  <si>
    <t>pasta polionda</t>
  </si>
  <si>
    <t>Shoptime</t>
  </si>
  <si>
    <t>Perfurador de papel</t>
  </si>
  <si>
    <t>Femapel</t>
  </si>
  <si>
    <t>CCL</t>
  </si>
  <si>
    <t>Pincel para Quadro Branco - kit 6 cores + refil</t>
  </si>
  <si>
    <t>Loja Alfa</t>
  </si>
  <si>
    <t>Refil de tinta preta</t>
  </si>
  <si>
    <t>shoptime</t>
  </si>
  <si>
    <t>Prancheta</t>
  </si>
  <si>
    <t>Papelaria universitária</t>
  </si>
  <si>
    <t>Regua 30cm</t>
  </si>
  <si>
    <t>Envelopes plásticos (sacos plásticos tamanho oficio sem furos) Pct c/ 100</t>
  </si>
  <si>
    <t>Bloco folhas Flipchart</t>
  </si>
  <si>
    <t xml:space="preserve">Tesoura </t>
  </si>
  <si>
    <t>Via Inox</t>
  </si>
  <si>
    <t>SUBTOTAL 1 (ORIGINAL)</t>
  </si>
  <si>
    <t>Material de higiene/consumo</t>
  </si>
  <si>
    <t>Álcool 92,8 limpeza 1L</t>
  </si>
  <si>
    <t>Gaveteiro</t>
  </si>
  <si>
    <t>NET Suprimentos</t>
  </si>
  <si>
    <t>Doodow</t>
  </si>
  <si>
    <t>Papel higiênico, cor branca, folha dupla – 30m – 16 un – pcte</t>
  </si>
  <si>
    <t>Casa Fiesta</t>
  </si>
  <si>
    <t>Santa Cruz</t>
  </si>
  <si>
    <t>Alvorada</t>
  </si>
  <si>
    <t>Desinfetante 750ml</t>
  </si>
  <si>
    <t>Sabonete líquido 1 L</t>
  </si>
  <si>
    <t>Dokassa</t>
  </si>
  <si>
    <t>Saco de lixo 100 L – pcte 100un</t>
  </si>
  <si>
    <t>Pano de limpeza alvejado chão 41x57cm 1un</t>
  </si>
  <si>
    <t>Submarino</t>
  </si>
  <si>
    <t>Toalha papel – 1000fls – pcte</t>
  </si>
  <si>
    <t>mercado livre</t>
  </si>
  <si>
    <t>Esponja dupla face – pcte 3un</t>
  </si>
  <si>
    <t>Copafer</t>
  </si>
  <si>
    <t>papelex</t>
  </si>
  <si>
    <t>Detergente líquido neutro 500ml</t>
  </si>
  <si>
    <t>Pão de açúcar</t>
  </si>
  <si>
    <t>Balde plástico 15l</t>
  </si>
  <si>
    <t>vassoura piaçava un</t>
  </si>
  <si>
    <t>Açúcar – 1 kg</t>
  </si>
  <si>
    <t>Zona Sul</t>
  </si>
  <si>
    <t>Adoçante liquido</t>
  </si>
  <si>
    <t>Água mineral natural 20 litos</t>
  </si>
  <si>
    <t>Hydrate</t>
  </si>
  <si>
    <t>Super nosso</t>
  </si>
  <si>
    <t>Rocha Branca</t>
  </si>
  <si>
    <t>Café torrado e moído – 500g</t>
  </si>
  <si>
    <t>Super Prix</t>
  </si>
  <si>
    <t>copo descartável 200 ml – caixa</t>
  </si>
  <si>
    <t>SupriMax</t>
  </si>
  <si>
    <t>copo descartável 50 ml – caixa</t>
  </si>
  <si>
    <t>Magazine luiza</t>
  </si>
  <si>
    <t>SUBTOTAL 2 (ORIGINAL)</t>
  </si>
  <si>
    <t>SUBTOTAL MATERIAL DE CONSUMO E ESCRITÓRIO (ORIGINAL)</t>
  </si>
  <si>
    <t>SUBTOTAL MATERIAL DE CONSUMO E ESCRITÓRIO [VALOR MENSAL] (ORIGINAL)</t>
  </si>
  <si>
    <t>SUBTOTAL MATERIAL DE CONSUMO E ESCRITÓRIO [VALOR MENSAL] (C/ DESCONTO)</t>
  </si>
  <si>
    <t>Materiais permanentes</t>
  </si>
  <si>
    <t>Tela de projeção com tripé 1,80x1,80cm</t>
  </si>
  <si>
    <t>Mercado livre</t>
  </si>
  <si>
    <t>notebook intel celeron dual core 4GB 500GB tela 15,5” Windons 10</t>
  </si>
  <si>
    <t>Carrefour</t>
  </si>
  <si>
    <t>mini projetor portátil c/ tripé</t>
  </si>
  <si>
    <t>Armário – 4 prateleiras</t>
  </si>
  <si>
    <t xml:space="preserve">Bebedouro </t>
  </si>
  <si>
    <t>Cadeira fixa</t>
  </si>
  <si>
    <t>Cafeteira Elétrica CP 14</t>
  </si>
  <si>
    <t>Câmera Digital W800</t>
  </si>
  <si>
    <t>amazon</t>
  </si>
  <si>
    <t>Impressora Muntifuncional</t>
  </si>
  <si>
    <t>Mesa de escritório (1 porta e 2 gavetas)</t>
  </si>
  <si>
    <t>Marabraz</t>
  </si>
  <si>
    <t>Privalia</t>
  </si>
  <si>
    <t>Mobly</t>
  </si>
  <si>
    <t>Mouse wireless</t>
  </si>
  <si>
    <t>pen drive 32gb</t>
  </si>
  <si>
    <t>Amazon</t>
  </si>
  <si>
    <t>Quadro branco 150x120</t>
  </si>
  <si>
    <t>Quadro de aviso – cortiça 45x60</t>
  </si>
  <si>
    <t>Cavalete Flipchart</t>
  </si>
  <si>
    <t>microfone com Fio HT 58</t>
  </si>
  <si>
    <t>Keepsound</t>
  </si>
  <si>
    <t>ventilador coluna 40cm</t>
  </si>
  <si>
    <t>Cesto para lixo 12L</t>
  </si>
  <si>
    <t>Caixa Amplificada</t>
  </si>
  <si>
    <t>SUBTOTAL 3 (ORIGINAL)</t>
  </si>
  <si>
    <t>SUBTOTAL 3 (C/ DESCONTO)</t>
  </si>
  <si>
    <t>Material gráfico</t>
  </si>
  <si>
    <t>Valor Total(R$)</t>
  </si>
  <si>
    <t>Serviço gráfico A4 preto/branco</t>
  </si>
  <si>
    <t>Copiadora 88</t>
  </si>
  <si>
    <t>Rimarweb</t>
  </si>
  <si>
    <t>Lapel</t>
  </si>
  <si>
    <t>(C/ DESCONTO)</t>
  </si>
  <si>
    <t>Cartaz (A3 colorido)</t>
  </si>
  <si>
    <t>Anbraz159</t>
  </si>
  <si>
    <t>Nacional gráfica</t>
  </si>
  <si>
    <t>Serviço gráfico A4 colorido</t>
  </si>
  <si>
    <t>Internet / Transporte</t>
  </si>
  <si>
    <t>QUANTIDADE</t>
  </si>
  <si>
    <t>MÊS</t>
  </si>
  <si>
    <t>Comunicação INTERNET 5G e Plano minimo de 100 min</t>
  </si>
  <si>
    <t>VIVO</t>
  </si>
  <si>
    <t>TIM</t>
  </si>
  <si>
    <t>Claro</t>
  </si>
  <si>
    <t xml:space="preserve">Locação de Veículo de Serviço com Motorista </t>
  </si>
  <si>
    <t>CoopRio</t>
  </si>
  <si>
    <t>Rio TransTur</t>
  </si>
  <si>
    <t>Coffee Break (kit)</t>
  </si>
  <si>
    <t>Bolinho Ana Maria – cobertura de chocolate 45g</t>
  </si>
  <si>
    <t>Extra Plus</t>
  </si>
  <si>
    <t>Mambo</t>
  </si>
  <si>
    <t>Suco Ades 200ml</t>
  </si>
  <si>
    <t>Biscoito salgado 22g</t>
  </si>
  <si>
    <t>Chocofesta</t>
  </si>
  <si>
    <t>Daolio</t>
  </si>
  <si>
    <t>SUBTOTAL 6 (ORIGINAL)</t>
  </si>
  <si>
    <t>SUBTOTAL 6 (C/ DESCONTO)</t>
  </si>
  <si>
    <t>Serviço Extra</t>
  </si>
  <si>
    <t>Aluguel de cadeiras de plástico</t>
  </si>
  <si>
    <t>Top Festa</t>
  </si>
  <si>
    <t>Levagua</t>
  </si>
  <si>
    <t>Aluguel de mesas plásticas</t>
  </si>
  <si>
    <t>Brinde Calculadora</t>
  </si>
  <si>
    <t>Escritório Total</t>
  </si>
  <si>
    <t>Brinde EcoBag</t>
  </si>
  <si>
    <t>Prumo Personalizados (Elo 7)</t>
  </si>
  <si>
    <t>Visão brindes e lembrancinhas (Elo 7)</t>
  </si>
  <si>
    <t>Pink Ballon
(Elo 7)</t>
  </si>
  <si>
    <t>Reproduções/cópias em geral em A4/PB -  Serviços de Reprografia (Kit)</t>
  </si>
  <si>
    <t>Reproduções/cópias em geral em A4/Colorida - Serviços de Reprografia (Kit)</t>
  </si>
  <si>
    <t xml:space="preserve">Pasta polionda </t>
  </si>
  <si>
    <t>Lápis preto Nº 2</t>
  </si>
  <si>
    <t>Caneta Esferográfica azul- un</t>
  </si>
  <si>
    <t>SUBTOTAL 8 (ORIGINAL)</t>
  </si>
  <si>
    <t>SUBTOTAL 8 (C/ DESCONTO)</t>
  </si>
  <si>
    <t>Marivete Tavares Pereira</t>
  </si>
  <si>
    <t>Coordenação Técnica – COBRAPE/RJ</t>
  </si>
  <si>
    <t>Garças</t>
  </si>
  <si>
    <t>Paçuaré I</t>
  </si>
  <si>
    <t>Paçuaré II</t>
  </si>
  <si>
    <t>Parque Carioca I</t>
  </si>
  <si>
    <t>Parque Carioca III</t>
  </si>
  <si>
    <t>Parque Carioca IV</t>
  </si>
  <si>
    <t>Pintassilgos</t>
  </si>
  <si>
    <t>Santorini</t>
  </si>
  <si>
    <t>Frete de Container</t>
  </si>
  <si>
    <t>Locação de Container Escritório (pequeno - 20 pés) + Climatização</t>
  </si>
  <si>
    <t>MATERIAL DE CONSUMO E LIMPEZA</t>
  </si>
  <si>
    <t>ESTUDO SOCIOECONÔMICO DA POPULAÇÃO BENEFICIÁRIA E MAPEAMENTO DO TERRITÓRIO</t>
  </si>
  <si>
    <t>ELABORAÇÃO DE RELATÓRIOS MENSAIS</t>
  </si>
  <si>
    <t>REUNIÕES DE PLANEJAMENTO E DESENVOLVIMENTO COM O GRUPO DE GOVERNANÇA LOCAL - GGL E DEMAIS ATORES</t>
  </si>
  <si>
    <t>REUNIÃO DE ASSESSORIA A  COMISSÃO GESTORA  - TEMA 01: ADMINISTRAÇÃO CONDOMINIAL</t>
  </si>
  <si>
    <t>REUNIÃO DE ASSESSORIA A  COMISSÃO GESTORA - TEMA 02: CONTABILIDADE CONDOMINIAL</t>
  </si>
  <si>
    <t>CAMPANHA EDUCAÇÃO PATRIMONIAL</t>
  </si>
  <si>
    <t>CAMPANHA EDUCAÇÃO SANITÁRIA E AMBIENTAL</t>
  </si>
  <si>
    <t>Valores Totais - Valores Mensais</t>
  </si>
  <si>
    <t>Condomínios</t>
  </si>
  <si>
    <t>X</t>
  </si>
  <si>
    <t>TOTAIS</t>
  </si>
  <si>
    <t>QUANT DE HORAS TOTAL (6 REUNIÕES)</t>
  </si>
  <si>
    <t>ATUALIZAÇÃO E MANUTENÇÃO DE ESPAÇOS EM REDES SOCIAIS</t>
  </si>
  <si>
    <t>QUANT DE HORAS TOTAL (12 REUNIÕES)</t>
  </si>
  <si>
    <t>QUANT DE HORAS TOTAL  (12 REUNIÕES)</t>
  </si>
  <si>
    <t>QUANT DE HORAS TOTAL (6 ENCONTROS)</t>
  </si>
  <si>
    <t>QUANT DE HORAS TOTAL (4 ENCONTROS)</t>
  </si>
  <si>
    <t>REUNIÕES DE ASSESSORIA À COMISSÃO GESTORA</t>
  </si>
  <si>
    <t>QUANT DE HORAS TOTAL  (4 REUNIÕES)</t>
  </si>
  <si>
    <t>QUANT DE HORAS TOTAL (4 EVENTOS)</t>
  </si>
  <si>
    <t>CAMPANHA DE EDUCAÇÃO PATRIMONIAL</t>
  </si>
  <si>
    <t>CAMPANHA DE EDUCAÇÃO SANITÁRIA E AMBIENTAL</t>
  </si>
  <si>
    <r>
      <t xml:space="preserve">ENCONTROS DE INTEGRAÇÃO COM O CORPO GESTOR DO EMPREENDIMENTO, </t>
    </r>
    <r>
      <rPr>
        <sz val="10"/>
        <color rgb="FFFF0000"/>
        <rFont val="Verdana"/>
        <family val="2"/>
      </rPr>
      <t xml:space="preserve"> </t>
    </r>
    <r>
      <rPr>
        <sz val="10"/>
        <color theme="1"/>
        <rFont val="Verdana"/>
        <family val="2"/>
      </rPr>
      <t>EQUIPE DE TRABALHO SOCIAL E MORADORES</t>
    </r>
  </si>
  <si>
    <t>ENCONTROS DE INTEGRAÇÃO COM O CORPO GESTOR DO EMPREENDIMENTO,  EQUIPE DE TRABALHO SOCIAL E MORADORES</t>
  </si>
  <si>
    <t xml:space="preserve">Quadro Comparativo de Preços (corrigido pelo IGP-M) com definição de média aritmética 03 (três parâmetros de cotação de preços - % da diferença do maior para o menor - Painel de Preços </t>
  </si>
  <si>
    <t>Item</t>
  </si>
  <si>
    <t>Descrição detalhada do item</t>
  </si>
  <si>
    <t>CATMAT</t>
  </si>
  <si>
    <t>Formato</t>
  </si>
  <si>
    <t>1º Parâmetro</t>
  </si>
  <si>
    <t>2º Parâmetro</t>
  </si>
  <si>
    <t>3º Parâmetro</t>
  </si>
  <si>
    <t>MÉDIA</t>
  </si>
  <si>
    <t>Menor Valor</t>
  </si>
  <si>
    <t>Maior Valor</t>
  </si>
  <si>
    <t>Diferença % do maior para o menor</t>
  </si>
  <si>
    <t>Fornecedor 1</t>
  </si>
  <si>
    <t>Fornecedor 2</t>
  </si>
  <si>
    <t>Fornecedor 3</t>
  </si>
  <si>
    <t>Açúcar 1 kg</t>
  </si>
  <si>
    <t xml:space="preserve">Unidade </t>
  </si>
  <si>
    <t>Água Mineral 1,5 L</t>
  </si>
  <si>
    <t>Água Mineral 510/500 ML</t>
  </si>
  <si>
    <t>Água Sanitária 5 L</t>
  </si>
  <si>
    <t>Álcool 70 5 L</t>
  </si>
  <si>
    <t>Apontador Metal e Plástico, com depósito</t>
  </si>
  <si>
    <t>230828/344642</t>
  </si>
  <si>
    <t>Borracha apagadora escrita, material: borracha, cor branca, tipo macia</t>
  </si>
  <si>
    <t>Caderno 80 folhas, materia off-set 56 g/m2</t>
  </si>
  <si>
    <t>Café 500 G, Torrado moído, intensidade média</t>
  </si>
  <si>
    <t>Caneta esferográfica azul, ponta aço inoxidável</t>
  </si>
  <si>
    <t>Caneta hidrográfica, material plástico, cor vermelha, corpo cilíndrico</t>
  </si>
  <si>
    <t>Cola - Tipo Bastão, Aplicação papel, sem glicerina, atóxica</t>
  </si>
  <si>
    <t>Copo Descartável180/200 ml</t>
  </si>
  <si>
    <t>Caixa 2500 unidades</t>
  </si>
  <si>
    <t>Corretivo líquido, material Base D</t>
  </si>
  <si>
    <t>Detergente neutro 500 ML, tensoativo biodegradável</t>
  </si>
  <si>
    <t>Envelope Kraft</t>
  </si>
  <si>
    <t>Esponja Limpeza, material lã aço, abrasividade média</t>
  </si>
  <si>
    <t>Fita Adesiva embalagem, comprimento  50m</t>
  </si>
  <si>
    <t>Grampeador 26/6, tipo mesa, material metal</t>
  </si>
  <si>
    <t>Grampo galvanizado/cobreado, tamanho 26/6</t>
  </si>
  <si>
    <t>Caixa 5 mil unidades</t>
  </si>
  <si>
    <t>Lápis Preto Sextavado</t>
  </si>
  <si>
    <t>Papel A4, tipo sulfite, gramatura 75 g/M2</t>
  </si>
  <si>
    <t>Embalagem 500 folhas</t>
  </si>
  <si>
    <t>Pasta Arquivo, tipo abas e elástico</t>
  </si>
  <si>
    <t>Pasta Arquivo, tipo registradora AZ</t>
  </si>
  <si>
    <t>Papel Higiênico</t>
  </si>
  <si>
    <t>Fardo 64 unidades</t>
  </si>
  <si>
    <t>Pen Drive 64 GB</t>
  </si>
  <si>
    <t>450532/374603</t>
  </si>
  <si>
    <t>Prancheta Portátil, material eucatex</t>
  </si>
  <si>
    <t>Prendedor de papel, material metal, tipo mola</t>
  </si>
  <si>
    <t>Caixa 12 unidades</t>
  </si>
  <si>
    <t>Sabonete Líquido 5 L, neutro e perfumado</t>
  </si>
  <si>
    <t>Bombona/Galão</t>
  </si>
  <si>
    <t>Saco Plástico lixo, capacidade 100 L, cor preta</t>
  </si>
  <si>
    <t>Embalagem/Pacote 100 unidades</t>
  </si>
  <si>
    <t>Vassoura Piaçava, material cabo: madeira</t>
  </si>
  <si>
    <t>Dispenser Higienizador 800 ml</t>
  </si>
  <si>
    <t>Bolo Alimentício, sabor morango, peso 40 G</t>
  </si>
  <si>
    <t>Suco líquido, sabor variado, tipo natural, embalagem 200 ml</t>
  </si>
  <si>
    <t>Embalagem/caixa 200 ml</t>
  </si>
  <si>
    <t>Quadro Comparativo de Preços (corrigido pelo IGP-M) com definição de média aritmética 03 (três parâmetros de cotação de preços - % da diferença do maior para o menor - Cotação com Fornecedores</t>
  </si>
  <si>
    <t>Materiais Gráficos</t>
  </si>
  <si>
    <t>Nome do fornecedor 1/CNPJ</t>
  </si>
  <si>
    <t>Nome do fornecedor 2/CNPJ</t>
  </si>
  <si>
    <t>Nome do fornecedor 3/CNPJ</t>
  </si>
  <si>
    <t>Apostila - formato A5 - 10 páginas - capa 4/4 e miolo 4 cores papel sulfite 90 g</t>
  </si>
  <si>
    <t>BureauRio Reprografia e Serviços LTDA - CNPJ:09.308.557/0001-69</t>
  </si>
  <si>
    <t>Banner Lona Brilho ou Fosca/ 1.00x2.00m/4x0 cores/Bastão e Corda</t>
  </si>
  <si>
    <t>Cartaz (A3 - 4/0 - papel couchê 115g)</t>
  </si>
  <si>
    <t>Encadernação A4 Simples</t>
  </si>
  <si>
    <t>Folder A5 - frente e verso 4/4 - papel sulfite 90g</t>
  </si>
  <si>
    <t>Impressão em A4 colorida</t>
  </si>
  <si>
    <t>Impressão em A4/PB</t>
  </si>
  <si>
    <t>Panfleto (Panfleto 10x15 cm, 4x4 (colorido frente/verso, Couchê 115g, Sem enobrecimento, Refile, Sem extras)</t>
  </si>
  <si>
    <t>Reproduções/cópias em A4/colorida</t>
  </si>
  <si>
    <t>Reproduções/cópias em A4/PB</t>
  </si>
  <si>
    <t>Mesas e Cadeiras</t>
  </si>
  <si>
    <t>Locação de Mesa de plástico ou PVC</t>
  </si>
  <si>
    <t>LOCAR &amp; EQUIPAMENTOS - CNPJ:01.477.861/0001-28</t>
  </si>
  <si>
    <t>STYLLO LOCADORA DE EQUIPAMENTOS LTDA ME - CNPJ: 10.455.621/0001-13</t>
  </si>
  <si>
    <t>Locação de Cadeira de plástico ou PVC</t>
  </si>
  <si>
    <t>Locação de Container Escritório (com climatização)</t>
  </si>
  <si>
    <t>Container Escritório 20 pés (ou similar)</t>
  </si>
  <si>
    <t>NOVO HORIZONTE JACAREPAGUÁ IMPORTAÇÃO E EXPORTAÇÃO S.A - CNPJ:00.185.997/00001-00</t>
  </si>
  <si>
    <t>JRC CONTÊINER E ESTRUTURAS METALICAS LTDA - CNPJ: 97.525.916/0001-05</t>
  </si>
  <si>
    <t>RH</t>
  </si>
  <si>
    <t>Agente Social</t>
  </si>
  <si>
    <t>Valor/hora</t>
  </si>
  <si>
    <t>PGRW CONSULTORIA E GESTÃO EMPRESARIAL CNPJ: 40.932.343/0001-09</t>
  </si>
  <si>
    <t>LDP ASSESSORIA E CONSULTORIA TÉCNICA LTDA - CNPJ: 35.190.930/0001-30</t>
  </si>
  <si>
    <t>INSTITUTO DE ESTUDOS POLÍTICOS E SOCIAIS PARA MELHORIA DA QUALIDADE DE VIDA - 02.002.930/0001-00</t>
  </si>
  <si>
    <t>Técnico Social</t>
  </si>
  <si>
    <t>Palestra Advogado</t>
  </si>
  <si>
    <t>Palestra Analista Ambiental</t>
  </si>
  <si>
    <t>Analista de Mídia Digital</t>
  </si>
  <si>
    <t>Palestra Psicólogo</t>
  </si>
  <si>
    <t>Palestra Administrador</t>
  </si>
  <si>
    <t>Designer Gráfico</t>
  </si>
  <si>
    <t>Locação de Veículo (Automóvel 4 portas, movido a Gasolina/Alcool)</t>
  </si>
  <si>
    <t>Locação de Veículo</t>
  </si>
  <si>
    <t>CONTRATO 006/2024 - SEHIS</t>
  </si>
  <si>
    <t>CONTRATO Nº01/2024 - DEPARTAMENTO DE ESTRADAS E RODAGEM (DER)</t>
  </si>
  <si>
    <t>Internet Banda Larga Fibra Ótica 500Mb</t>
  </si>
  <si>
    <t>Internet banda larga</t>
  </si>
  <si>
    <t xml:space="preserve"> Oi CNPJ: 76.535.764/0001-43</t>
  </si>
  <si>
    <t xml:space="preserve">Claro CNPJ: 40.432.544/0001-47 </t>
  </si>
  <si>
    <t xml:space="preserve">Vivo CNPJ: 02.558.157/0001-62 </t>
  </si>
  <si>
    <t>Descrição detalhada do item Frete Container 20 pés (Destinos)</t>
  </si>
  <si>
    <t>Valor Vencedor</t>
  </si>
  <si>
    <t>Diária mínima 10 horas</t>
  </si>
  <si>
    <t>AQUARIUS LOG - CNPJ:34.132.348/0001-54</t>
  </si>
  <si>
    <t>Condomínio/Itens</t>
  </si>
  <si>
    <t>Materias Gráficos</t>
  </si>
  <si>
    <t>Quantidade Total</t>
  </si>
  <si>
    <t>Descrição complementar (memória de cálculo)</t>
  </si>
  <si>
    <t>Igual a quantidade de Kits Pedagógicos</t>
  </si>
  <si>
    <t>Contagem (1 para cada empreendimento)</t>
  </si>
  <si>
    <t xml:space="preserve">Cartaz  (A3, 4/0 cores, papel couche 115g) </t>
  </si>
  <si>
    <t>Contagem</t>
  </si>
  <si>
    <t>Igual a quantidade de Kits Pedagógicos (2 reproduções x total de kits pedagógicos)</t>
  </si>
  <si>
    <t xml:space="preserve">Pesquisa de mercado </t>
  </si>
  <si>
    <t>Palestrante - Advogado</t>
  </si>
  <si>
    <t>Palestrante - Analista Ambiental</t>
  </si>
  <si>
    <t>Palestrante - Administração</t>
  </si>
  <si>
    <t>Palestrante - Psicólogo</t>
  </si>
  <si>
    <t>excluído</t>
  </si>
  <si>
    <t>MEMÓRIA DE CÁLCULO VERBA DIAGNÓSTICO E PESQUISA FINAL</t>
  </si>
  <si>
    <t>Unidade.mens</t>
  </si>
  <si>
    <t>AGENTE SOCIAL</t>
  </si>
  <si>
    <t xml:space="preserve">TÉCNICO SOCIAL </t>
  </si>
  <si>
    <t>Internet Banda Larga Fibra Ótica 500 MB</t>
  </si>
  <si>
    <t xml:space="preserve">Cartaz  (42 cmx59cm, 4/0 cores, papel couchê 115g) </t>
  </si>
  <si>
    <t xml:space="preserve">Água mineral 1,5L </t>
  </si>
  <si>
    <r>
      <rPr>
        <b/>
        <sz val="14"/>
        <color rgb="FF000000"/>
        <rFont val="Arial"/>
        <family val="2"/>
      </rPr>
      <t>Kit lanche</t>
    </r>
    <r>
      <rPr>
        <sz val="14"/>
        <color rgb="FF000000"/>
        <rFont val="Arial"/>
        <family val="2"/>
      </rPr>
      <t xml:space="preserve"> </t>
    </r>
  </si>
  <si>
    <t>Locação cadeira de plástico ou pvc</t>
  </si>
  <si>
    <t>Locação mesa de plástico ou pvc</t>
  </si>
  <si>
    <t>DISPENSER HIGIENIZADOR, MATERIAL PLÁSTICO ABS, APLICAÇÃO SABONETE LÍQUIDO/ÁLCOOL GEL, VISOR FRONTAL, CAPACIDADE 800 ML</t>
  </si>
  <si>
    <t> COPO DESCARTÁVEL, BRANCO, CAPACIDADE 180/200 ML, E REFRIGERENTE CAIXA COM 2500</t>
  </si>
  <si>
    <t>Detergente Líquido e Neutro (Frasco 500ml)</t>
  </si>
  <si>
    <t>ENVELOPE, MATERIAL:KRAFT, GRAMATURA:80 G/M2</t>
  </si>
  <si>
    <t>fardo 64 unidades</t>
  </si>
  <si>
    <t>Memória Portátil Microcomputador, Tipo: Pen drive 64GB</t>
  </si>
  <si>
    <t>500 folhas embalagem</t>
  </si>
  <si>
    <t>SABONETE LÍQUIDO - Bombona/Galão 5L</t>
  </si>
  <si>
    <t>SACO PLÁSTICO LIXO, CAPACIDADE 100L, COR PRETA - Pct 100 und</t>
  </si>
  <si>
    <t>PASTA COM ABA E ELÁSTICO, LARGURA 350 MM, ALTURA 235 CM, COR AZUL</t>
  </si>
  <si>
    <t>Biscoito Tipo Club Social, classificação salgado, pacote 144/160 g</t>
  </si>
  <si>
    <t>Alcool 70% 5L</t>
  </si>
  <si>
    <t>Fardo</t>
  </si>
  <si>
    <t>MEMÓRIA DE CÁLCULO VERBA PESQUISA FINAL</t>
  </si>
  <si>
    <t>Analista de mídia digital</t>
  </si>
  <si>
    <t>Corpo Técnico</t>
  </si>
  <si>
    <t>Palestrante - Contador</t>
  </si>
  <si>
    <t>Palestra Contador</t>
  </si>
  <si>
    <t>AGRAR CONSULTORIA E ESTUDOS TÉCNICOS S/C LTDA - CNPJ:35.795.210/0001-16</t>
  </si>
  <si>
    <t>Água mineral 500 ml (unidade)</t>
  </si>
  <si>
    <t>Auxiliar de serviços gerais</t>
  </si>
  <si>
    <t>Auxiliar de Serviços Gerais</t>
  </si>
  <si>
    <t>Todos os valores abaixo levaram em consideração a previsão de público específico (presente no TR) para o desenvolvimento adequado de cada atividade</t>
  </si>
  <si>
    <t>Condomínio</t>
  </si>
  <si>
    <t>Itens</t>
  </si>
  <si>
    <t>Kits Pedagógicos</t>
  </si>
  <si>
    <t>Kits de Lanche</t>
  </si>
  <si>
    <t>Água 500 ml</t>
  </si>
  <si>
    <t>Papel A4 500 folhas</t>
  </si>
  <si>
    <t>KP</t>
  </si>
  <si>
    <t>FRANCO</t>
  </si>
  <si>
    <t>KL</t>
  </si>
  <si>
    <t>M</t>
  </si>
  <si>
    <t>C</t>
  </si>
  <si>
    <t>Água</t>
  </si>
  <si>
    <t>A4</t>
  </si>
  <si>
    <t>MEMÓRIA DE CÁLCULO VERBA KIT PEDAGÓGICO - FRANCO</t>
  </si>
  <si>
    <t>MEMÓRIA DE CÁLCULO VERBA KIT PEDAGÓGICO - SKOL</t>
  </si>
  <si>
    <t>Cartaz</t>
  </si>
  <si>
    <t>Folder</t>
  </si>
  <si>
    <t>Panfleto</t>
  </si>
  <si>
    <t>Igual a quantidade de Kits Pedagógicos (8 reproduções x total de kits pedagógicos)</t>
  </si>
  <si>
    <t>Quantidade total de impressões Para 1 Pesquisa final</t>
  </si>
  <si>
    <t>Mesas de plástico</t>
  </si>
  <si>
    <t>Cadeiras de plástico</t>
  </si>
  <si>
    <t>QUANT DE HORAS TOTAL (2 eventos)</t>
  </si>
  <si>
    <t>QUANT DE HORAS TOTAL  (2 EVENTOS)</t>
  </si>
  <si>
    <t>Valor orçado (Valor total)</t>
  </si>
  <si>
    <t xml:space="preserve">PLANILHA DE DETALHAMENTO DE HORAS DO AGENTE SOCIAL  - CONDOMINIO RESIDENCIAL JOSÉ AUGUSTO FRANCISCO ("FRANCO") e Ana Celina do Nascimento ("SKOL")  - PRAZO 12 MESES </t>
  </si>
  <si>
    <t>Água Mineral 500 ML</t>
  </si>
  <si>
    <t>Garrafa 5L</t>
  </si>
  <si>
    <t>Copo Descartável 200 ml</t>
  </si>
  <si>
    <t>226694/226698</t>
  </si>
  <si>
    <t>229181/318187/419259</t>
  </si>
  <si>
    <t>281983/295889/370151/455646</t>
  </si>
  <si>
    <t>Biscoito Tipo Club Social, classificação salgado, pacote 144g</t>
  </si>
  <si>
    <t>Unidade/pacote 40g</t>
  </si>
  <si>
    <t>SERRA AZUL DISTRIBUIDORA DE BEBIDAS LTDA - 46566255000117</t>
  </si>
  <si>
    <t>SHAPER DO BRASIL COMERCIO E SERVICOS LTDA - 07692391000100</t>
  </si>
  <si>
    <t>ALNETTO COMERCIAL E SERVICOS LTDA - 27039914000112</t>
  </si>
  <si>
    <t>ACM DISTRIBUIDORA DE MATERIAIS E SERVICOS LTDA - 49326278000142</t>
  </si>
  <si>
    <t>RC RAMOS COMERCIO LTDA - 07048323000102</t>
  </si>
  <si>
    <t>KINGDOM COMÉRCIO DE LICITAÇÕES LTDA - 48500314000180</t>
  </si>
  <si>
    <t>DUOLIMP COMERCIO LTDA - 11506338000136</t>
  </si>
  <si>
    <t>VIPE COMERCIAL LTDA - 17526067000167</t>
  </si>
  <si>
    <t>SUPRY OFFICE DISTRIBUIDORA DE MATERIAIS E SERVICOS LTDA - 18593064000109</t>
  </si>
  <si>
    <t xml:space="preserve">CAMEPEL COMERCIO DE PAPEIS LTDA -  18631695000175
</t>
  </si>
  <si>
    <t>TUPIRATINS MATERIAIS ESCOLARES LTDA - 31953767000169</t>
  </si>
  <si>
    <t>COMPASTAS COMERCIO E SERVICOS GRAFICOS LTDA - 39685747000166</t>
  </si>
  <si>
    <t>VOGAS MAGAZINE LTDA -  02345977000176</t>
  </si>
  <si>
    <t>PRISMA PAPELARIALTDA - 28076288000105</t>
  </si>
  <si>
    <t>DISTRIBUIDORA SAO FRANCISCANA LTDA - 06324022000193</t>
  </si>
  <si>
    <t>QUALITY COMERCIO E SERVICOS EM GERAL LTDA - 20676042000154</t>
  </si>
  <si>
    <t>Data da cotação</t>
  </si>
  <si>
    <t>Gráfica Méier - CNPJ: 32.542.791/0001-78</t>
  </si>
  <si>
    <t>Copy Digital Soluções e Serviços LTDA ME - CNPJ:56.782.197/0001-12</t>
  </si>
  <si>
    <t>MULTITEINER COMERCIO E LOCACAO DE CONTEINERES LTDA - CNPJ:00.240.568/0001-80</t>
  </si>
  <si>
    <t>Representante Técnico (RT)</t>
  </si>
  <si>
    <t>PROCESSP ADMINISTRATIVO Nº2022/172.776 E O EDITAL DE LICITAÇÃO Nº 009/CPL/23</t>
  </si>
  <si>
    <t>PROCESSO ADMINISTRATIVO Nº2022/172.776 E O EDITAL DE LICITAÇÃO Nº 009/CPL/23</t>
  </si>
  <si>
    <t>Mediana</t>
  </si>
  <si>
    <t>Nome do fornecedor 2 - CNPJ</t>
  </si>
  <si>
    <t>Nome do fornecedor 3 -CNPJ</t>
  </si>
  <si>
    <t>Painel de Preços - Governo Federal</t>
  </si>
  <si>
    <t>3T COMERCIO DE MATERIAIS E SERVICOS LTDA -  38227436000190</t>
  </si>
  <si>
    <t>Cola - Tipo Bastão, Aplicação papel</t>
  </si>
  <si>
    <t>459308/459309</t>
  </si>
  <si>
    <t xml:space="preserve">TIMO PAPER SUPRIMENTOS PARA ESCRITORIO LTDA -  47853538000102
</t>
  </si>
  <si>
    <t>56.187.319 FERNANDA DUTRA DE ALMEIDA SOUSA - 56187319000122</t>
  </si>
  <si>
    <t>Esponja Limpeza, material lã aço</t>
  </si>
  <si>
    <t>TRIPLICE PARTICIPACOES E SERVICOS LTDA - 30510364000182</t>
  </si>
  <si>
    <t>55.256.678 JESSICA DA SILVA MACHADO - 55256678000121</t>
  </si>
  <si>
    <t>RODRIGO SILVA DE CARVALHO - 15787817000129</t>
  </si>
  <si>
    <t>TOUT VENDE COMERCIO E SERVICOS LTDA - 39418155000188</t>
  </si>
  <si>
    <t>Prancheta Portátil, material eucatex/acrílico</t>
  </si>
  <si>
    <t>267596/267597/267598/267599</t>
  </si>
  <si>
    <t>ALPLAS COMERCIO DE EMBALAGENS E PRODUTOS PLASTICOS LTDA - 11053762000172</t>
  </si>
  <si>
    <t>RD COMERCIO E REPRESENTACOES LTDA - 51267273000138</t>
  </si>
  <si>
    <t>QUALITY LUX COMERCIO E INDUSTRIA DE MATERIAIS ELETRICOS E ILUMINACAO LTDA - 28780007000192</t>
  </si>
  <si>
    <t>Condomínio I</t>
  </si>
  <si>
    <t>Condomínio II</t>
  </si>
  <si>
    <t>Condomínio 2</t>
  </si>
  <si>
    <t xml:space="preserve">Condomínio Residencial Fazendinha II - PRAZO 12 MESES </t>
  </si>
  <si>
    <t>220 unidades habitacionais</t>
  </si>
  <si>
    <t>CONDOMÍNIO RESIDENCIAL Fazendinha I</t>
  </si>
  <si>
    <t>CONDOMÍNIO RESIDENCIAL Fazendinha II</t>
  </si>
  <si>
    <t xml:space="preserve">Condomínio Residencial Fazendinha I - PRAZO 12 MESES </t>
  </si>
  <si>
    <t xml:space="preserve">PLANILHA DE DETALHAMENTO DE HORAS DO AGENTE SOCIAL  - CONDOMINIO RESIDENCIAL FAZENDINHA I E FAZENDINHA II (ITAPEMIRIM)  - PRAZO 12 MESES </t>
  </si>
  <si>
    <t>MEMÓRIA DE CÁLCULO VERBA ESTUDO - FAZENDINHA 1</t>
  </si>
  <si>
    <t>MEMÓRIA DE CÁLCULO VERBA ESTUDO - FAZENDINHA 2</t>
  </si>
  <si>
    <t>MEMÓRIA DE CÁLCULO VERBA ESTUDO</t>
  </si>
  <si>
    <t>ENCONTROS DE INTEGRAÇÃO DA POPULAÇÃO BENEFICIÁRIA</t>
  </si>
  <si>
    <t>Documentação e Encerramento de Trabalho Técnico Social</t>
  </si>
  <si>
    <t>DIAGNÓSTICO SOCIAL</t>
  </si>
  <si>
    <t>EIXO - Planejamento para o Trabalho Social</t>
  </si>
  <si>
    <t>REUNIÕES DE INTEGRAÇÃO ENTRE AS EQUIPES/EMPRESA/SEHIS</t>
  </si>
  <si>
    <t>mês 13</t>
  </si>
  <si>
    <t>mês 14</t>
  </si>
  <si>
    <t>mês 15</t>
  </si>
  <si>
    <t>mês 16</t>
  </si>
  <si>
    <t>mês 17</t>
  </si>
  <si>
    <t>mês 18</t>
  </si>
  <si>
    <t>QUANT DE HORAS TOTAL (17 MESES)</t>
  </si>
  <si>
    <t>QUANT DE HORAS TOTAL (15 MESES)</t>
  </si>
  <si>
    <t>PLANO DE TRABALHO SEMESTRAL</t>
  </si>
  <si>
    <t>VISITA AO EMPREENDIMENTO</t>
  </si>
  <si>
    <t>QUANT DE HORAS TOTAL (3 MESES)</t>
  </si>
  <si>
    <t>EIXO  – Assessoria à Gestão Condominial e Sustentabilidade da Intervenção</t>
  </si>
  <si>
    <t xml:space="preserve">OFICINA SOBRE MANUTENÇÃO PREDIAL PREVENTIVA </t>
  </si>
  <si>
    <t>REUNIÕES DE ASSESORIA À COMISSÃO GESTORA</t>
  </si>
  <si>
    <t>QUANT DE HORAS TOTAL (6 EVENTOS)</t>
  </si>
  <si>
    <t>QUANT DE HORAS TOTAL  (6 EVENTOS)</t>
  </si>
  <si>
    <t>AÇÃO DE EDUCAÇÃO PATRIMONIAL PARA RESPONSÁVEL FAMILIAR</t>
  </si>
  <si>
    <t>AÇÃO DE EDUCAÇÃO  PATRIMONIAL PARA RESPONSÁVEL FAMILIAR E CRIANÇAS</t>
  </si>
  <si>
    <t>AÇÃO DE EDUCAÇÃO PATRIMONIAL PARA CRIANÇAS</t>
  </si>
  <si>
    <t>TOTAL DO EIXO   Assessoria à Gestão Condominial e Sustentabilidade da Intervenção</t>
  </si>
  <si>
    <t>Palestrante - Pedagogo</t>
  </si>
  <si>
    <t>Palestra Pedagogo</t>
  </si>
  <si>
    <t>AÇÃO DE EDUCAÇÃO SANITÁRIA  E AMBIENTAL PARA RESPONSÁVEL FAMILIAR</t>
  </si>
  <si>
    <t>AÇÃO DE EDUCAÇÃO SANITÁRIA  E AMBIENTAL PARA CRIANÇAS</t>
  </si>
  <si>
    <t>QUANT DE HORAS TOTAL (18 MESES)</t>
  </si>
  <si>
    <t>Fazendinha - Condomínio I</t>
  </si>
  <si>
    <t>Fazendinha - Condomínio II</t>
  </si>
  <si>
    <t>1 encadernação para cada diagnóstico social e cada pesquisa final</t>
  </si>
  <si>
    <t xml:space="preserve">Material de impressão para as entrevistas necessárias  em relação à pesquisa final (10*111) </t>
  </si>
  <si>
    <t xml:space="preserve">Material de impressão para as entrevistas necessárias em relação à pesquisa final (10*111) </t>
  </si>
  <si>
    <t>18 meses</t>
  </si>
  <si>
    <t>Representante Técnico</t>
  </si>
  <si>
    <t>NBC COMERCIO E SERVICOS DE FORNECEDORES LTDA - 27541673000105</t>
  </si>
  <si>
    <t>VINAQUE COMERCIO DE ALIMENTOS LTDA - 73752081000150</t>
  </si>
  <si>
    <t>P H MORENO DA SILVA COMERCIO - 52036195000123</t>
  </si>
  <si>
    <t>EDEN DISTRIBUICAO DE GENEROS E INSUMOS LTDA - 57117600000151</t>
  </si>
  <si>
    <t>GPS ALIMENTACAO E SERVICOS LTDA - 51884749000180</t>
  </si>
  <si>
    <t>AGUA MINERAL OASIS DA SAUDE LTDA - 09176323000105</t>
  </si>
  <si>
    <t>AJAX R2 COMERCIO DE MATERIAIS LTDA - 34168349000159</t>
  </si>
  <si>
    <t>M. J. X. BRASIL COMERCIO E SERVICOS LTDA -33629787000104</t>
  </si>
  <si>
    <t>PLANETA DA LIMPEZA LTDA - 57562072000140</t>
  </si>
  <si>
    <t>EUCONSIGO COMERCIO E SERVICOS LTDA -31947274000116</t>
  </si>
  <si>
    <t>292730/310507</t>
  </si>
  <si>
    <t>Embalagem 1kg</t>
  </si>
  <si>
    <t>Garrafa 1,50 L</t>
  </si>
  <si>
    <t>Garrafa 500,00 ML</t>
  </si>
  <si>
    <t>MHT DISTRIBUIDORA E SERVICOS LTDA - 44929522000148</t>
  </si>
  <si>
    <t>ARMAZEM 248 UNIPESSOAL LTDA - 47206779000160</t>
  </si>
  <si>
    <t>Galão 5,00 L</t>
  </si>
  <si>
    <t>CAMPO ATACADO E VAREJO ESPORTIVO LTDA - 40553425000142</t>
  </si>
  <si>
    <t>M&amp;M COMERCIAL E DISTRIBUIDORA LTDA - 52672868000131</t>
  </si>
  <si>
    <t>Borracha apagadora escrita, material: borracha, cor branca</t>
  </si>
  <si>
    <t>H2M REPRESENTACOES SUL FLUMINENSE LTDA - 53007570000170</t>
  </si>
  <si>
    <t>UTIBRINK COMERCIO &amp; REPRESENTACOES LTDA - 03719870000103</t>
  </si>
  <si>
    <t xml:space="preserve">430307/380622/390145/380621 </t>
  </si>
  <si>
    <t>BRASIL COMERCIO E DISTRIBUIDORA LTDA - 11210951000101</t>
  </si>
  <si>
    <t>BAUER COMERCIO E LICITACOES LTDA - 45740175000173</t>
  </si>
  <si>
    <t>DO FILHO DISTRIBUICAO, SERVICOS E SOLUCOES LTDA - 51300680000108</t>
  </si>
  <si>
    <t>FAVORITA SERVICOS E DISTRIBUIDORA DE ALIMENTOS LTDA - 11969564000153</t>
  </si>
  <si>
    <t>NOGUEIRA NOBRE COMERCIO E SERVICOS LTDA - 05383313000190</t>
  </si>
  <si>
    <t>Caderno 96 folhas, folhas pautadas, brochura, 1/4 costurado</t>
  </si>
  <si>
    <t>Unidade/Bisnaga 20,00 G</t>
  </si>
  <si>
    <t xml:space="preserve">435019/481295/332641 </t>
  </si>
  <si>
    <t>RCB SOLUCOES.COM COMERCIO E SERVICOS LTDA ME - 16813260000116</t>
  </si>
  <si>
    <t>RBX XAVIER COMERCIO E SERVICOS DE INFORMATICA LTDA - 41367726000144</t>
  </si>
  <si>
    <t>201129/314892</t>
  </si>
  <si>
    <t>COLARTE ARTE E PAPELARIA LTDA - 49942955000157</t>
  </si>
  <si>
    <t>M E C COMERCIAL ATACADISTA LTDA - 51659557000170</t>
  </si>
  <si>
    <t>SANT'COSTA LIMPEZA E TERCEIRIZACAO LTDA - 22774230000140</t>
  </si>
  <si>
    <t>RJ COMERCIO E SERVICOS GERAIS LTDA - 11819860000178</t>
  </si>
  <si>
    <t>Embalagem/Pacote 8 unidades</t>
  </si>
  <si>
    <t>DINAMAXX BRAZ COMERCIO VAREJISTA &amp; ATACADISTA LTDA - 54968738000176</t>
  </si>
  <si>
    <t>285553/310256</t>
  </si>
  <si>
    <t>C E PATRASSO - 37810921000120</t>
  </si>
  <si>
    <t>ANA C S COMERCIAL LTDA - 18800925000182</t>
  </si>
  <si>
    <t>A GONZALES DE SOUZA PIRES - 47350805000129</t>
  </si>
  <si>
    <t>CREATIVE LICITACOES LTDA - 54362519000149</t>
  </si>
  <si>
    <t>403234/464326/618419</t>
  </si>
  <si>
    <t>T. SOARES JACURU DISTRIBUIDORA - 18550098000116</t>
  </si>
  <si>
    <t>COMERCIAL TH4 LTDA - 45194580000133</t>
  </si>
  <si>
    <t>JH SERVICOS E MANUTENCAO LTDA - 46549629000196</t>
  </si>
  <si>
    <t>SUSTENTE SERVICOS DE MANUTENCAO E TERCEIRIZACAO LTDA - 32002174000180</t>
  </si>
  <si>
    <t>33.622.151 ISABEL ALVES DE SOUZA - 33622151000130</t>
  </si>
  <si>
    <t>TECHX INFORMATICA LTDA - 48411373000181</t>
  </si>
  <si>
    <t>278851/278852/278853/278855</t>
  </si>
  <si>
    <t>ED INFO SUPRIMENTOS DE INFORMATICA INDUSTRIA EDITORIAL COMERCIO E SERVICOS GRAFICOS - 06334946000170</t>
  </si>
  <si>
    <t>COMERCIAL CAETANO VIEIRA LTDA - 45806440000179</t>
  </si>
  <si>
    <t>INOVA RIO MATERIAIS ELETRICOS E DESCARTAVEIS LTDA - 34894910000187</t>
  </si>
  <si>
    <t>DONA CIDA DISTRIBUIDORA LTDA - 51292650000199</t>
  </si>
  <si>
    <t>Unidade/Pacote 25/26 g</t>
  </si>
  <si>
    <t>ORION DISTRIBUIDORA E COMERCIO LTDA - 31738141000130</t>
  </si>
  <si>
    <t>MARKA CARIOCA COMERCIAL LTDA - 23093584000192</t>
  </si>
  <si>
    <t>MULTIPLA COMERCIAL LTDA - 53094350000120</t>
  </si>
  <si>
    <t>448198/465634</t>
  </si>
  <si>
    <t>TILIM COMERCIO DE ALIMENTOS LTDA - 20645946000112</t>
  </si>
  <si>
    <t>EIXO - Sustentabilidade Ambiental</t>
  </si>
  <si>
    <t>EIXO  – Sustentabilidade Ambiental</t>
  </si>
  <si>
    <t>REUNIÃO DE ENCERRAMENTO DO TRABALHO SOCIAL COM OS MORADORES</t>
  </si>
  <si>
    <t>RELATÓRIO FINAL CONSOLIDADO</t>
  </si>
  <si>
    <t>CLAUWAN COMERCIO DE MOVEIS DE ACO LTDA = CNPJ: 49.479.435/0001-50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</si>
</sst>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&quot;R$&quot;\ #,##0.00"/>
    <numFmt numFmtId="166" formatCode="[$R$-416]\ #,##0.00;\-[$R$-416]\ #,##0.00"/>
    <numFmt numFmtId="167" formatCode="[$R$-416]\ #,##0.00;[Red]\-[$R$-416]\ #,##0.00"/>
    <numFmt numFmtId="168" formatCode="[$R$-416]\ #,##0.0000;\-[$R$-416]\ #,##0.0000"/>
    <numFmt numFmtId="169" formatCode="[$R$-416]\ #,##0.000;[Red]\-[$R$-416]\ #,##0.000"/>
    <numFmt numFmtId="170" formatCode="&quot; R$ &quot;* #,##0.00\ ;&quot; R$ &quot;* \(#,##0.00\);&quot; R$ &quot;* \-#\ ;@\ "/>
  </numFmts>
  <fonts count="4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0"/>
      <color rgb="FF000000"/>
      <name val="Verdana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Verdana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Verdana"/>
      <family val="2"/>
    </font>
    <font>
      <sz val="10"/>
      <color rgb="FF000000"/>
      <name val="Verdana"/>
      <family val="2"/>
    </font>
    <font>
      <sz val="20"/>
      <color theme="1"/>
      <name val="Calibri"/>
      <family val="2"/>
    </font>
    <font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Verdana"/>
      <family val="2"/>
    </font>
    <font>
      <sz val="8"/>
      <name val="Calibri"/>
      <family val="2"/>
      <scheme val="minor"/>
    </font>
    <font>
      <sz val="11"/>
      <color rgb="FF000000"/>
      <name val="Calibri"/>
    </font>
    <font>
      <sz val="8"/>
      <name val="Calibri"/>
      <scheme val="minor"/>
    </font>
    <font>
      <sz val="11"/>
      <color rgb="FF000000"/>
      <name val="Calibri"/>
      <family val="2"/>
      <scheme val="major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6DCE4"/>
        <bgColor rgb="FFD6DCE4"/>
      </patternFill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rgb="FFCCFFFF"/>
        <bgColor rgb="FFCCFFFF"/>
      </patternFill>
    </fill>
    <fill>
      <patternFill patternType="solid">
        <fgColor rgb="FFD0CECE"/>
        <bgColor rgb="FFD0CECE"/>
      </patternFill>
    </fill>
    <fill>
      <patternFill patternType="solid">
        <fgColor rgb="FFFFD965"/>
        <bgColor rgb="FFFFD965"/>
      </patternFill>
    </fill>
    <fill>
      <patternFill patternType="solid">
        <fgColor rgb="FFC8C8C8"/>
        <bgColor rgb="FFC8C8C8"/>
      </patternFill>
    </fill>
    <fill>
      <patternFill patternType="solid">
        <fgColor rgb="FF3A3838"/>
        <bgColor rgb="FF3A383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theme="0"/>
        <bgColor rgb="FFBFBFBF"/>
      </patternFill>
    </fill>
    <fill>
      <patternFill patternType="solid">
        <fgColor rgb="FFFFFF00"/>
        <bgColor rgb="FFE7E6E6"/>
      </patternFill>
    </fill>
    <fill>
      <patternFill patternType="solid">
        <fgColor rgb="FF00B0F0"/>
        <bgColor indexed="64"/>
      </patternFill>
    </fill>
  </fills>
  <borders count="7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44" fontId="29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2" fillId="0" borderId="54"/>
  </cellStyleXfs>
  <cellXfs count="502">
    <xf numFmtId="0" fontId="0" fillId="0" borderId="0" xfId="0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4" fillId="0" borderId="0" xfId="0" applyFont="1"/>
    <xf numFmtId="164" fontId="12" fillId="2" borderId="4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/>
    </xf>
    <xf numFmtId="166" fontId="15" fillId="3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6" fontId="17" fillId="4" borderId="1" xfId="0" applyNumberFormat="1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5" fillId="0" borderId="0" xfId="0" applyFont="1" applyAlignment="1">
      <alignment horizontal="center" vertical="center"/>
    </xf>
    <xf numFmtId="0" fontId="22" fillId="4" borderId="15" xfId="0" applyFont="1" applyFill="1" applyBorder="1" applyAlignment="1">
      <alignment horizontal="center" vertical="center" wrapText="1"/>
    </xf>
    <xf numFmtId="166" fontId="22" fillId="4" borderId="1" xfId="0" applyNumberFormat="1" applyFont="1" applyFill="1" applyBorder="1" applyAlignment="1">
      <alignment horizontal="center" vertical="center" wrapText="1"/>
    </xf>
    <xf numFmtId="166" fontId="22" fillId="4" borderId="16" xfId="0" applyNumberFormat="1" applyFont="1" applyFill="1" applyBorder="1" applyAlignment="1">
      <alignment horizontal="center" vertical="center" wrapText="1"/>
    </xf>
    <xf numFmtId="166" fontId="22" fillId="8" borderId="19" xfId="0" applyNumberFormat="1" applyFont="1" applyFill="1" applyBorder="1" applyAlignment="1">
      <alignment horizontal="center" vertical="center" wrapText="1"/>
    </xf>
    <xf numFmtId="166" fontId="22" fillId="8" borderId="3" xfId="0" applyNumberFormat="1" applyFont="1" applyFill="1" applyBorder="1" applyAlignment="1">
      <alignment horizontal="center" vertical="center" wrapText="1"/>
    </xf>
    <xf numFmtId="166" fontId="15" fillId="8" borderId="3" xfId="0" applyNumberFormat="1" applyFont="1" applyFill="1" applyBorder="1" applyAlignment="1">
      <alignment horizontal="center" vertical="center" wrapText="1"/>
    </xf>
    <xf numFmtId="166" fontId="15" fillId="8" borderId="20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Alignment="1">
      <alignment horizontal="center" vertical="center"/>
    </xf>
    <xf numFmtId="0" fontId="23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166" fontId="23" fillId="2" borderId="1" xfId="0" applyNumberFormat="1" applyFont="1" applyFill="1" applyBorder="1" applyAlignment="1">
      <alignment horizontal="center" vertical="center" wrapText="1"/>
    </xf>
    <xf numFmtId="166" fontId="15" fillId="3" borderId="2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 wrapText="1"/>
    </xf>
    <xf numFmtId="166" fontId="15" fillId="3" borderId="1" xfId="0" applyNumberFormat="1" applyFont="1" applyFill="1" applyBorder="1" applyAlignment="1">
      <alignment horizontal="center" vertical="center" wrapText="1"/>
    </xf>
    <xf numFmtId="166" fontId="22" fillId="4" borderId="21" xfId="0" applyNumberFormat="1" applyFont="1" applyFill="1" applyBorder="1" applyAlignment="1">
      <alignment horizontal="center" vertical="center" wrapText="1"/>
    </xf>
    <xf numFmtId="166" fontId="22" fillId="0" borderId="1" xfId="0" applyNumberFormat="1" applyFont="1" applyBorder="1" applyAlignment="1">
      <alignment horizontal="center" vertical="center" wrapText="1"/>
    </xf>
    <xf numFmtId="166" fontId="22" fillId="0" borderId="2" xfId="0" applyNumberFormat="1" applyFont="1" applyBorder="1" applyAlignment="1">
      <alignment horizontal="center" vertical="center" wrapText="1"/>
    </xf>
    <xf numFmtId="166" fontId="22" fillId="4" borderId="15" xfId="0" applyNumberFormat="1" applyFont="1" applyFill="1" applyBorder="1" applyAlignment="1">
      <alignment horizontal="center" vertical="center" wrapText="1"/>
    </xf>
    <xf numFmtId="165" fontId="23" fillId="2" borderId="1" xfId="0" applyNumberFormat="1" applyFont="1" applyFill="1" applyBorder="1" applyAlignment="1">
      <alignment horizontal="center" vertical="center" wrapText="1"/>
    </xf>
    <xf numFmtId="166" fontId="22" fillId="4" borderId="24" xfId="0" applyNumberFormat="1" applyFont="1" applyFill="1" applyBorder="1" applyAlignment="1">
      <alignment horizontal="center" vertical="center" wrapText="1"/>
    </xf>
    <xf numFmtId="166" fontId="22" fillId="4" borderId="26" xfId="0" applyNumberFormat="1" applyFont="1" applyFill="1" applyBorder="1" applyAlignment="1">
      <alignment horizontal="center" vertical="center" wrapText="1"/>
    </xf>
    <xf numFmtId="166" fontId="15" fillId="2" borderId="1" xfId="0" applyNumberFormat="1" applyFont="1" applyFill="1" applyBorder="1" applyAlignment="1">
      <alignment horizontal="center" vertical="center" wrapText="1"/>
    </xf>
    <xf numFmtId="166" fontId="22" fillId="2" borderId="1" xfId="0" applyNumberFormat="1" applyFont="1" applyFill="1" applyBorder="1" applyAlignment="1">
      <alignment horizontal="center" vertical="center" wrapText="1"/>
    </xf>
    <xf numFmtId="166" fontId="15" fillId="2" borderId="16" xfId="0" applyNumberFormat="1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vertical="center"/>
    </xf>
    <xf numFmtId="166" fontId="22" fillId="9" borderId="15" xfId="0" applyNumberFormat="1" applyFont="1" applyFill="1" applyBorder="1" applyAlignment="1">
      <alignment horizontal="center" vertical="center" wrapText="1"/>
    </xf>
    <xf numFmtId="166" fontId="22" fillId="10" borderId="21" xfId="0" applyNumberFormat="1" applyFont="1" applyFill="1" applyBorder="1" applyAlignment="1">
      <alignment horizontal="center" vertical="center" wrapText="1"/>
    </xf>
    <xf numFmtId="166" fontId="22" fillId="8" borderId="15" xfId="0" applyNumberFormat="1" applyFont="1" applyFill="1" applyBorder="1" applyAlignment="1">
      <alignment horizontal="center" vertical="center" wrapText="1"/>
    </xf>
    <xf numFmtId="166" fontId="22" fillId="8" borderId="1" xfId="0" applyNumberFormat="1" applyFont="1" applyFill="1" applyBorder="1" applyAlignment="1">
      <alignment horizontal="center" vertical="center" wrapText="1"/>
    </xf>
    <xf numFmtId="166" fontId="22" fillId="8" borderId="16" xfId="0" applyNumberFormat="1" applyFont="1" applyFill="1" applyBorder="1" applyAlignment="1">
      <alignment horizontal="center" vertical="center" wrapText="1"/>
    </xf>
    <xf numFmtId="166" fontId="15" fillId="2" borderId="2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66" fontId="22" fillId="0" borderId="15" xfId="0" applyNumberFormat="1" applyFont="1" applyBorder="1" applyAlignment="1">
      <alignment horizontal="center" vertical="center" wrapText="1"/>
    </xf>
    <xf numFmtId="166" fontId="22" fillId="10" borderId="15" xfId="0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22" fillId="8" borderId="1" xfId="0" applyFont="1" applyFill="1" applyBorder="1" applyAlignment="1">
      <alignment horizontal="center" vertical="center" wrapText="1"/>
    </xf>
    <xf numFmtId="166" fontId="22" fillId="10" borderId="33" xfId="0" applyNumberFormat="1" applyFont="1" applyFill="1" applyBorder="1" applyAlignment="1">
      <alignment horizontal="center" vertical="center" wrapText="1"/>
    </xf>
    <xf numFmtId="166" fontId="22" fillId="8" borderId="34" xfId="0" applyNumberFormat="1" applyFont="1" applyFill="1" applyBorder="1" applyAlignment="1">
      <alignment horizontal="center" vertical="center" wrapText="1"/>
    </xf>
    <xf numFmtId="166" fontId="22" fillId="10" borderId="1" xfId="0" applyNumberFormat="1" applyFont="1" applyFill="1" applyBorder="1" applyAlignment="1">
      <alignment horizontal="center" vertical="center" wrapText="1"/>
    </xf>
    <xf numFmtId="166" fontId="25" fillId="12" borderId="33" xfId="0" applyNumberFormat="1" applyFont="1" applyFill="1" applyBorder="1" applyAlignment="1">
      <alignment horizontal="center" vertical="center" wrapText="1"/>
    </xf>
    <xf numFmtId="166" fontId="22" fillId="8" borderId="39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Alignment="1">
      <alignment vertical="center"/>
    </xf>
    <xf numFmtId="0" fontId="15" fillId="2" borderId="4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166" fontId="22" fillId="3" borderId="1" xfId="0" applyNumberFormat="1" applyFont="1" applyFill="1" applyBorder="1" applyAlignment="1">
      <alignment horizontal="center" vertical="center" wrapText="1"/>
    </xf>
    <xf numFmtId="166" fontId="22" fillId="3" borderId="16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15" fillId="4" borderId="1" xfId="0" applyFont="1" applyFill="1" applyBorder="1" applyAlignment="1">
      <alignment horizontal="center" vertical="center" wrapText="1"/>
    </xf>
    <xf numFmtId="166" fontId="15" fillId="4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64" fontId="12" fillId="2" borderId="1" xfId="0" applyNumberFormat="1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top"/>
    </xf>
    <xf numFmtId="0" fontId="24" fillId="0" borderId="15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166" fontId="22" fillId="3" borderId="15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4" borderId="3" xfId="0" applyFont="1" applyFill="1" applyBorder="1" applyAlignment="1">
      <alignment horizontal="center" vertical="center" wrapText="1"/>
    </xf>
    <xf numFmtId="166" fontId="15" fillId="4" borderId="3" xfId="0" applyNumberFormat="1" applyFont="1" applyFill="1" applyBorder="1" applyAlignment="1">
      <alignment horizontal="center" vertical="center" wrapText="1"/>
    </xf>
    <xf numFmtId="166" fontId="15" fillId="2" borderId="4" xfId="0" applyNumberFormat="1" applyFont="1" applyFill="1" applyBorder="1" applyAlignment="1">
      <alignment vertical="center"/>
    </xf>
    <xf numFmtId="0" fontId="15" fillId="9" borderId="15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166" fontId="22" fillId="2" borderId="15" xfId="0" applyNumberFormat="1" applyFont="1" applyFill="1" applyBorder="1" applyAlignment="1">
      <alignment horizontal="center" vertical="center" wrapText="1"/>
    </xf>
    <xf numFmtId="166" fontId="24" fillId="0" borderId="1" xfId="0" applyNumberFormat="1" applyFont="1" applyBorder="1" applyAlignment="1">
      <alignment horizontal="center"/>
    </xf>
    <xf numFmtId="0" fontId="22" fillId="11" borderId="15" xfId="0" applyFont="1" applyFill="1" applyBorder="1" applyAlignment="1">
      <alignment horizontal="center" vertical="center" wrapText="1"/>
    </xf>
    <xf numFmtId="0" fontId="15" fillId="11" borderId="31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166" fontId="15" fillId="11" borderId="1" xfId="0" applyNumberFormat="1" applyFont="1" applyFill="1" applyBorder="1" applyAlignment="1">
      <alignment horizontal="center" vertical="center" wrapText="1"/>
    </xf>
    <xf numFmtId="166" fontId="22" fillId="4" borderId="33" xfId="0" applyNumberFormat="1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166" fontId="22" fillId="0" borderId="7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/>
    </xf>
    <xf numFmtId="0" fontId="22" fillId="4" borderId="19" xfId="0" applyFont="1" applyFill="1" applyBorder="1" applyAlignment="1">
      <alignment horizontal="center" vertical="center" wrapText="1"/>
    </xf>
    <xf numFmtId="166" fontId="24" fillId="0" borderId="1" xfId="0" applyNumberFormat="1" applyFont="1" applyBorder="1" applyAlignment="1">
      <alignment horizontal="center" vertical="center"/>
    </xf>
    <xf numFmtId="165" fontId="15" fillId="2" borderId="1" xfId="0" applyNumberFormat="1" applyFont="1" applyFill="1" applyBorder="1" applyAlignment="1">
      <alignment horizontal="center" vertical="center" wrapText="1"/>
    </xf>
    <xf numFmtId="166" fontId="22" fillId="3" borderId="30" xfId="0" applyNumberFormat="1" applyFont="1" applyFill="1" applyBorder="1" applyAlignment="1">
      <alignment horizontal="center" vertical="center" wrapText="1"/>
    </xf>
    <xf numFmtId="166" fontId="22" fillId="3" borderId="31" xfId="0" applyNumberFormat="1" applyFont="1" applyFill="1" applyBorder="1" applyAlignment="1">
      <alignment horizontal="center" vertical="center" wrapText="1"/>
    </xf>
    <xf numFmtId="166" fontId="22" fillId="0" borderId="32" xfId="0" applyNumberFormat="1" applyFont="1" applyBorder="1" applyAlignment="1">
      <alignment horizontal="center" vertical="center" wrapText="1"/>
    </xf>
    <xf numFmtId="166" fontId="22" fillId="0" borderId="14" xfId="0" applyNumberFormat="1" applyFont="1" applyBorder="1" applyAlignment="1">
      <alignment horizontal="center" vertical="center" wrapText="1"/>
    </xf>
    <xf numFmtId="0" fontId="22" fillId="4" borderId="16" xfId="0" applyFont="1" applyFill="1" applyBorder="1" applyAlignment="1">
      <alignment horizontal="center" vertical="center" wrapText="1"/>
    </xf>
    <xf numFmtId="0" fontId="22" fillId="10" borderId="44" xfId="0" applyFont="1" applyFill="1" applyBorder="1" applyAlignment="1">
      <alignment horizontal="center" vertical="center" wrapText="1"/>
    </xf>
    <xf numFmtId="0" fontId="22" fillId="10" borderId="31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67" fontId="15" fillId="0" borderId="0" xfId="0" applyNumberFormat="1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167" fontId="15" fillId="6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vertical="center" wrapText="1"/>
    </xf>
    <xf numFmtId="166" fontId="15" fillId="0" borderId="1" xfId="0" applyNumberFormat="1" applyFont="1" applyBorder="1" applyAlignment="1">
      <alignment horizontal="center" vertical="center"/>
    </xf>
    <xf numFmtId="166" fontId="15" fillId="6" borderId="1" xfId="0" applyNumberFormat="1" applyFont="1" applyFill="1" applyBorder="1" applyAlignment="1">
      <alignment horizontal="center" vertical="center"/>
    </xf>
    <xf numFmtId="166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6" fontId="22" fillId="6" borderId="1" xfId="0" applyNumberFormat="1" applyFont="1" applyFill="1" applyBorder="1" applyAlignment="1">
      <alignment horizontal="center" vertical="center"/>
    </xf>
    <xf numFmtId="167" fontId="15" fillId="0" borderId="1" xfId="0" applyNumberFormat="1" applyFont="1" applyBorder="1" applyAlignment="1">
      <alignment horizontal="center" vertical="center" wrapText="1"/>
    </xf>
    <xf numFmtId="168" fontId="26" fillId="0" borderId="0" xfId="0" applyNumberFormat="1" applyFont="1" applyAlignment="1">
      <alignment horizontal="center" vertical="center"/>
    </xf>
    <xf numFmtId="166" fontId="14" fillId="0" borderId="0" xfId="0" applyNumberFormat="1" applyFont="1"/>
    <xf numFmtId="166" fontId="22" fillId="4" borderId="1" xfId="0" applyNumberFormat="1" applyFont="1" applyFill="1" applyBorder="1" applyAlignment="1">
      <alignment horizontal="center" vertical="center"/>
    </xf>
    <xf numFmtId="166" fontId="22" fillId="8" borderId="1" xfId="0" applyNumberFormat="1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left" vertical="center" wrapText="1"/>
    </xf>
    <xf numFmtId="166" fontId="15" fillId="6" borderId="1" xfId="0" applyNumberFormat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9" fillId="6" borderId="31" xfId="0" applyFont="1" applyFill="1" applyBorder="1" applyAlignment="1">
      <alignment horizontal="center" vertical="center" wrapText="1"/>
    </xf>
    <xf numFmtId="166" fontId="26" fillId="0" borderId="1" xfId="0" applyNumberFormat="1" applyFont="1" applyBorder="1" applyAlignment="1">
      <alignment horizontal="center" vertical="center" wrapText="1"/>
    </xf>
    <xf numFmtId="166" fontId="26" fillId="0" borderId="2" xfId="0" applyNumberFormat="1" applyFont="1" applyBorder="1" applyAlignment="1">
      <alignment horizontal="center" vertical="center" wrapText="1"/>
    </xf>
    <xf numFmtId="166" fontId="26" fillId="6" borderId="55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66" fontId="26" fillId="0" borderId="57" xfId="0" applyNumberFormat="1" applyFont="1" applyBorder="1" applyAlignment="1">
      <alignment horizontal="center" vertical="center" wrapText="1"/>
    </xf>
    <xf numFmtId="166" fontId="22" fillId="8" borderId="31" xfId="0" applyNumberFormat="1" applyFont="1" applyFill="1" applyBorder="1" applyAlignment="1">
      <alignment horizontal="center" vertical="center"/>
    </xf>
    <xf numFmtId="166" fontId="22" fillId="8" borderId="16" xfId="0" applyNumberFormat="1" applyFont="1" applyFill="1" applyBorder="1" applyAlignment="1">
      <alignment horizontal="center" vertical="center"/>
    </xf>
    <xf numFmtId="166" fontId="22" fillId="8" borderId="59" xfId="0" applyNumberFormat="1" applyFont="1" applyFill="1" applyBorder="1" applyAlignment="1">
      <alignment horizontal="center" vertical="center"/>
    </xf>
    <xf numFmtId="166" fontId="22" fillId="8" borderId="25" xfId="0" applyNumberFormat="1" applyFont="1" applyFill="1" applyBorder="1" applyAlignment="1">
      <alignment horizontal="center" vertical="center"/>
    </xf>
    <xf numFmtId="166" fontId="15" fillId="0" borderId="7" xfId="0" applyNumberFormat="1" applyFont="1" applyBorder="1" applyAlignment="1">
      <alignment horizontal="center" vertical="center"/>
    </xf>
    <xf numFmtId="166" fontId="26" fillId="0" borderId="5" xfId="0" applyNumberFormat="1" applyFont="1" applyBorder="1" applyAlignment="1">
      <alignment horizontal="center" vertical="center" wrapText="1"/>
    </xf>
    <xf numFmtId="0" fontId="26" fillId="0" borderId="57" xfId="0" applyFont="1" applyBorder="1" applyAlignment="1">
      <alignment horizontal="center" vertical="center" wrapText="1"/>
    </xf>
    <xf numFmtId="169" fontId="15" fillId="0" borderId="0" xfId="0" applyNumberFormat="1" applyFont="1" applyAlignment="1">
      <alignment horizontal="center" vertical="center"/>
    </xf>
    <xf numFmtId="166" fontId="26" fillId="6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 vertical="center"/>
    </xf>
    <xf numFmtId="0" fontId="15" fillId="0" borderId="35" xfId="0" applyFont="1" applyBorder="1" applyAlignment="1">
      <alignment horizontal="left" vertical="center"/>
    </xf>
    <xf numFmtId="0" fontId="15" fillId="0" borderId="35" xfId="0" applyFont="1" applyBorder="1" applyAlignment="1">
      <alignment horizontal="center" vertical="center"/>
    </xf>
    <xf numFmtId="167" fontId="15" fillId="0" borderId="35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0" fillId="13" borderId="0" xfId="0" applyFill="1"/>
    <xf numFmtId="0" fontId="30" fillId="0" borderId="1" xfId="0" applyFont="1" applyBorder="1" applyAlignment="1">
      <alignment horizontal="center" vertical="center" wrapText="1"/>
    </xf>
    <xf numFmtId="166" fontId="0" fillId="0" borderId="0" xfId="0" applyNumberFormat="1"/>
    <xf numFmtId="166" fontId="24" fillId="0" borderId="15" xfId="0" applyNumberFormat="1" applyFont="1" applyBorder="1" applyAlignment="1">
      <alignment horizontal="center"/>
    </xf>
    <xf numFmtId="166" fontId="32" fillId="4" borderId="61" xfId="0" applyNumberFormat="1" applyFont="1" applyFill="1" applyBorder="1" applyAlignment="1">
      <alignment horizontal="center" vertical="center" wrapText="1"/>
    </xf>
    <xf numFmtId="166" fontId="32" fillId="4" borderId="25" xfId="0" applyNumberFormat="1" applyFont="1" applyFill="1" applyBorder="1" applyAlignment="1">
      <alignment horizontal="center" vertical="center" wrapText="1"/>
    </xf>
    <xf numFmtId="166" fontId="32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1" fillId="0" borderId="25" xfId="0" applyFont="1" applyBorder="1" applyAlignment="1">
      <alignment vertical="center"/>
    </xf>
    <xf numFmtId="0" fontId="31" fillId="0" borderId="1" xfId="0" applyFont="1" applyBorder="1" applyAlignment="1">
      <alignment vertical="center"/>
    </xf>
    <xf numFmtId="166" fontId="31" fillId="0" borderId="1" xfId="0" applyNumberFormat="1" applyFont="1" applyBorder="1" applyAlignment="1">
      <alignment horizontal="center" vertical="center" wrapText="1"/>
    </xf>
    <xf numFmtId="166" fontId="10" fillId="0" borderId="0" xfId="0" applyNumberFormat="1" applyFont="1" applyAlignment="1">
      <alignment vertical="center"/>
    </xf>
    <xf numFmtId="0" fontId="10" fillId="3" borderId="1" xfId="0" applyFont="1" applyFill="1" applyBorder="1" applyAlignment="1">
      <alignment horizontal="center" vertical="top" wrapText="1"/>
    </xf>
    <xf numFmtId="1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top"/>
    </xf>
    <xf numFmtId="166" fontId="31" fillId="4" borderId="61" xfId="0" applyNumberFormat="1" applyFont="1" applyFill="1" applyBorder="1" applyAlignment="1">
      <alignment horizontal="center" vertical="center" wrapText="1"/>
    </xf>
    <xf numFmtId="166" fontId="31" fillId="4" borderId="25" xfId="0" applyNumberFormat="1" applyFont="1" applyFill="1" applyBorder="1" applyAlignment="1">
      <alignment horizontal="center" vertical="center" wrapText="1"/>
    </xf>
    <xf numFmtId="166" fontId="31" fillId="4" borderId="1" xfId="0" applyNumberFormat="1" applyFont="1" applyFill="1" applyBorder="1" applyAlignment="1">
      <alignment horizontal="center" vertical="center" wrapText="1"/>
    </xf>
    <xf numFmtId="166" fontId="31" fillId="0" borderId="1" xfId="0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0" fillId="0" borderId="65" xfId="0" applyBorder="1" applyAlignment="1">
      <alignment horizontal="center"/>
    </xf>
    <xf numFmtId="0" fontId="9" fillId="0" borderId="65" xfId="0" applyFont="1" applyBorder="1" applyAlignment="1">
      <alignment horizontal="center"/>
    </xf>
    <xf numFmtId="0" fontId="0" fillId="16" borderId="65" xfId="0" applyFill="1" applyBorder="1" applyAlignment="1">
      <alignment horizontal="center"/>
    </xf>
    <xf numFmtId="44" fontId="0" fillId="0" borderId="65" xfId="1" applyFont="1" applyBorder="1" applyAlignment="1">
      <alignment horizontal="center"/>
    </xf>
    <xf numFmtId="44" fontId="0" fillId="0" borderId="65" xfId="0" applyNumberFormat="1" applyBorder="1" applyAlignment="1">
      <alignment horizontal="center"/>
    </xf>
    <xf numFmtId="0" fontId="24" fillId="17" borderId="1" xfId="0" applyFont="1" applyFill="1" applyBorder="1" applyAlignment="1">
      <alignment horizontal="center" vertical="center" wrapText="1"/>
    </xf>
    <xf numFmtId="0" fontId="0" fillId="15" borderId="0" xfId="0" applyFill="1"/>
    <xf numFmtId="0" fontId="30" fillId="18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top" wrapText="1"/>
    </xf>
    <xf numFmtId="0" fontId="15" fillId="3" borderId="25" xfId="0" applyFont="1" applyFill="1" applyBorder="1" applyAlignment="1">
      <alignment horizontal="center" vertical="top" wrapText="1"/>
    </xf>
    <xf numFmtId="0" fontId="15" fillId="2" borderId="25" xfId="0" applyFont="1" applyFill="1" applyBorder="1" applyAlignment="1">
      <alignment horizontal="center" vertical="top" wrapText="1"/>
    </xf>
    <xf numFmtId="0" fontId="10" fillId="19" borderId="1" xfId="0" applyFont="1" applyFill="1" applyBorder="1" applyAlignment="1">
      <alignment horizontal="center" vertical="center" wrapText="1"/>
    </xf>
    <xf numFmtId="0" fontId="15" fillId="19" borderId="1" xfId="0" applyFont="1" applyFill="1" applyBorder="1" applyAlignment="1">
      <alignment horizontal="center" vertical="center" wrapText="1"/>
    </xf>
    <xf numFmtId="44" fontId="0" fillId="20" borderId="65" xfId="0" applyNumberFormat="1" applyFill="1" applyBorder="1"/>
    <xf numFmtId="0" fontId="15" fillId="21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 wrapText="1"/>
    </xf>
    <xf numFmtId="0" fontId="15" fillId="14" borderId="25" xfId="0" applyFont="1" applyFill="1" applyBorder="1" applyAlignment="1">
      <alignment horizontal="center" vertical="center" wrapText="1"/>
    </xf>
    <xf numFmtId="0" fontId="8" fillId="0" borderId="65" xfId="0" applyFont="1" applyBorder="1" applyAlignment="1">
      <alignment horizontal="center"/>
    </xf>
    <xf numFmtId="0" fontId="0" fillId="15" borderId="65" xfId="0" applyFill="1" applyBorder="1" applyAlignment="1">
      <alignment horizontal="center"/>
    </xf>
    <xf numFmtId="165" fontId="0" fillId="0" borderId="65" xfId="0" applyNumberFormat="1" applyBorder="1" applyAlignment="1">
      <alignment horizontal="center"/>
    </xf>
    <xf numFmtId="10" fontId="0" fillId="0" borderId="65" xfId="2" applyNumberFormat="1" applyFont="1" applyBorder="1" applyAlignment="1">
      <alignment horizontal="center"/>
    </xf>
    <xf numFmtId="0" fontId="8" fillId="15" borderId="65" xfId="0" applyFont="1" applyFill="1" applyBorder="1" applyAlignment="1">
      <alignment horizontal="center"/>
    </xf>
    <xf numFmtId="165" fontId="0" fillId="22" borderId="6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0" fontId="0" fillId="15" borderId="65" xfId="2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72" xfId="0" applyFont="1" applyBorder="1" applyAlignment="1">
      <alignment horizontal="center"/>
    </xf>
    <xf numFmtId="165" fontId="0" fillId="0" borderId="54" xfId="2" applyNumberFormat="1" applyFont="1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164" fontId="35" fillId="2" borderId="1" xfId="0" applyNumberFormat="1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1" fontId="35" fillId="0" borderId="16" xfId="0" applyNumberFormat="1" applyFont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164" fontId="35" fillId="14" borderId="1" xfId="0" applyNumberFormat="1" applyFont="1" applyFill="1" applyBorder="1" applyAlignment="1">
      <alignment horizontal="center" vertical="center" wrapText="1"/>
    </xf>
    <xf numFmtId="0" fontId="35" fillId="13" borderId="1" xfId="0" applyFont="1" applyFill="1" applyBorder="1" applyAlignment="1">
      <alignment horizontal="center" vertical="center" wrapText="1"/>
    </xf>
    <xf numFmtId="0" fontId="37" fillId="13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center" vertical="center" wrapText="1"/>
    </xf>
    <xf numFmtId="0" fontId="36" fillId="16" borderId="1" xfId="0" applyFont="1" applyFill="1" applyBorder="1" applyAlignment="1">
      <alignment horizontal="center" vertical="center" wrapText="1"/>
    </xf>
    <xf numFmtId="0" fontId="37" fillId="24" borderId="1" xfId="0" applyFont="1" applyFill="1" applyBorder="1" applyAlignment="1">
      <alignment horizontal="center" vertical="center" wrapText="1"/>
    </xf>
    <xf numFmtId="164" fontId="35" fillId="24" borderId="1" xfId="0" applyNumberFormat="1" applyFont="1" applyFill="1" applyBorder="1" applyAlignment="1">
      <alignment horizontal="center" vertical="center" wrapText="1"/>
    </xf>
    <xf numFmtId="164" fontId="36" fillId="24" borderId="1" xfId="0" applyNumberFormat="1" applyFont="1" applyFill="1" applyBorder="1" applyAlignment="1">
      <alignment horizontal="center" vertical="center" wrapText="1"/>
    </xf>
    <xf numFmtId="0" fontId="0" fillId="0" borderId="73" xfId="0" applyBorder="1" applyAlignment="1">
      <alignment horizontal="center"/>
    </xf>
    <xf numFmtId="0" fontId="12" fillId="0" borderId="25" xfId="0" applyFont="1" applyBorder="1" applyAlignment="1">
      <alignment horizontal="center" vertical="center"/>
    </xf>
    <xf numFmtId="0" fontId="0" fillId="15" borderId="73" xfId="0" applyFill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164" fontId="35" fillId="2" borderId="1" xfId="0" applyNumberFormat="1" applyFont="1" applyFill="1" applyBorder="1" applyAlignment="1">
      <alignment horizontal="center" vertical="center"/>
    </xf>
    <xf numFmtId="164" fontId="35" fillId="0" borderId="5" xfId="0" applyNumberFormat="1" applyFont="1" applyBorder="1" applyAlignment="1">
      <alignment horizontal="center" vertical="center"/>
    </xf>
    <xf numFmtId="164" fontId="39" fillId="2" borderId="1" xfId="0" applyNumberFormat="1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vertical="center"/>
    </xf>
    <xf numFmtId="166" fontId="23" fillId="14" borderId="1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top" wrapText="1"/>
    </xf>
    <xf numFmtId="0" fontId="40" fillId="0" borderId="1" xfId="0" applyFont="1" applyBorder="1" applyAlignment="1">
      <alignment horizontal="left" vertical="center"/>
    </xf>
    <xf numFmtId="0" fontId="40" fillId="0" borderId="1" xfId="0" applyFont="1" applyBorder="1" applyAlignment="1">
      <alignment horizontal="center" vertical="center"/>
    </xf>
    <xf numFmtId="166" fontId="40" fillId="2" borderId="61" xfId="0" applyNumberFormat="1" applyFont="1" applyFill="1" applyBorder="1" applyAlignment="1">
      <alignment horizontal="center" vertical="center" wrapText="1"/>
    </xf>
    <xf numFmtId="166" fontId="32" fillId="2" borderId="58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0" fillId="0" borderId="54" xfId="0" applyBorder="1"/>
    <xf numFmtId="0" fontId="0" fillId="13" borderId="0" xfId="0" applyFill="1" applyAlignment="1">
      <alignment horizontal="center"/>
    </xf>
    <xf numFmtId="0" fontId="22" fillId="4" borderId="76" xfId="0" applyFont="1" applyFill="1" applyBorder="1" applyAlignment="1">
      <alignment horizontal="center" vertical="center" wrapText="1"/>
    </xf>
    <xf numFmtId="165" fontId="0" fillId="13" borderId="65" xfId="1" applyNumberFormat="1" applyFont="1" applyFill="1" applyBorder="1" applyAlignment="1">
      <alignment horizontal="center"/>
    </xf>
    <xf numFmtId="9" fontId="15" fillId="0" borderId="0" xfId="2" applyFont="1" applyAlignment="1">
      <alignment vertical="center"/>
    </xf>
    <xf numFmtId="9" fontId="0" fillId="15" borderId="65" xfId="2" applyFont="1" applyFill="1" applyBorder="1" applyAlignment="1">
      <alignment horizontal="center"/>
    </xf>
    <xf numFmtId="165" fontId="0" fillId="15" borderId="65" xfId="1" applyNumberFormat="1" applyFont="1" applyFill="1" applyBorder="1" applyAlignment="1">
      <alignment horizontal="center"/>
    </xf>
    <xf numFmtId="165" fontId="0" fillId="15" borderId="65" xfId="0" applyNumberFormat="1" applyFill="1" applyBorder="1" applyAlignment="1">
      <alignment horizontal="center"/>
    </xf>
    <xf numFmtId="165" fontId="0" fillId="25" borderId="65" xfId="1" applyNumberFormat="1" applyFont="1" applyFill="1" applyBorder="1" applyAlignment="1">
      <alignment horizontal="center"/>
    </xf>
    <xf numFmtId="14" fontId="0" fillId="0" borderId="65" xfId="0" applyNumberFormat="1" applyBorder="1" applyAlignment="1">
      <alignment horizontal="center"/>
    </xf>
    <xf numFmtId="165" fontId="0" fillId="27" borderId="65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/>
    <xf numFmtId="0" fontId="5" fillId="0" borderId="0" xfId="0" applyFont="1"/>
    <xf numFmtId="0" fontId="31" fillId="26" borderId="65" xfId="0" applyFont="1" applyFill="1" applyBorder="1" applyAlignment="1">
      <alignment horizontal="center"/>
    </xf>
    <xf numFmtId="0" fontId="0" fillId="13" borderId="65" xfId="0" applyFill="1" applyBorder="1" applyAlignment="1">
      <alignment horizontal="center"/>
    </xf>
    <xf numFmtId="0" fontId="4" fillId="13" borderId="65" xfId="0" applyFont="1" applyFill="1" applyBorder="1" applyAlignment="1">
      <alignment horizontal="center"/>
    </xf>
    <xf numFmtId="0" fontId="4" fillId="15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0" xfId="0"/>
    <xf numFmtId="0" fontId="15" fillId="13" borderId="23" xfId="0" applyFont="1" applyFill="1" applyBorder="1" applyAlignment="1">
      <alignment horizontal="center" vertical="center" wrapText="1"/>
    </xf>
    <xf numFmtId="0" fontId="0" fillId="0" borderId="0" xfId="0"/>
    <xf numFmtId="0" fontId="15" fillId="13" borderId="30" xfId="0" applyFont="1" applyFill="1" applyBorder="1" applyAlignment="1">
      <alignment horizontal="center" vertical="center" wrapText="1"/>
    </xf>
    <xf numFmtId="0" fontId="3" fillId="0" borderId="6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8" fillId="2" borderId="1" xfId="0" applyFont="1" applyFill="1" applyBorder="1" applyAlignment="1">
      <alignment horizontal="center" vertical="center" wrapText="1"/>
    </xf>
    <xf numFmtId="0" fontId="23" fillId="28" borderId="1" xfId="0" applyFont="1" applyFill="1" applyBorder="1" applyAlignment="1">
      <alignment horizontal="center" vertical="center" wrapText="1"/>
    </xf>
    <xf numFmtId="166" fontId="22" fillId="29" borderId="21" xfId="0" applyNumberFormat="1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/>
    </xf>
    <xf numFmtId="0" fontId="0" fillId="0" borderId="0" xfId="0"/>
    <xf numFmtId="166" fontId="15" fillId="8" borderId="5" xfId="0" applyNumberFormat="1" applyFont="1" applyFill="1" applyBorder="1" applyAlignment="1">
      <alignment horizontal="center" vertical="center" wrapText="1"/>
    </xf>
    <xf numFmtId="166" fontId="22" fillId="0" borderId="25" xfId="0" applyNumberFormat="1" applyFont="1" applyBorder="1" applyAlignment="1">
      <alignment horizontal="center" vertical="center" wrapText="1"/>
    </xf>
    <xf numFmtId="166" fontId="22" fillId="29" borderId="16" xfId="0" applyNumberFormat="1" applyFont="1" applyFill="1" applyBorder="1" applyAlignment="1">
      <alignment horizontal="center" vertical="center" wrapText="1"/>
    </xf>
    <xf numFmtId="166" fontId="22" fillId="0" borderId="31" xfId="0" applyNumberFormat="1" applyFont="1" applyBorder="1" applyAlignment="1">
      <alignment horizontal="center" vertical="center" wrapText="1"/>
    </xf>
    <xf numFmtId="0" fontId="23" fillId="30" borderId="4" xfId="0" applyFont="1" applyFill="1" applyBorder="1" applyAlignment="1">
      <alignment horizontal="center"/>
    </xf>
    <xf numFmtId="0" fontId="0" fillId="0" borderId="0" xfId="0"/>
    <xf numFmtId="0" fontId="24" fillId="13" borderId="1" xfId="0" applyFont="1" applyFill="1" applyBorder="1" applyAlignment="1">
      <alignment horizontal="center" wrapText="1"/>
    </xf>
    <xf numFmtId="0" fontId="14" fillId="13" borderId="0" xfId="0" applyFont="1" applyFill="1" applyAlignment="1">
      <alignment horizontal="center" wrapText="1"/>
    </xf>
    <xf numFmtId="0" fontId="0" fillId="0" borderId="65" xfId="0" applyBorder="1" applyAlignment="1">
      <alignment horizontal="center"/>
    </xf>
    <xf numFmtId="0" fontId="0" fillId="0" borderId="0" xfId="0"/>
    <xf numFmtId="44" fontId="0" fillId="0" borderId="0" xfId="0" applyNumberFormat="1"/>
    <xf numFmtId="0" fontId="0" fillId="0" borderId="65" xfId="0" applyBorder="1" applyAlignment="1">
      <alignment horizontal="center"/>
    </xf>
    <xf numFmtId="0" fontId="0" fillId="0" borderId="0" xfId="0"/>
    <xf numFmtId="0" fontId="15" fillId="13" borderId="30" xfId="0" applyFont="1" applyFill="1" applyBorder="1" applyAlignment="1">
      <alignment horizontal="center" vertical="center" wrapText="1"/>
    </xf>
    <xf numFmtId="0" fontId="0" fillId="13" borderId="65" xfId="0" applyFill="1" applyBorder="1" applyAlignment="1">
      <alignment horizontal="center" wrapText="1"/>
    </xf>
    <xf numFmtId="14" fontId="0" fillId="0" borderId="65" xfId="0" applyNumberFormat="1" applyFill="1" applyBorder="1" applyAlignment="1">
      <alignment horizontal="center"/>
    </xf>
    <xf numFmtId="0" fontId="0" fillId="0" borderId="65" xfId="0" applyFill="1" applyBorder="1" applyAlignment="1">
      <alignment horizontal="center"/>
    </xf>
    <xf numFmtId="0" fontId="1" fillId="13" borderId="65" xfId="0" applyFont="1" applyFill="1" applyBorder="1" applyAlignment="1">
      <alignment horizontal="center"/>
    </xf>
    <xf numFmtId="0" fontId="1" fillId="0" borderId="65" xfId="0" applyFont="1" applyFill="1" applyBorder="1" applyAlignment="1">
      <alignment horizontal="center"/>
    </xf>
    <xf numFmtId="0" fontId="1" fillId="15" borderId="65" xfId="0" applyFont="1" applyFill="1" applyBorder="1" applyAlignment="1">
      <alignment horizontal="center"/>
    </xf>
    <xf numFmtId="0" fontId="33" fillId="0" borderId="65" xfId="0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/>
    </xf>
    <xf numFmtId="0" fontId="1" fillId="13" borderId="65" xfId="0" applyFont="1" applyFill="1" applyBorder="1" applyAlignment="1">
      <alignment horizontal="center" wrapText="1"/>
    </xf>
    <xf numFmtId="14" fontId="1" fillId="0" borderId="65" xfId="0" applyNumberFormat="1" applyFont="1" applyFill="1" applyBorder="1" applyAlignment="1">
      <alignment horizontal="center"/>
    </xf>
    <xf numFmtId="165" fontId="1" fillId="25" borderId="65" xfId="1" applyNumberFormat="1" applyFont="1" applyFill="1" applyBorder="1" applyAlignment="1">
      <alignment horizontal="center"/>
    </xf>
    <xf numFmtId="165" fontId="1" fillId="0" borderId="65" xfId="1" applyNumberFormat="1" applyFont="1" applyFill="1" applyBorder="1" applyAlignment="1">
      <alignment horizontal="center"/>
    </xf>
    <xf numFmtId="0" fontId="1" fillId="13" borderId="65" xfId="0" applyFont="1" applyFill="1" applyBorder="1"/>
    <xf numFmtId="0" fontId="44" fillId="13" borderId="65" xfId="0" applyFont="1" applyFill="1" applyBorder="1" applyAlignment="1">
      <alignment horizontal="center"/>
    </xf>
    <xf numFmtId="0" fontId="0" fillId="13" borderId="65" xfId="0" applyFill="1" applyBorder="1"/>
    <xf numFmtId="165" fontId="0" fillId="31" borderId="65" xfId="1" applyNumberFormat="1" applyFont="1" applyFill="1" applyBorder="1" applyAlignment="1">
      <alignment horizontal="center"/>
    </xf>
    <xf numFmtId="0" fontId="4" fillId="0" borderId="65" xfId="0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31" fillId="0" borderId="65" xfId="0" applyFont="1" applyBorder="1" applyAlignment="1">
      <alignment horizontal="center"/>
    </xf>
    <xf numFmtId="0" fontId="8" fillId="0" borderId="70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70" xfId="0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8" fillId="0" borderId="67" xfId="0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8" fillId="0" borderId="69" xfId="0" applyFont="1" applyBorder="1" applyAlignment="1">
      <alignment horizontal="center"/>
    </xf>
    <xf numFmtId="0" fontId="8" fillId="0" borderId="63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/>
    <xf numFmtId="0" fontId="36" fillId="23" borderId="16" xfId="0" applyFont="1" applyFill="1" applyBorder="1" applyAlignment="1">
      <alignment horizontal="center" vertical="center" wrapText="1"/>
    </xf>
    <xf numFmtId="0" fontId="36" fillId="23" borderId="34" xfId="0" applyFont="1" applyFill="1" applyBorder="1" applyAlignment="1">
      <alignment horizontal="center" vertical="center" wrapText="1"/>
    </xf>
    <xf numFmtId="0" fontId="36" fillId="23" borderId="25" xfId="0" applyFont="1" applyFill="1" applyBorder="1" applyAlignment="1">
      <alignment horizontal="center" vertical="center" wrapText="1"/>
    </xf>
    <xf numFmtId="0" fontId="39" fillId="6" borderId="16" xfId="0" applyFont="1" applyFill="1" applyBorder="1" applyAlignment="1">
      <alignment horizontal="center" vertical="center" wrapText="1"/>
    </xf>
    <xf numFmtId="0" fontId="18" fillId="0" borderId="34" xfId="0" applyFont="1" applyBorder="1"/>
    <xf numFmtId="0" fontId="18" fillId="0" borderId="25" xfId="0" applyFont="1" applyBorder="1"/>
    <xf numFmtId="0" fontId="17" fillId="4" borderId="16" xfId="0" applyFont="1" applyFill="1" applyBorder="1" applyAlignment="1">
      <alignment horizontal="right" vertical="center"/>
    </xf>
    <xf numFmtId="0" fontId="17" fillId="5" borderId="60" xfId="0" applyFont="1" applyFill="1" applyBorder="1" applyAlignment="1">
      <alignment horizontal="center" vertical="center" wrapText="1"/>
    </xf>
    <xf numFmtId="0" fontId="17" fillId="5" borderId="51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0" fontId="14" fillId="4" borderId="25" xfId="0" applyFont="1" applyFill="1" applyBorder="1" applyAlignment="1">
      <alignment horizontal="center"/>
    </xf>
    <xf numFmtId="0" fontId="17" fillId="5" borderId="16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right"/>
    </xf>
    <xf numFmtId="0" fontId="18" fillId="0" borderId="6" xfId="0" applyFont="1" applyBorder="1"/>
    <xf numFmtId="0" fontId="18" fillId="0" borderId="7" xfId="0" applyFont="1" applyBorder="1"/>
    <xf numFmtId="0" fontId="17" fillId="6" borderId="34" xfId="0" applyFont="1" applyFill="1" applyBorder="1" applyAlignment="1">
      <alignment horizontal="center" vertical="center"/>
    </xf>
    <xf numFmtId="0" fontId="17" fillId="6" borderId="25" xfId="0" applyFont="1" applyFill="1" applyBorder="1" applyAlignment="1">
      <alignment horizontal="center" vertical="center"/>
    </xf>
    <xf numFmtId="0" fontId="17" fillId="7" borderId="3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14" borderId="13" xfId="0" applyFont="1" applyFill="1" applyBorder="1" applyAlignment="1">
      <alignment horizontal="center" vertical="center" wrapText="1"/>
    </xf>
    <xf numFmtId="0" fontId="18" fillId="13" borderId="22" xfId="0" applyFont="1" applyFill="1" applyBorder="1"/>
    <xf numFmtId="0" fontId="18" fillId="13" borderId="23" xfId="0" applyFont="1" applyFill="1" applyBorder="1"/>
    <xf numFmtId="0" fontId="22" fillId="8" borderId="41" xfId="0" applyFont="1" applyFill="1" applyBorder="1" applyAlignment="1">
      <alignment horizontal="center" vertical="center" wrapText="1"/>
    </xf>
    <xf numFmtId="0" fontId="18" fillId="0" borderId="42" xfId="0" applyFont="1" applyBorder="1"/>
    <xf numFmtId="0" fontId="18" fillId="0" borderId="43" xfId="0" applyFont="1" applyBorder="1"/>
    <xf numFmtId="0" fontId="15" fillId="13" borderId="30" xfId="0" applyFont="1" applyFill="1" applyBorder="1" applyAlignment="1">
      <alignment horizontal="center" vertical="center" wrapText="1"/>
    </xf>
    <xf numFmtId="0" fontId="15" fillId="13" borderId="52" xfId="0" applyFont="1" applyFill="1" applyBorder="1" applyAlignment="1">
      <alignment horizontal="center" vertical="center" wrapText="1"/>
    </xf>
    <xf numFmtId="0" fontId="15" fillId="13" borderId="23" xfId="0" applyFont="1" applyFill="1" applyBorder="1" applyAlignment="1">
      <alignment horizontal="center" vertical="center" wrapText="1"/>
    </xf>
    <xf numFmtId="0" fontId="23" fillId="14" borderId="30" xfId="0" applyFont="1" applyFill="1" applyBorder="1" applyAlignment="1">
      <alignment horizontal="center" vertical="center" wrapText="1"/>
    </xf>
    <xf numFmtId="0" fontId="23" fillId="14" borderId="52" xfId="0" applyFont="1" applyFill="1" applyBorder="1" applyAlignment="1">
      <alignment horizontal="center" vertical="center" wrapText="1"/>
    </xf>
    <xf numFmtId="0" fontId="23" fillId="14" borderId="23" xfId="0" applyFont="1" applyFill="1" applyBorder="1" applyAlignment="1">
      <alignment horizontal="center" vertical="center" wrapText="1"/>
    </xf>
    <xf numFmtId="0" fontId="31" fillId="4" borderId="16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31" fillId="4" borderId="25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2" fillId="8" borderId="34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10" fillId="14" borderId="31" xfId="0" applyFont="1" applyFill="1" applyBorder="1" applyAlignment="1">
      <alignment horizontal="center" vertical="center" wrapText="1"/>
    </xf>
    <xf numFmtId="0" fontId="10" fillId="14" borderId="27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166" fontId="22" fillId="4" borderId="14" xfId="0" applyNumberFormat="1" applyFont="1" applyFill="1" applyBorder="1" applyAlignment="1">
      <alignment horizontal="center" vertical="center" wrapText="1"/>
    </xf>
    <xf numFmtId="0" fontId="18" fillId="0" borderId="18" xfId="0" applyFont="1" applyBorder="1"/>
    <xf numFmtId="0" fontId="22" fillId="10" borderId="11" xfId="0" applyFont="1" applyFill="1" applyBorder="1" applyAlignment="1">
      <alignment horizontal="center" vertical="center" wrapText="1"/>
    </xf>
    <xf numFmtId="0" fontId="22" fillId="10" borderId="34" xfId="0" applyFont="1" applyFill="1" applyBorder="1" applyAlignment="1">
      <alignment horizontal="center" vertical="center" wrapText="1"/>
    </xf>
    <xf numFmtId="0" fontId="22" fillId="10" borderId="25" xfId="0" applyFont="1" applyFill="1" applyBorder="1" applyAlignment="1">
      <alignment horizontal="center" vertical="center" wrapText="1"/>
    </xf>
    <xf numFmtId="0" fontId="15" fillId="13" borderId="13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8" fillId="0" borderId="12" xfId="0" applyFont="1" applyBorder="1"/>
    <xf numFmtId="44" fontId="15" fillId="13" borderId="30" xfId="1" applyFont="1" applyFill="1" applyBorder="1" applyAlignment="1">
      <alignment horizontal="center" vertical="center" wrapText="1"/>
    </xf>
    <xf numFmtId="44" fontId="15" fillId="13" borderId="52" xfId="1" applyFont="1" applyFill="1" applyBorder="1" applyAlignment="1">
      <alignment horizontal="center" vertical="center" wrapText="1"/>
    </xf>
    <xf numFmtId="44" fontId="15" fillId="13" borderId="23" xfId="1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8" fillId="0" borderId="9" xfId="0" applyFont="1" applyBorder="1"/>
    <xf numFmtId="0" fontId="18" fillId="0" borderId="40" xfId="0" applyFont="1" applyBorder="1"/>
    <xf numFmtId="166" fontId="19" fillId="4" borderId="8" xfId="0" applyNumberFormat="1" applyFont="1" applyFill="1" applyBorder="1" applyAlignment="1">
      <alignment horizontal="center" vertical="center" wrapText="1"/>
    </xf>
    <xf numFmtId="0" fontId="18" fillId="0" borderId="10" xfId="0" applyFont="1" applyBorder="1"/>
    <xf numFmtId="0" fontId="19" fillId="4" borderId="11" xfId="0" applyFont="1" applyFill="1" applyBorder="1" applyAlignment="1">
      <alignment horizontal="center" vertical="center" wrapText="1"/>
    </xf>
    <xf numFmtId="0" fontId="18" fillId="0" borderId="28" xfId="0" applyFont="1" applyBorder="1"/>
    <xf numFmtId="166" fontId="22" fillId="4" borderId="13" xfId="0" applyNumberFormat="1" applyFont="1" applyFill="1" applyBorder="1" applyAlignment="1">
      <alignment horizontal="center" vertical="center" wrapText="1"/>
    </xf>
    <xf numFmtId="0" fontId="18" fillId="0" borderId="17" xfId="0" applyFont="1" applyBorder="1"/>
    <xf numFmtId="0" fontId="32" fillId="4" borderId="16" xfId="0" applyFont="1" applyFill="1" applyBorder="1" applyAlignment="1">
      <alignment horizontal="center" vertical="center" wrapText="1"/>
    </xf>
    <xf numFmtId="0" fontId="32" fillId="4" borderId="34" xfId="0" applyFont="1" applyFill="1" applyBorder="1" applyAlignment="1">
      <alignment horizontal="center" vertical="center" wrapText="1"/>
    </xf>
    <xf numFmtId="0" fontId="32" fillId="4" borderId="25" xfId="0" applyFont="1" applyFill="1" applyBorder="1" applyAlignment="1">
      <alignment horizontal="center" vertical="center" wrapText="1"/>
    </xf>
    <xf numFmtId="0" fontId="22" fillId="8" borderId="36" xfId="0" applyFont="1" applyFill="1" applyBorder="1" applyAlignment="1">
      <alignment horizontal="center" vertical="center" wrapText="1"/>
    </xf>
    <xf numFmtId="0" fontId="22" fillId="8" borderId="37" xfId="0" applyFont="1" applyFill="1" applyBorder="1" applyAlignment="1">
      <alignment horizontal="center" vertical="center" wrapText="1"/>
    </xf>
    <xf numFmtId="0" fontId="22" fillId="8" borderId="38" xfId="0" applyFont="1" applyFill="1" applyBorder="1" applyAlignment="1">
      <alignment horizontal="center" vertical="center" wrapText="1"/>
    </xf>
    <xf numFmtId="0" fontId="25" fillId="12" borderId="50" xfId="0" applyFont="1" applyFill="1" applyBorder="1" applyAlignment="1">
      <alignment horizontal="center" vertical="center" wrapText="1"/>
    </xf>
    <xf numFmtId="0" fontId="25" fillId="12" borderId="51" xfId="0" applyFont="1" applyFill="1" applyBorder="1" applyAlignment="1">
      <alignment horizontal="center" vertical="center" wrapText="1"/>
    </xf>
    <xf numFmtId="0" fontId="25" fillId="12" borderId="58" xfId="0" applyFont="1" applyFill="1" applyBorder="1" applyAlignment="1">
      <alignment horizontal="center" vertical="center" wrapText="1"/>
    </xf>
    <xf numFmtId="0" fontId="24" fillId="10" borderId="50" xfId="0" applyFont="1" applyFill="1" applyBorder="1" applyAlignment="1">
      <alignment horizontal="center" vertical="center" wrapText="1"/>
    </xf>
    <xf numFmtId="0" fontId="24" fillId="10" borderId="51" xfId="0" applyFont="1" applyFill="1" applyBorder="1" applyAlignment="1">
      <alignment horizontal="center" vertical="center" wrapText="1"/>
    </xf>
    <xf numFmtId="0" fontId="24" fillId="10" borderId="58" xfId="0" applyFont="1" applyFill="1" applyBorder="1" applyAlignment="1">
      <alignment horizontal="center" vertical="center" wrapText="1"/>
    </xf>
    <xf numFmtId="0" fontId="22" fillId="8" borderId="45" xfId="0" applyFont="1" applyFill="1" applyBorder="1" applyAlignment="1">
      <alignment horizontal="center" vertical="center" wrapText="1"/>
    </xf>
    <xf numFmtId="0" fontId="22" fillId="8" borderId="42" xfId="0" applyFont="1" applyFill="1" applyBorder="1" applyAlignment="1">
      <alignment horizontal="center" vertical="center" wrapText="1"/>
    </xf>
    <xf numFmtId="0" fontId="22" fillId="14" borderId="46" xfId="0" applyFont="1" applyFill="1" applyBorder="1" applyAlignment="1">
      <alignment horizontal="center" vertical="center" wrapText="1"/>
    </xf>
    <xf numFmtId="0" fontId="22" fillId="14" borderId="62" xfId="0" applyFont="1" applyFill="1" applyBorder="1" applyAlignment="1">
      <alignment horizontal="center" vertical="center" wrapText="1"/>
    </xf>
    <xf numFmtId="0" fontId="22" fillId="14" borderId="47" xfId="0" applyFont="1" applyFill="1" applyBorder="1" applyAlignment="1">
      <alignment horizontal="center" vertical="center" wrapText="1"/>
    </xf>
    <xf numFmtId="0" fontId="15" fillId="14" borderId="30" xfId="0" applyFont="1" applyFill="1" applyBorder="1" applyAlignment="1">
      <alignment horizontal="center" vertical="center" wrapText="1"/>
    </xf>
    <xf numFmtId="0" fontId="15" fillId="14" borderId="52" xfId="0" applyFont="1" applyFill="1" applyBorder="1" applyAlignment="1">
      <alignment horizontal="center" vertical="center" wrapText="1"/>
    </xf>
    <xf numFmtId="0" fontId="15" fillId="14" borderId="23" xfId="0" applyFont="1" applyFill="1" applyBorder="1" applyAlignment="1">
      <alignment horizontal="center" vertical="center" wrapText="1"/>
    </xf>
    <xf numFmtId="44" fontId="15" fillId="13" borderId="74" xfId="1" applyFont="1" applyFill="1" applyBorder="1" applyAlignment="1">
      <alignment horizontal="center" vertical="center" wrapText="1"/>
    </xf>
    <xf numFmtId="44" fontId="15" fillId="13" borderId="75" xfId="1" applyFont="1" applyFill="1" applyBorder="1" applyAlignment="1">
      <alignment horizontal="center" vertical="center" wrapText="1"/>
    </xf>
    <xf numFmtId="44" fontId="15" fillId="13" borderId="76" xfId="1" applyFont="1" applyFill="1" applyBorder="1" applyAlignment="1">
      <alignment horizontal="center" vertical="center" wrapText="1"/>
    </xf>
    <xf numFmtId="0" fontId="33" fillId="13" borderId="27" xfId="0" applyFont="1" applyFill="1" applyBorder="1"/>
    <xf numFmtId="0" fontId="33" fillId="13" borderId="5" xfId="0" applyFont="1" applyFill="1" applyBorder="1"/>
    <xf numFmtId="0" fontId="18" fillId="13" borderId="30" xfId="0" applyFont="1" applyFill="1" applyBorder="1" applyAlignment="1">
      <alignment horizontal="center"/>
    </xf>
    <xf numFmtId="0" fontId="18" fillId="13" borderId="52" xfId="0" applyFont="1" applyFill="1" applyBorder="1" applyAlignment="1">
      <alignment horizontal="center"/>
    </xf>
    <xf numFmtId="0" fontId="18" fillId="13" borderId="23" xfId="0" applyFont="1" applyFill="1" applyBorder="1" applyAlignment="1">
      <alignment horizontal="center"/>
    </xf>
    <xf numFmtId="0" fontId="24" fillId="10" borderId="48" xfId="0" applyFont="1" applyFill="1" applyBorder="1" applyAlignment="1">
      <alignment horizontal="center" vertical="center" wrapText="1"/>
    </xf>
    <xf numFmtId="0" fontId="24" fillId="10" borderId="54" xfId="0" applyFont="1" applyFill="1" applyBorder="1" applyAlignment="1">
      <alignment horizontal="center" vertical="center" wrapText="1"/>
    </xf>
    <xf numFmtId="0" fontId="24" fillId="10" borderId="49" xfId="0" applyFont="1" applyFill="1" applyBorder="1" applyAlignment="1">
      <alignment horizontal="center" vertical="center" wrapText="1"/>
    </xf>
    <xf numFmtId="0" fontId="24" fillId="10" borderId="11" xfId="0" applyFont="1" applyFill="1" applyBorder="1" applyAlignment="1">
      <alignment horizontal="center" vertical="center" wrapText="1"/>
    </xf>
    <xf numFmtId="0" fontId="24" fillId="10" borderId="34" xfId="0" applyFont="1" applyFill="1" applyBorder="1" applyAlignment="1">
      <alignment horizontal="center" vertical="center" wrapText="1"/>
    </xf>
    <xf numFmtId="0" fontId="24" fillId="10" borderId="25" xfId="0" applyFont="1" applyFill="1" applyBorder="1" applyAlignment="1">
      <alignment horizontal="center" vertical="center" wrapText="1"/>
    </xf>
    <xf numFmtId="0" fontId="25" fillId="12" borderId="11" xfId="0" applyFont="1" applyFill="1" applyBorder="1" applyAlignment="1">
      <alignment horizontal="center" vertical="center" wrapText="1"/>
    </xf>
    <xf numFmtId="0" fontId="25" fillId="12" borderId="34" xfId="0" applyFont="1" applyFill="1" applyBorder="1" applyAlignment="1">
      <alignment horizontal="center" vertical="center" wrapText="1"/>
    </xf>
    <xf numFmtId="0" fontId="25" fillId="12" borderId="25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33" fillId="0" borderId="34" xfId="0" applyFont="1" applyBorder="1"/>
    <xf numFmtId="0" fontId="33" fillId="0" borderId="25" xfId="0" applyFont="1" applyBorder="1"/>
    <xf numFmtId="0" fontId="9" fillId="20" borderId="65" xfId="0" applyFont="1" applyFill="1" applyBorder="1" applyAlignment="1">
      <alignment horizontal="center"/>
    </xf>
    <xf numFmtId="0" fontId="0" fillId="20" borderId="65" xfId="0" applyFill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166" fontId="15" fillId="0" borderId="14" xfId="0" applyNumberFormat="1" applyFont="1" applyBorder="1" applyAlignment="1">
      <alignment horizontal="center" vertical="center"/>
    </xf>
    <xf numFmtId="0" fontId="18" fillId="0" borderId="5" xfId="0" applyFont="1" applyBorder="1"/>
    <xf numFmtId="166" fontId="15" fillId="0" borderId="2" xfId="0" applyNumberFormat="1" applyFont="1" applyBorder="1" applyAlignment="1">
      <alignment horizontal="center" vertical="center"/>
    </xf>
    <xf numFmtId="166" fontId="15" fillId="3" borderId="2" xfId="0" applyNumberFormat="1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left" vertical="center" wrapText="1"/>
    </xf>
    <xf numFmtId="0" fontId="15" fillId="0" borderId="14" xfId="0" applyFont="1" applyBorder="1" applyAlignment="1">
      <alignment horizontal="center" vertical="center"/>
    </xf>
    <xf numFmtId="167" fontId="15" fillId="0" borderId="14" xfId="0" applyNumberFormat="1" applyFont="1" applyBorder="1" applyAlignment="1">
      <alignment horizontal="center" vertical="center" wrapText="1"/>
    </xf>
    <xf numFmtId="0" fontId="15" fillId="0" borderId="14" xfId="0" applyFont="1" applyBorder="1" applyAlignment="1">
      <alignment horizontal="left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8" fillId="0" borderId="60" xfId="0" applyFont="1" applyBorder="1"/>
    <xf numFmtId="166" fontId="26" fillId="0" borderId="14" xfId="0" applyNumberFormat="1" applyFont="1" applyBorder="1" applyAlignment="1">
      <alignment horizontal="center" vertical="center"/>
    </xf>
    <xf numFmtId="0" fontId="22" fillId="8" borderId="2" xfId="0" applyFont="1" applyFill="1" applyBorder="1" applyAlignment="1">
      <alignment horizontal="right" vertical="center"/>
    </xf>
    <xf numFmtId="166" fontId="15" fillId="0" borderId="14" xfId="0" applyNumberFormat="1" applyFont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1" fontId="26" fillId="0" borderId="14" xfId="0" applyNumberFormat="1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2" fillId="3" borderId="53" xfId="0" applyFont="1" applyFill="1" applyBorder="1" applyAlignment="1">
      <alignment horizontal="center" vertical="center"/>
    </xf>
    <xf numFmtId="0" fontId="18" fillId="0" borderId="54" xfId="0" applyFont="1" applyBorder="1"/>
    <xf numFmtId="2" fontId="26" fillId="0" borderId="14" xfId="0" applyNumberFormat="1" applyFont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/>
    </xf>
    <xf numFmtId="166" fontId="15" fillId="0" borderId="56" xfId="0" applyNumberFormat="1" applyFont="1" applyBorder="1" applyAlignment="1">
      <alignment horizontal="center" vertical="center"/>
    </xf>
    <xf numFmtId="0" fontId="18" fillId="0" borderId="58" xfId="0" applyFont="1" applyBorder="1"/>
    <xf numFmtId="0" fontId="22" fillId="6" borderId="2" xfId="0" applyFont="1" applyFill="1" applyBorder="1" applyAlignment="1">
      <alignment horizontal="right" vertical="center"/>
    </xf>
    <xf numFmtId="166" fontId="22" fillId="6" borderId="2" xfId="0" applyNumberFormat="1" applyFont="1" applyFill="1" applyBorder="1" applyAlignment="1">
      <alignment horizontal="right" vertical="center"/>
    </xf>
    <xf numFmtId="166" fontId="22" fillId="8" borderId="2" xfId="0" applyNumberFormat="1" applyFont="1" applyFill="1" applyBorder="1" applyAlignment="1">
      <alignment horizontal="right" vertical="center"/>
    </xf>
    <xf numFmtId="0" fontId="26" fillId="0" borderId="14" xfId="0" applyFont="1" applyBorder="1" applyAlignment="1">
      <alignment horizontal="center" vertical="center"/>
    </xf>
    <xf numFmtId="166" fontId="22" fillId="4" borderId="2" xfId="0" applyNumberFormat="1" applyFont="1" applyFill="1" applyBorder="1" applyAlignment="1">
      <alignment horizontal="right" vertical="center"/>
    </xf>
    <xf numFmtId="0" fontId="22" fillId="3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left" vertical="center" wrapText="1"/>
    </xf>
    <xf numFmtId="0" fontId="22" fillId="6" borderId="1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</cellXfs>
  <cellStyles count="4">
    <cellStyle name="Moeda" xfId="1" builtinId="4"/>
    <cellStyle name="Normal" xfId="0" builtinId="0"/>
    <cellStyle name="Normal 2" xfId="3" xr:uid="{027A89E0-C5E4-4615-8598-E9243EA2CE42}"/>
    <cellStyle name="Porcentagem" xfId="2" builtinId="5"/>
  </cellStyles>
  <dxfs count="94"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1647825</xdr:colOff>
      <xdr:row>1</xdr:row>
      <xdr:rowOff>266700</xdr:rowOff>
    </xdr:from>
    <xdr:ext cx="362902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1247775</xdr:colOff>
      <xdr:row>68</xdr:row>
      <xdr:rowOff>95250</xdr:rowOff>
    </xdr:from>
    <xdr:ext cx="0" cy="58102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161925</xdr:rowOff>
    </xdr:from>
    <xdr:ext cx="6534150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D35A4443-2B10-4863-8746-8922F0CBD7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44375" y="161925"/>
          <a:ext cx="65341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161925</xdr:rowOff>
    </xdr:from>
    <xdr:ext cx="6534150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994AE19C-28D2-4C83-BFB4-7EB16FB01D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44375" y="161925"/>
          <a:ext cx="65341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714375</xdr:colOff>
      <xdr:row>2</xdr:row>
      <xdr:rowOff>28575</xdr:rowOff>
    </xdr:from>
    <xdr:to>
      <xdr:col>16</xdr:col>
      <xdr:colOff>126555</xdr:colOff>
      <xdr:row>8</xdr:row>
      <xdr:rowOff>86591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53372CC-C0AD-9A91-1495-220BA54E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409575"/>
          <a:ext cx="5127180" cy="1201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1</xdr:row>
      <xdr:rowOff>38100</xdr:rowOff>
    </xdr:from>
    <xdr:ext cx="3629025" cy="942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2981325" cy="7429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2981325" cy="742950"/>
    <xdr:pic>
      <xdr:nvPicPr>
        <xdr:cNvPr id="2" name="image4.png">
          <a:extLst>
            <a:ext uri="{FF2B5EF4-FFF2-40B4-BE49-F238E27FC236}">
              <a16:creationId xmlns:a16="http://schemas.microsoft.com/office/drawing/2014/main" id="{40A753E4-E575-42B0-BE03-890E56B1A3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0700" y="0"/>
          <a:ext cx="2981325" cy="7429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0</xdr:row>
      <xdr:rowOff>76200</xdr:rowOff>
    </xdr:from>
    <xdr:ext cx="3571875" cy="666750"/>
    <xdr:pic>
      <xdr:nvPicPr>
        <xdr:cNvPr id="2" name="image4.png">
          <a:extLst>
            <a:ext uri="{FF2B5EF4-FFF2-40B4-BE49-F238E27FC236}">
              <a16:creationId xmlns:a16="http://schemas.microsoft.com/office/drawing/2014/main" id="{454BF658-D4C7-4971-B52A-2A98980523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5100" y="76200"/>
          <a:ext cx="3571875" cy="6667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0</xdr:row>
      <xdr:rowOff>76200</xdr:rowOff>
    </xdr:from>
    <xdr:ext cx="3571875" cy="666750"/>
    <xdr:pic>
      <xdr:nvPicPr>
        <xdr:cNvPr id="2" name="image4.png">
          <a:extLst>
            <a:ext uri="{FF2B5EF4-FFF2-40B4-BE49-F238E27FC236}">
              <a16:creationId xmlns:a16="http://schemas.microsoft.com/office/drawing/2014/main" id="{67160CFE-92F4-4C8C-8AC7-93086C97C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4450" y="76200"/>
          <a:ext cx="3571875" cy="6667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57150</xdr:rowOff>
    </xdr:from>
    <xdr:ext cx="5238750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2828925</xdr:colOff>
      <xdr:row>6</xdr:row>
      <xdr:rowOff>19050</xdr:rowOff>
    </xdr:from>
    <xdr:ext cx="40100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8925" y="1162050"/>
          <a:ext cx="4010025" cy="7715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990600</xdr:colOff>
      <xdr:row>5</xdr:row>
      <xdr:rowOff>104775</xdr:rowOff>
    </xdr:from>
    <xdr:ext cx="40100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EB5F-343F-432C-ACBC-2F01F7A580CF}">
  <dimension ref="A5:Q49"/>
  <sheetViews>
    <sheetView topLeftCell="A4" workbookViewId="0">
      <selection activeCell="B14" sqref="B14"/>
    </sheetView>
  </sheetViews>
  <sheetFormatPr defaultRowHeight="15" x14ac:dyDescent="0.25"/>
  <cols>
    <col min="1" max="1" width="5.140625" bestFit="1" customWidth="1"/>
    <col min="2" max="2" width="62.5703125" bestFit="1" customWidth="1"/>
    <col min="3" max="3" width="28.5703125" bestFit="1" customWidth="1"/>
    <col min="4" max="4" width="30.85546875" bestFit="1" customWidth="1"/>
    <col min="5" max="7" width="12.5703125" bestFit="1" customWidth="1"/>
    <col min="8" max="8" width="8.140625" bestFit="1" customWidth="1"/>
    <col min="9" max="9" width="12" bestFit="1" customWidth="1"/>
    <col min="10" max="10" width="11.28515625" bestFit="1" customWidth="1"/>
    <col min="11" max="11" width="8.7109375" bestFit="1" customWidth="1"/>
    <col min="12" max="12" width="32.7109375" bestFit="1" customWidth="1"/>
    <col min="13" max="13" width="73" bestFit="1" customWidth="1"/>
    <col min="14" max="14" width="105.140625" bestFit="1" customWidth="1"/>
    <col min="15" max="15" width="73" bestFit="1" customWidth="1"/>
    <col min="16" max="16" width="14.85546875" bestFit="1" customWidth="1"/>
    <col min="17" max="17" width="32.7109375" bestFit="1" customWidth="1"/>
  </cols>
  <sheetData>
    <row r="5" spans="1:17" ht="15.75" thickBot="1" x14ac:dyDescent="0.3"/>
    <row r="6" spans="1:17" ht="16.5" thickTop="1" thickBot="1" x14ac:dyDescent="0.3">
      <c r="A6" s="332" t="s">
        <v>347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</row>
    <row r="7" spans="1:17" ht="16.5" thickTop="1" thickBot="1" x14ac:dyDescent="0.3">
      <c r="A7" s="332"/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</row>
    <row r="8" spans="1:17" ht="16.5" thickTop="1" thickBot="1" x14ac:dyDescent="0.3">
      <c r="A8" s="333" t="s">
        <v>348</v>
      </c>
      <c r="B8" s="333" t="s">
        <v>349</v>
      </c>
      <c r="C8" s="333" t="s">
        <v>350</v>
      </c>
      <c r="D8" s="333" t="s">
        <v>351</v>
      </c>
      <c r="E8" s="313" t="s">
        <v>352</v>
      </c>
      <c r="F8" s="313" t="s">
        <v>353</v>
      </c>
      <c r="G8" s="313" t="s">
        <v>354</v>
      </c>
      <c r="H8" s="333" t="s">
        <v>355</v>
      </c>
      <c r="I8" s="333" t="s">
        <v>356</v>
      </c>
      <c r="J8" s="333" t="s">
        <v>357</v>
      </c>
      <c r="K8" s="333" t="s">
        <v>563</v>
      </c>
      <c r="L8" s="333" t="s">
        <v>358</v>
      </c>
      <c r="M8" s="333" t="s">
        <v>409</v>
      </c>
      <c r="N8" s="332" t="s">
        <v>564</v>
      </c>
      <c r="O8" s="332" t="s">
        <v>565</v>
      </c>
      <c r="P8" s="333" t="s">
        <v>556</v>
      </c>
      <c r="Q8" s="334" t="s">
        <v>2</v>
      </c>
    </row>
    <row r="9" spans="1:17" ht="16.5" thickTop="1" thickBot="1" x14ac:dyDescent="0.3">
      <c r="A9" s="333"/>
      <c r="B9" s="333"/>
      <c r="C9" s="333"/>
      <c r="D9" s="333"/>
      <c r="E9" s="313" t="s">
        <v>359</v>
      </c>
      <c r="F9" s="313" t="s">
        <v>360</v>
      </c>
      <c r="G9" s="313" t="s">
        <v>361</v>
      </c>
      <c r="H9" s="333"/>
      <c r="I9" s="333"/>
      <c r="J9" s="333"/>
      <c r="K9" s="333"/>
      <c r="L9" s="333"/>
      <c r="M9" s="333"/>
      <c r="N9" s="333"/>
      <c r="O9" s="333"/>
      <c r="P9" s="333"/>
      <c r="Q9" s="334"/>
    </row>
    <row r="10" spans="1:17" ht="16.5" thickTop="1" thickBot="1" x14ac:dyDescent="0.3">
      <c r="A10" s="313">
        <v>1</v>
      </c>
      <c r="B10" s="227" t="s">
        <v>362</v>
      </c>
      <c r="C10" s="227">
        <v>463997</v>
      </c>
      <c r="D10" s="227" t="s">
        <v>642</v>
      </c>
      <c r="E10" s="280">
        <v>2.5499999999999998</v>
      </c>
      <c r="F10" s="278">
        <v>3.46</v>
      </c>
      <c r="G10" s="278">
        <v>3.53</v>
      </c>
      <c r="H10" s="279">
        <f>AVERAGE(E10:G10)</f>
        <v>3.1799999999999997</v>
      </c>
      <c r="I10" s="279">
        <f>MEDIAN(E10:G10)</f>
        <v>3.46</v>
      </c>
      <c r="J10" s="279">
        <f>MAX(E10:G10)</f>
        <v>3.53</v>
      </c>
      <c r="K10" s="279">
        <f>MEDIAN(E10:G10)</f>
        <v>3.46</v>
      </c>
      <c r="L10" s="233">
        <f>(J10/I10)-1</f>
        <v>2.0231213872832221E-2</v>
      </c>
      <c r="M10" s="287" t="s">
        <v>631</v>
      </c>
      <c r="N10" s="287" t="s">
        <v>632</v>
      </c>
      <c r="O10" s="287" t="s">
        <v>633</v>
      </c>
      <c r="P10" s="281">
        <v>45797</v>
      </c>
      <c r="Q10" s="286" t="s">
        <v>566</v>
      </c>
    </row>
    <row r="11" spans="1:17" ht="16.5" thickTop="1" thickBot="1" x14ac:dyDescent="0.3">
      <c r="A11" s="313">
        <v>2</v>
      </c>
      <c r="B11" s="227" t="s">
        <v>364</v>
      </c>
      <c r="C11" s="227">
        <v>445484</v>
      </c>
      <c r="D11" s="227" t="s">
        <v>643</v>
      </c>
      <c r="E11" s="280">
        <v>1.5</v>
      </c>
      <c r="F11" s="278">
        <v>1.51</v>
      </c>
      <c r="G11" s="278">
        <v>1.62</v>
      </c>
      <c r="H11" s="279">
        <f t="shared" ref="H11:H44" si="0">AVERAGE(E11:G11)</f>
        <v>1.5433333333333332</v>
      </c>
      <c r="I11" s="279">
        <f t="shared" ref="I11:I44" si="1">MIN(E11:G11)</f>
        <v>1.5</v>
      </c>
      <c r="J11" s="279">
        <f t="shared" ref="J11:J44" si="2">MAX(E11:G11)</f>
        <v>1.62</v>
      </c>
      <c r="K11" s="279">
        <f t="shared" ref="K11:K44" si="3">MEDIAN(E11:G11)</f>
        <v>1.51</v>
      </c>
      <c r="L11" s="233">
        <f t="shared" ref="L11:L44" si="4">(J11/I11)-1</f>
        <v>8.0000000000000071E-2</v>
      </c>
      <c r="M11" s="287" t="s">
        <v>634</v>
      </c>
      <c r="N11" s="287" t="s">
        <v>540</v>
      </c>
      <c r="O11" s="287" t="s">
        <v>635</v>
      </c>
      <c r="P11" s="281">
        <v>45797</v>
      </c>
      <c r="Q11" s="286" t="s">
        <v>566</v>
      </c>
    </row>
    <row r="12" spans="1:17" ht="16.5" thickTop="1" thickBot="1" x14ac:dyDescent="0.3">
      <c r="A12" s="313">
        <v>3</v>
      </c>
      <c r="B12" s="318" t="s">
        <v>532</v>
      </c>
      <c r="C12" s="227">
        <v>445484</v>
      </c>
      <c r="D12" s="227" t="s">
        <v>644</v>
      </c>
      <c r="E12" s="280">
        <v>0.63</v>
      </c>
      <c r="F12" s="278">
        <v>0.75</v>
      </c>
      <c r="G12" s="275">
        <v>0.81</v>
      </c>
      <c r="H12" s="279">
        <f t="shared" si="0"/>
        <v>0.73</v>
      </c>
      <c r="I12" s="279">
        <f t="shared" si="1"/>
        <v>0.63</v>
      </c>
      <c r="J12" s="279">
        <f t="shared" si="2"/>
        <v>0.81</v>
      </c>
      <c r="K12" s="279">
        <f t="shared" si="3"/>
        <v>0.75</v>
      </c>
      <c r="L12" s="233">
        <f t="shared" si="4"/>
        <v>0.28571428571428581</v>
      </c>
      <c r="M12" s="287" t="s">
        <v>636</v>
      </c>
      <c r="N12" s="287" t="s">
        <v>637</v>
      </c>
      <c r="O12" s="287" t="s">
        <v>554</v>
      </c>
      <c r="P12" s="281">
        <v>45797</v>
      </c>
      <c r="Q12" s="286" t="s">
        <v>566</v>
      </c>
    </row>
    <row r="13" spans="1:17" ht="16.5" thickTop="1" thickBot="1" x14ac:dyDescent="0.3">
      <c r="A13" s="313">
        <v>4</v>
      </c>
      <c r="B13" s="318" t="s">
        <v>366</v>
      </c>
      <c r="C13" s="227" t="s">
        <v>641</v>
      </c>
      <c r="D13" s="227" t="s">
        <v>533</v>
      </c>
      <c r="E13" s="280">
        <v>4.95</v>
      </c>
      <c r="F13" s="278">
        <v>6.73</v>
      </c>
      <c r="G13" s="275">
        <v>7.12</v>
      </c>
      <c r="H13" s="279">
        <f t="shared" si="0"/>
        <v>6.2666666666666666</v>
      </c>
      <c r="I13" s="279">
        <f t="shared" si="1"/>
        <v>4.95</v>
      </c>
      <c r="J13" s="279">
        <f t="shared" si="2"/>
        <v>7.12</v>
      </c>
      <c r="K13" s="279">
        <f t="shared" si="3"/>
        <v>6.73</v>
      </c>
      <c r="L13" s="233">
        <f t="shared" si="4"/>
        <v>0.43838383838383832</v>
      </c>
      <c r="M13" s="316" t="s">
        <v>638</v>
      </c>
      <c r="N13" s="287" t="s">
        <v>639</v>
      </c>
      <c r="O13" s="287" t="s">
        <v>640</v>
      </c>
      <c r="P13" s="317">
        <v>45798</v>
      </c>
      <c r="Q13" s="286" t="s">
        <v>566</v>
      </c>
    </row>
    <row r="14" spans="1:17" ht="16.5" thickTop="1" thickBot="1" x14ac:dyDescent="0.3">
      <c r="A14" s="313">
        <v>5</v>
      </c>
      <c r="B14" s="318" t="s">
        <v>367</v>
      </c>
      <c r="C14" s="227">
        <v>269943</v>
      </c>
      <c r="D14" s="227" t="s">
        <v>647</v>
      </c>
      <c r="E14" s="280">
        <v>25.54</v>
      </c>
      <c r="F14" s="278">
        <v>28.82</v>
      </c>
      <c r="G14" s="278">
        <v>31.33</v>
      </c>
      <c r="H14" s="279">
        <f t="shared" si="0"/>
        <v>28.563333333333333</v>
      </c>
      <c r="I14" s="279">
        <f t="shared" si="1"/>
        <v>25.54</v>
      </c>
      <c r="J14" s="279">
        <f t="shared" si="2"/>
        <v>31.33</v>
      </c>
      <c r="K14" s="279">
        <f t="shared" si="3"/>
        <v>28.82</v>
      </c>
      <c r="L14" s="233">
        <f t="shared" si="4"/>
        <v>0.22670321064996091</v>
      </c>
      <c r="M14" s="287" t="s">
        <v>543</v>
      </c>
      <c r="N14" s="319" t="s">
        <v>645</v>
      </c>
      <c r="O14" s="287" t="s">
        <v>646</v>
      </c>
      <c r="P14" s="317">
        <v>45798</v>
      </c>
      <c r="Q14" s="286" t="s">
        <v>566</v>
      </c>
    </row>
    <row r="15" spans="1:17" ht="16.5" thickTop="1" thickBot="1" x14ac:dyDescent="0.3">
      <c r="A15" s="313">
        <v>6</v>
      </c>
      <c r="B15" s="318" t="s">
        <v>368</v>
      </c>
      <c r="C15" s="227" t="s">
        <v>369</v>
      </c>
      <c r="D15" s="227" t="s">
        <v>363</v>
      </c>
      <c r="E15" s="280">
        <v>0.2</v>
      </c>
      <c r="F15" s="278">
        <v>0.39</v>
      </c>
      <c r="G15" s="278">
        <v>0.53</v>
      </c>
      <c r="H15" s="279">
        <f t="shared" si="0"/>
        <v>0.37333333333333335</v>
      </c>
      <c r="I15" s="279">
        <f t="shared" si="1"/>
        <v>0.2</v>
      </c>
      <c r="J15" s="279">
        <f t="shared" si="2"/>
        <v>0.53</v>
      </c>
      <c r="K15" s="279">
        <f t="shared" si="3"/>
        <v>0.39</v>
      </c>
      <c r="L15" s="233">
        <f>(J15/I15)-1</f>
        <v>1.65</v>
      </c>
      <c r="M15" s="287" t="s">
        <v>567</v>
      </c>
      <c r="N15" s="287" t="s">
        <v>648</v>
      </c>
      <c r="O15" s="287" t="s">
        <v>649</v>
      </c>
      <c r="P15" s="317">
        <v>45797</v>
      </c>
      <c r="Q15" s="286" t="s">
        <v>566</v>
      </c>
    </row>
    <row r="16" spans="1:17" ht="16.5" thickTop="1" thickBot="1" x14ac:dyDescent="0.3">
      <c r="A16" s="313">
        <v>7</v>
      </c>
      <c r="B16" s="320" t="s">
        <v>650</v>
      </c>
      <c r="C16" s="227">
        <v>428584</v>
      </c>
      <c r="D16" s="227" t="s">
        <v>363</v>
      </c>
      <c r="E16" s="280">
        <v>0.59</v>
      </c>
      <c r="F16" s="278">
        <v>0.67</v>
      </c>
      <c r="G16" s="278">
        <v>0.72</v>
      </c>
      <c r="H16" s="279">
        <f t="shared" si="0"/>
        <v>0.66</v>
      </c>
      <c r="I16" s="279">
        <f t="shared" si="1"/>
        <v>0.59</v>
      </c>
      <c r="J16" s="279">
        <f t="shared" si="2"/>
        <v>0.72</v>
      </c>
      <c r="K16" s="279">
        <f t="shared" si="3"/>
        <v>0.67</v>
      </c>
      <c r="L16" s="233">
        <f t="shared" si="4"/>
        <v>0.22033898305084754</v>
      </c>
      <c r="M16" s="287" t="s">
        <v>651</v>
      </c>
      <c r="N16" s="287" t="s">
        <v>652</v>
      </c>
      <c r="O16" s="287" t="s">
        <v>575</v>
      </c>
      <c r="P16" s="317">
        <v>45797</v>
      </c>
      <c r="Q16" s="286" t="s">
        <v>566</v>
      </c>
    </row>
    <row r="17" spans="1:17" ht="16.5" thickTop="1" thickBot="1" x14ac:dyDescent="0.3">
      <c r="A17" s="313">
        <v>8</v>
      </c>
      <c r="B17" s="322" t="s">
        <v>659</v>
      </c>
      <c r="C17" s="321" t="s">
        <v>653</v>
      </c>
      <c r="D17" s="227" t="s">
        <v>363</v>
      </c>
      <c r="E17" s="280">
        <v>4.09</v>
      </c>
      <c r="F17" s="278">
        <v>4.22</v>
      </c>
      <c r="G17" s="278">
        <v>5.56</v>
      </c>
      <c r="H17" s="279">
        <f t="shared" si="0"/>
        <v>4.6233333333333322</v>
      </c>
      <c r="I17" s="279">
        <f t="shared" si="1"/>
        <v>4.09</v>
      </c>
      <c r="J17" s="279">
        <f t="shared" si="2"/>
        <v>5.56</v>
      </c>
      <c r="K17" s="279">
        <f t="shared" si="3"/>
        <v>4.22</v>
      </c>
      <c r="L17" s="233">
        <f t="shared" si="4"/>
        <v>0.35941320293398538</v>
      </c>
      <c r="M17" s="319" t="s">
        <v>654</v>
      </c>
      <c r="N17" s="319" t="s">
        <v>649</v>
      </c>
      <c r="O17" s="319" t="s">
        <v>655</v>
      </c>
      <c r="P17" s="317">
        <v>45797</v>
      </c>
      <c r="Q17" s="286" t="s">
        <v>566</v>
      </c>
    </row>
    <row r="18" spans="1:17" ht="16.5" thickTop="1" thickBot="1" x14ac:dyDescent="0.3">
      <c r="A18" s="313">
        <v>9</v>
      </c>
      <c r="B18" s="318" t="s">
        <v>372</v>
      </c>
      <c r="C18" s="227">
        <v>463591</v>
      </c>
      <c r="D18" s="227" t="s">
        <v>363</v>
      </c>
      <c r="E18" s="280">
        <v>11.24</v>
      </c>
      <c r="F18" s="278">
        <v>12.36</v>
      </c>
      <c r="G18" s="278">
        <v>13.19</v>
      </c>
      <c r="H18" s="279">
        <f t="shared" si="0"/>
        <v>12.263333333333334</v>
      </c>
      <c r="I18" s="279">
        <f t="shared" si="1"/>
        <v>11.24</v>
      </c>
      <c r="J18" s="279">
        <f t="shared" si="2"/>
        <v>13.19</v>
      </c>
      <c r="K18" s="279">
        <f t="shared" si="3"/>
        <v>12.36</v>
      </c>
      <c r="L18" s="233">
        <f t="shared" si="4"/>
        <v>0.17348754448398562</v>
      </c>
      <c r="M18" s="319" t="s">
        <v>656</v>
      </c>
      <c r="N18" s="287" t="s">
        <v>631</v>
      </c>
      <c r="O18" s="319" t="s">
        <v>657</v>
      </c>
      <c r="P18" s="317">
        <v>45797</v>
      </c>
      <c r="Q18" s="286" t="s">
        <v>566</v>
      </c>
    </row>
    <row r="19" spans="1:17" ht="16.5" thickTop="1" thickBot="1" x14ac:dyDescent="0.3">
      <c r="A19" s="313">
        <v>10</v>
      </c>
      <c r="B19" s="318" t="s">
        <v>373</v>
      </c>
      <c r="C19" s="227">
        <v>462546</v>
      </c>
      <c r="D19" s="227" t="s">
        <v>363</v>
      </c>
      <c r="E19" s="280">
        <v>0.41</v>
      </c>
      <c r="F19" s="275">
        <v>0.56999999999999995</v>
      </c>
      <c r="G19" s="278">
        <v>0.72</v>
      </c>
      <c r="H19" s="279">
        <f t="shared" si="0"/>
        <v>0.56666666666666665</v>
      </c>
      <c r="I19" s="279">
        <f t="shared" si="1"/>
        <v>0.41</v>
      </c>
      <c r="J19" s="279">
        <f t="shared" si="2"/>
        <v>0.72</v>
      </c>
      <c r="K19" s="279">
        <f t="shared" si="3"/>
        <v>0.56999999999999995</v>
      </c>
      <c r="L19" s="233">
        <f t="shared" si="4"/>
        <v>0.75609756097560976</v>
      </c>
      <c r="M19" s="287" t="s">
        <v>543</v>
      </c>
      <c r="N19" s="287" t="s">
        <v>544</v>
      </c>
      <c r="O19" s="319" t="s">
        <v>658</v>
      </c>
      <c r="P19" s="317">
        <v>45797</v>
      </c>
      <c r="Q19" s="286" t="s">
        <v>566</v>
      </c>
    </row>
    <row r="20" spans="1:17" ht="16.5" thickTop="1" thickBot="1" x14ac:dyDescent="0.3">
      <c r="A20" s="313">
        <v>11</v>
      </c>
      <c r="B20" s="318" t="s">
        <v>374</v>
      </c>
      <c r="C20" s="227">
        <v>314109</v>
      </c>
      <c r="D20" s="227" t="s">
        <v>363</v>
      </c>
      <c r="E20" s="280">
        <v>0.92</v>
      </c>
      <c r="F20" s="278">
        <v>1.22</v>
      </c>
      <c r="G20" s="275">
        <v>1.48</v>
      </c>
      <c r="H20" s="279">
        <f t="shared" si="0"/>
        <v>1.2066666666666668</v>
      </c>
      <c r="I20" s="279">
        <f t="shared" si="1"/>
        <v>0.92</v>
      </c>
      <c r="J20" s="279">
        <f t="shared" si="2"/>
        <v>1.48</v>
      </c>
      <c r="K20" s="279">
        <f t="shared" si="3"/>
        <v>1.22</v>
      </c>
      <c r="L20" s="233">
        <f t="shared" si="4"/>
        <v>0.60869565217391286</v>
      </c>
      <c r="M20" s="287" t="s">
        <v>543</v>
      </c>
      <c r="N20" s="287" t="s">
        <v>545</v>
      </c>
      <c r="O20" s="287" t="s">
        <v>546</v>
      </c>
      <c r="P20" s="317">
        <v>45797</v>
      </c>
      <c r="Q20" s="286" t="s">
        <v>566</v>
      </c>
    </row>
    <row r="21" spans="1:17" ht="16.5" thickTop="1" thickBot="1" x14ac:dyDescent="0.3">
      <c r="A21" s="313">
        <v>12</v>
      </c>
      <c r="B21" s="323" t="s">
        <v>568</v>
      </c>
      <c r="C21" s="227">
        <v>282456</v>
      </c>
      <c r="D21" s="321" t="s">
        <v>660</v>
      </c>
      <c r="E21" s="280">
        <v>0.86</v>
      </c>
      <c r="F21" s="278">
        <v>0.89</v>
      </c>
      <c r="G21" s="278">
        <v>1.1499999999999999</v>
      </c>
      <c r="H21" s="279">
        <f t="shared" si="0"/>
        <v>0.96666666666666667</v>
      </c>
      <c r="I21" s="279">
        <f t="shared" si="1"/>
        <v>0.86</v>
      </c>
      <c r="J21" s="279">
        <f t="shared" si="2"/>
        <v>1.1499999999999999</v>
      </c>
      <c r="K21" s="279">
        <f t="shared" si="3"/>
        <v>0.89</v>
      </c>
      <c r="L21" s="233">
        <f t="shared" si="4"/>
        <v>0.33720930232558133</v>
      </c>
      <c r="M21" s="287" t="s">
        <v>547</v>
      </c>
      <c r="N21" s="287" t="s">
        <v>546</v>
      </c>
      <c r="O21" s="287" t="s">
        <v>553</v>
      </c>
      <c r="P21" s="317">
        <v>45797</v>
      </c>
      <c r="Q21" s="286" t="s">
        <v>566</v>
      </c>
    </row>
    <row r="22" spans="1:17" ht="16.5" thickTop="1" thickBot="1" x14ac:dyDescent="0.3">
      <c r="A22" s="313">
        <v>13</v>
      </c>
      <c r="B22" s="318" t="s">
        <v>534</v>
      </c>
      <c r="C22" s="321" t="s">
        <v>661</v>
      </c>
      <c r="D22" s="227" t="s">
        <v>377</v>
      </c>
      <c r="E22" s="280">
        <v>84.02</v>
      </c>
      <c r="F22" s="278">
        <v>86.52</v>
      </c>
      <c r="G22" s="278">
        <v>86.85</v>
      </c>
      <c r="H22" s="279">
        <f t="shared" si="0"/>
        <v>85.796666666666667</v>
      </c>
      <c r="I22" s="279">
        <f t="shared" si="1"/>
        <v>84.02</v>
      </c>
      <c r="J22" s="279">
        <f t="shared" si="2"/>
        <v>86.85</v>
      </c>
      <c r="K22" s="279">
        <f t="shared" si="3"/>
        <v>86.52</v>
      </c>
      <c r="L22" s="233">
        <f t="shared" si="4"/>
        <v>3.3682456557962315E-2</v>
      </c>
      <c r="M22" s="319" t="s">
        <v>662</v>
      </c>
      <c r="N22" s="287" t="s">
        <v>639</v>
      </c>
      <c r="O22" s="319" t="s">
        <v>663</v>
      </c>
      <c r="P22" s="317">
        <v>45798</v>
      </c>
      <c r="Q22" s="286" t="s">
        <v>566</v>
      </c>
    </row>
    <row r="23" spans="1:17" ht="16.5" thickTop="1" thickBot="1" x14ac:dyDescent="0.3">
      <c r="A23" s="313">
        <v>14</v>
      </c>
      <c r="B23" s="227" t="s">
        <v>378</v>
      </c>
      <c r="C23" s="321" t="s">
        <v>664</v>
      </c>
      <c r="D23" s="227" t="s">
        <v>363</v>
      </c>
      <c r="E23" s="280">
        <v>1.22</v>
      </c>
      <c r="F23" s="278">
        <v>1.23</v>
      </c>
      <c r="G23" s="278">
        <v>1.53</v>
      </c>
      <c r="H23" s="279">
        <f t="shared" si="0"/>
        <v>1.3266666666666669</v>
      </c>
      <c r="I23" s="279">
        <f t="shared" si="1"/>
        <v>1.22</v>
      </c>
      <c r="J23" s="279">
        <f t="shared" si="2"/>
        <v>1.53</v>
      </c>
      <c r="K23" s="279">
        <f t="shared" si="3"/>
        <v>1.23</v>
      </c>
      <c r="L23" s="233">
        <f t="shared" si="4"/>
        <v>0.25409836065573765</v>
      </c>
      <c r="M23" s="319" t="s">
        <v>665</v>
      </c>
      <c r="N23" s="287" t="s">
        <v>543</v>
      </c>
      <c r="O23" s="287" t="s">
        <v>552</v>
      </c>
      <c r="P23" s="317">
        <v>45798</v>
      </c>
      <c r="Q23" s="286" t="s">
        <v>566</v>
      </c>
    </row>
    <row r="24" spans="1:17" ht="16.5" thickTop="1" thickBot="1" x14ac:dyDescent="0.3">
      <c r="A24" s="313">
        <v>15</v>
      </c>
      <c r="B24" s="227" t="s">
        <v>379</v>
      </c>
      <c r="C24" s="227" t="s">
        <v>535</v>
      </c>
      <c r="D24" s="227" t="s">
        <v>363</v>
      </c>
      <c r="E24" s="280">
        <v>1.26</v>
      </c>
      <c r="F24" s="278">
        <v>1.35</v>
      </c>
      <c r="G24" s="278">
        <v>1.32</v>
      </c>
      <c r="H24" s="279">
        <f t="shared" si="0"/>
        <v>1.3100000000000003</v>
      </c>
      <c r="I24" s="279">
        <f t="shared" si="1"/>
        <v>1.26</v>
      </c>
      <c r="J24" s="279">
        <f t="shared" si="2"/>
        <v>1.35</v>
      </c>
      <c r="K24" s="279">
        <f t="shared" si="3"/>
        <v>1.32</v>
      </c>
      <c r="L24" s="233">
        <f t="shared" si="4"/>
        <v>7.1428571428571397E-2</v>
      </c>
      <c r="M24" s="287" t="s">
        <v>541</v>
      </c>
      <c r="N24" s="287" t="s">
        <v>543</v>
      </c>
      <c r="O24" s="319" t="s">
        <v>666</v>
      </c>
      <c r="P24" s="317">
        <v>45798</v>
      </c>
      <c r="Q24" s="286" t="s">
        <v>566</v>
      </c>
    </row>
    <row r="25" spans="1:17" ht="31.5" thickTop="1" thickBot="1" x14ac:dyDescent="0.3">
      <c r="A25" s="313">
        <v>16</v>
      </c>
      <c r="B25" s="318" t="s">
        <v>380</v>
      </c>
      <c r="C25" s="289" t="s">
        <v>569</v>
      </c>
      <c r="D25" s="227" t="s">
        <v>363</v>
      </c>
      <c r="E25" s="280">
        <v>0.14000000000000001</v>
      </c>
      <c r="F25" s="278">
        <v>0.16</v>
      </c>
      <c r="G25" s="278">
        <v>0.26</v>
      </c>
      <c r="H25" s="279">
        <f t="shared" si="0"/>
        <v>0.18666666666666668</v>
      </c>
      <c r="I25" s="279">
        <f t="shared" si="1"/>
        <v>0.14000000000000001</v>
      </c>
      <c r="J25" s="279">
        <f t="shared" si="2"/>
        <v>0.26</v>
      </c>
      <c r="K25" s="279">
        <f t="shared" si="3"/>
        <v>0.16</v>
      </c>
      <c r="L25" s="233">
        <f t="shared" si="4"/>
        <v>0.85714285714285698</v>
      </c>
      <c r="M25" s="319" t="s">
        <v>548</v>
      </c>
      <c r="N25" s="316" t="s">
        <v>570</v>
      </c>
      <c r="O25" s="287" t="s">
        <v>547</v>
      </c>
      <c r="P25" s="317">
        <v>45797</v>
      </c>
      <c r="Q25" s="286" t="s">
        <v>566</v>
      </c>
    </row>
    <row r="26" spans="1:17" ht="16.5" thickTop="1" thickBot="1" x14ac:dyDescent="0.3">
      <c r="A26" s="313">
        <v>17</v>
      </c>
      <c r="B26" s="318" t="s">
        <v>572</v>
      </c>
      <c r="C26" s="227">
        <v>225901</v>
      </c>
      <c r="D26" s="321" t="s">
        <v>669</v>
      </c>
      <c r="E26" s="280">
        <v>1.32</v>
      </c>
      <c r="F26" s="278">
        <v>1.43</v>
      </c>
      <c r="G26" s="278">
        <v>2.33</v>
      </c>
      <c r="H26" s="279">
        <f t="shared" si="0"/>
        <v>1.6933333333333334</v>
      </c>
      <c r="I26" s="279">
        <f t="shared" si="1"/>
        <v>1.32</v>
      </c>
      <c r="J26" s="279">
        <f t="shared" si="2"/>
        <v>2.33</v>
      </c>
      <c r="K26" s="279">
        <f t="shared" si="3"/>
        <v>1.43</v>
      </c>
      <c r="L26" s="233">
        <f t="shared" si="4"/>
        <v>0.76515151515151514</v>
      </c>
      <c r="M26" s="319" t="s">
        <v>670</v>
      </c>
      <c r="N26" s="287" t="s">
        <v>541</v>
      </c>
      <c r="O26" s="287" t="s">
        <v>543</v>
      </c>
      <c r="P26" s="317">
        <v>45797</v>
      </c>
      <c r="Q26" s="286" t="s">
        <v>566</v>
      </c>
    </row>
    <row r="27" spans="1:17" ht="31.5" thickTop="1" thickBot="1" x14ac:dyDescent="0.3">
      <c r="A27" s="313">
        <v>18</v>
      </c>
      <c r="B27" s="318" t="s">
        <v>382</v>
      </c>
      <c r="C27" s="321" t="s">
        <v>536</v>
      </c>
      <c r="D27" s="227" t="s">
        <v>363</v>
      </c>
      <c r="E27" s="280">
        <v>2.76</v>
      </c>
      <c r="F27" s="278">
        <v>2.93</v>
      </c>
      <c r="G27" s="278">
        <v>3.45</v>
      </c>
      <c r="H27" s="279">
        <f t="shared" si="0"/>
        <v>3.0466666666666669</v>
      </c>
      <c r="I27" s="279">
        <f t="shared" si="1"/>
        <v>2.76</v>
      </c>
      <c r="J27" s="279">
        <f t="shared" si="2"/>
        <v>3.45</v>
      </c>
      <c r="K27" s="279">
        <f t="shared" si="3"/>
        <v>2.93</v>
      </c>
      <c r="L27" s="233">
        <f t="shared" si="4"/>
        <v>0.25000000000000022</v>
      </c>
      <c r="M27" s="287" t="s">
        <v>573</v>
      </c>
      <c r="N27" s="316" t="s">
        <v>549</v>
      </c>
      <c r="O27" s="287" t="s">
        <v>547</v>
      </c>
      <c r="P27" s="317">
        <v>45798</v>
      </c>
      <c r="Q27" s="286" t="s">
        <v>566</v>
      </c>
    </row>
    <row r="28" spans="1:17" ht="31.5" thickTop="1" thickBot="1" x14ac:dyDescent="0.3">
      <c r="A28" s="313">
        <v>19</v>
      </c>
      <c r="B28" s="318" t="s">
        <v>383</v>
      </c>
      <c r="C28" s="321" t="s">
        <v>671</v>
      </c>
      <c r="D28" s="227" t="s">
        <v>363</v>
      </c>
      <c r="E28" s="280">
        <v>6.08</v>
      </c>
      <c r="F28" s="278">
        <v>8.25</v>
      </c>
      <c r="G28" s="278">
        <v>12.42</v>
      </c>
      <c r="H28" s="279">
        <f t="shared" si="0"/>
        <v>8.9166666666666661</v>
      </c>
      <c r="I28" s="279">
        <f t="shared" si="1"/>
        <v>6.08</v>
      </c>
      <c r="J28" s="279">
        <f t="shared" si="2"/>
        <v>12.42</v>
      </c>
      <c r="K28" s="279">
        <f t="shared" si="3"/>
        <v>8.25</v>
      </c>
      <c r="L28" s="233">
        <f t="shared" si="4"/>
        <v>1.0427631578947367</v>
      </c>
      <c r="M28" s="316" t="s">
        <v>549</v>
      </c>
      <c r="N28" s="287" t="s">
        <v>543</v>
      </c>
      <c r="O28" s="319" t="s">
        <v>551</v>
      </c>
      <c r="P28" s="317">
        <v>45797</v>
      </c>
      <c r="Q28" s="286" t="s">
        <v>566</v>
      </c>
    </row>
    <row r="29" spans="1:17" ht="16.5" thickTop="1" thickBot="1" x14ac:dyDescent="0.3">
      <c r="A29" s="313">
        <v>20</v>
      </c>
      <c r="B29" s="227" t="s">
        <v>384</v>
      </c>
      <c r="C29" s="227">
        <v>425226</v>
      </c>
      <c r="D29" s="227" t="s">
        <v>385</v>
      </c>
      <c r="E29" s="278">
        <v>2.73</v>
      </c>
      <c r="F29" s="278">
        <v>2.8</v>
      </c>
      <c r="G29" s="278">
        <v>2.77</v>
      </c>
      <c r="H29" s="279">
        <f t="shared" si="0"/>
        <v>2.7666666666666662</v>
      </c>
      <c r="I29" s="279">
        <f t="shared" si="1"/>
        <v>2.73</v>
      </c>
      <c r="J29" s="279">
        <f t="shared" si="2"/>
        <v>2.8</v>
      </c>
      <c r="K29" s="279">
        <f t="shared" si="3"/>
        <v>2.77</v>
      </c>
      <c r="L29" s="233">
        <f t="shared" si="4"/>
        <v>2.564102564102555E-2</v>
      </c>
      <c r="M29" s="319" t="s">
        <v>672</v>
      </c>
      <c r="N29" s="287" t="s">
        <v>550</v>
      </c>
      <c r="O29" s="319" t="s">
        <v>673</v>
      </c>
      <c r="P29" s="317">
        <v>45797</v>
      </c>
      <c r="Q29" s="286" t="s">
        <v>566</v>
      </c>
    </row>
    <row r="30" spans="1:17" ht="16.5" thickTop="1" thickBot="1" x14ac:dyDescent="0.3">
      <c r="A30" s="313">
        <v>21</v>
      </c>
      <c r="B30" s="318" t="s">
        <v>386</v>
      </c>
      <c r="C30" s="227">
        <v>428204</v>
      </c>
      <c r="D30" s="227" t="s">
        <v>363</v>
      </c>
      <c r="E30" s="278">
        <v>0.17</v>
      </c>
      <c r="F30" s="278">
        <v>0.18</v>
      </c>
      <c r="G30" s="278">
        <v>0.28000000000000003</v>
      </c>
      <c r="H30" s="279">
        <f t="shared" si="0"/>
        <v>0.21</v>
      </c>
      <c r="I30" s="279">
        <f t="shared" si="1"/>
        <v>0.17</v>
      </c>
      <c r="J30" s="279">
        <f t="shared" si="2"/>
        <v>0.28000000000000003</v>
      </c>
      <c r="K30" s="279">
        <f t="shared" si="3"/>
        <v>0.18</v>
      </c>
      <c r="L30" s="233">
        <f t="shared" si="4"/>
        <v>0.64705882352941191</v>
      </c>
      <c r="M30" s="287" t="s">
        <v>543</v>
      </c>
      <c r="N30" s="319" t="s">
        <v>551</v>
      </c>
      <c r="O30" s="287" t="s">
        <v>574</v>
      </c>
      <c r="P30" s="317">
        <v>45797</v>
      </c>
      <c r="Q30" s="286" t="s">
        <v>566</v>
      </c>
    </row>
    <row r="31" spans="1:17" ht="16.5" thickTop="1" thickBot="1" x14ac:dyDescent="0.3">
      <c r="A31" s="313">
        <v>22</v>
      </c>
      <c r="B31" s="318" t="s">
        <v>387</v>
      </c>
      <c r="C31" s="227">
        <v>461889</v>
      </c>
      <c r="D31" s="227" t="s">
        <v>388</v>
      </c>
      <c r="E31" s="278">
        <v>14.52</v>
      </c>
      <c r="F31" s="278">
        <v>20.079999999999998</v>
      </c>
      <c r="G31" s="278">
        <v>19.920000000000002</v>
      </c>
      <c r="H31" s="279">
        <f t="shared" si="0"/>
        <v>18.173333333333332</v>
      </c>
      <c r="I31" s="279">
        <f t="shared" si="1"/>
        <v>14.52</v>
      </c>
      <c r="J31" s="279">
        <f t="shared" si="2"/>
        <v>20.079999999999998</v>
      </c>
      <c r="K31" s="279">
        <f t="shared" si="3"/>
        <v>19.920000000000002</v>
      </c>
      <c r="L31" s="233">
        <f t="shared" si="4"/>
        <v>0.38292011019283745</v>
      </c>
      <c r="M31" s="316" t="s">
        <v>674</v>
      </c>
      <c r="N31" s="287" t="s">
        <v>675</v>
      </c>
      <c r="O31" s="287" t="s">
        <v>571</v>
      </c>
      <c r="P31" s="317">
        <v>45797</v>
      </c>
      <c r="Q31" s="286" t="s">
        <v>566</v>
      </c>
    </row>
    <row r="32" spans="1:17" ht="16.5" thickTop="1" thickBot="1" x14ac:dyDescent="0.3">
      <c r="A32" s="313">
        <v>23</v>
      </c>
      <c r="B32" s="318" t="s">
        <v>389</v>
      </c>
      <c r="C32" s="227" t="s">
        <v>676</v>
      </c>
      <c r="D32" s="227" t="s">
        <v>4</v>
      </c>
      <c r="E32" s="280">
        <v>0.52</v>
      </c>
      <c r="F32" s="278">
        <v>1.29</v>
      </c>
      <c r="G32" s="278">
        <v>1.61</v>
      </c>
      <c r="H32" s="279">
        <f t="shared" si="0"/>
        <v>1.1399999999999999</v>
      </c>
      <c r="I32" s="279">
        <f t="shared" si="1"/>
        <v>0.52</v>
      </c>
      <c r="J32" s="279">
        <f t="shared" si="2"/>
        <v>1.61</v>
      </c>
      <c r="K32" s="279">
        <f t="shared" si="3"/>
        <v>1.29</v>
      </c>
      <c r="L32" s="233">
        <f t="shared" si="4"/>
        <v>2.0961538461538463</v>
      </c>
      <c r="M32" s="287" t="s">
        <v>552</v>
      </c>
      <c r="N32" s="287" t="s">
        <v>550</v>
      </c>
      <c r="O32" s="319" t="s">
        <v>677</v>
      </c>
      <c r="P32" s="317">
        <v>45798</v>
      </c>
      <c r="Q32" s="286" t="s">
        <v>566</v>
      </c>
    </row>
    <row r="33" spans="1:17" ht="31.5" thickTop="1" thickBot="1" x14ac:dyDescent="0.3">
      <c r="A33" s="313">
        <v>24</v>
      </c>
      <c r="B33" s="318" t="s">
        <v>390</v>
      </c>
      <c r="C33" s="227" t="s">
        <v>537</v>
      </c>
      <c r="D33" s="227" t="s">
        <v>4</v>
      </c>
      <c r="E33" s="280">
        <v>1.4</v>
      </c>
      <c r="F33" s="278">
        <v>3.43</v>
      </c>
      <c r="G33" s="278">
        <v>6.95</v>
      </c>
      <c r="H33" s="279">
        <f t="shared" si="0"/>
        <v>3.9266666666666672</v>
      </c>
      <c r="I33" s="279">
        <f t="shared" si="1"/>
        <v>1.4</v>
      </c>
      <c r="J33" s="279">
        <f t="shared" si="2"/>
        <v>6.95</v>
      </c>
      <c r="K33" s="279">
        <f t="shared" si="3"/>
        <v>3.43</v>
      </c>
      <c r="L33" s="233">
        <f t="shared" si="4"/>
        <v>3.9642857142857144</v>
      </c>
      <c r="M33" s="324" t="s">
        <v>678</v>
      </c>
      <c r="N33" s="316" t="s">
        <v>549</v>
      </c>
      <c r="O33" s="319" t="s">
        <v>679</v>
      </c>
      <c r="P33" s="317">
        <v>45798</v>
      </c>
      <c r="Q33" s="286" t="s">
        <v>566</v>
      </c>
    </row>
    <row r="34" spans="1:17" ht="16.5" thickTop="1" thickBot="1" x14ac:dyDescent="0.3">
      <c r="A34" s="227">
        <v>25</v>
      </c>
      <c r="B34" s="318" t="s">
        <v>391</v>
      </c>
      <c r="C34" s="227">
        <v>443004</v>
      </c>
      <c r="D34" s="227" t="s">
        <v>392</v>
      </c>
      <c r="E34" s="280">
        <v>49.15</v>
      </c>
      <c r="F34" s="278">
        <v>60.44</v>
      </c>
      <c r="G34" s="278">
        <v>60.7</v>
      </c>
      <c r="H34" s="279">
        <f t="shared" si="0"/>
        <v>56.763333333333343</v>
      </c>
      <c r="I34" s="279">
        <f t="shared" si="1"/>
        <v>49.15</v>
      </c>
      <c r="J34" s="279">
        <f t="shared" si="2"/>
        <v>60.7</v>
      </c>
      <c r="K34" s="279">
        <f t="shared" si="3"/>
        <v>60.44</v>
      </c>
      <c r="L34" s="233">
        <f t="shared" si="4"/>
        <v>0.23499491353001023</v>
      </c>
      <c r="M34" s="324" t="s">
        <v>663</v>
      </c>
      <c r="N34" s="287" t="s">
        <v>576</v>
      </c>
      <c r="O34" s="319" t="s">
        <v>680</v>
      </c>
      <c r="P34" s="325">
        <v>45797</v>
      </c>
      <c r="Q34" s="286" t="s">
        <v>566</v>
      </c>
    </row>
    <row r="35" spans="1:17" ht="16.5" thickTop="1" thickBot="1" x14ac:dyDescent="0.3">
      <c r="A35" s="313">
        <v>26</v>
      </c>
      <c r="B35" s="318" t="s">
        <v>393</v>
      </c>
      <c r="C35" s="227" t="s">
        <v>394</v>
      </c>
      <c r="D35" s="227" t="s">
        <v>363</v>
      </c>
      <c r="E35" s="280">
        <v>26.78</v>
      </c>
      <c r="F35" s="278">
        <v>28.1</v>
      </c>
      <c r="G35" s="278">
        <v>33.409999999999997</v>
      </c>
      <c r="H35" s="279">
        <f t="shared" si="0"/>
        <v>29.429999999999996</v>
      </c>
      <c r="I35" s="279">
        <f t="shared" si="1"/>
        <v>26.78</v>
      </c>
      <c r="J35" s="279">
        <f t="shared" si="2"/>
        <v>33.409999999999997</v>
      </c>
      <c r="K35" s="279">
        <f t="shared" si="3"/>
        <v>28.1</v>
      </c>
      <c r="L35" s="233">
        <f t="shared" si="4"/>
        <v>0.24757281553398047</v>
      </c>
      <c r="M35" s="288" t="s">
        <v>575</v>
      </c>
      <c r="N35" s="319" t="s">
        <v>681</v>
      </c>
      <c r="O35" s="319" t="s">
        <v>682</v>
      </c>
      <c r="P35" s="325">
        <v>45797</v>
      </c>
      <c r="Q35" s="286" t="s">
        <v>566</v>
      </c>
    </row>
    <row r="36" spans="1:17" ht="16.5" thickTop="1" thickBot="1" x14ac:dyDescent="0.3">
      <c r="A36" s="313">
        <v>27</v>
      </c>
      <c r="B36" s="323" t="s">
        <v>577</v>
      </c>
      <c r="C36" s="321" t="s">
        <v>683</v>
      </c>
      <c r="D36" s="227" t="s">
        <v>363</v>
      </c>
      <c r="E36" s="280">
        <v>3.84</v>
      </c>
      <c r="F36" s="278">
        <v>4.7300000000000004</v>
      </c>
      <c r="G36" s="278">
        <v>10.1</v>
      </c>
      <c r="H36" s="279">
        <f t="shared" si="0"/>
        <v>6.2233333333333336</v>
      </c>
      <c r="I36" s="279">
        <f t="shared" si="1"/>
        <v>3.84</v>
      </c>
      <c r="J36" s="279">
        <f t="shared" si="2"/>
        <v>10.1</v>
      </c>
      <c r="K36" s="279">
        <f t="shared" si="3"/>
        <v>4.7300000000000004</v>
      </c>
      <c r="L36" s="233">
        <f t="shared" si="4"/>
        <v>1.6302083333333335</v>
      </c>
      <c r="M36" s="319" t="s">
        <v>672</v>
      </c>
      <c r="N36" s="319" t="s">
        <v>649</v>
      </c>
      <c r="O36" s="287" t="s">
        <v>567</v>
      </c>
      <c r="P36" s="317">
        <v>45798</v>
      </c>
      <c r="Q36" s="286" t="s">
        <v>566</v>
      </c>
    </row>
    <row r="37" spans="1:17" ht="16.5" thickTop="1" thickBot="1" x14ac:dyDescent="0.3">
      <c r="A37" s="313">
        <v>28</v>
      </c>
      <c r="B37" s="318" t="s">
        <v>396</v>
      </c>
      <c r="C37" s="289" t="s">
        <v>578</v>
      </c>
      <c r="D37" s="227" t="s">
        <v>397</v>
      </c>
      <c r="E37" s="326">
        <v>5.0599999999999996</v>
      </c>
      <c r="F37" s="327">
        <v>11.23</v>
      </c>
      <c r="G37" s="278">
        <v>11.95</v>
      </c>
      <c r="H37" s="279">
        <f t="shared" si="0"/>
        <v>9.4133333333333322</v>
      </c>
      <c r="I37" s="279">
        <f t="shared" si="1"/>
        <v>5.0599999999999996</v>
      </c>
      <c r="J37" s="279">
        <f t="shared" si="2"/>
        <v>11.95</v>
      </c>
      <c r="K37" s="279">
        <f t="shared" si="3"/>
        <v>11.23</v>
      </c>
      <c r="L37" s="233">
        <f t="shared" si="4"/>
        <v>1.3616600790513833</v>
      </c>
      <c r="M37" s="319" t="s">
        <v>649</v>
      </c>
      <c r="N37" s="328" t="s">
        <v>684</v>
      </c>
      <c r="O37" s="319" t="s">
        <v>542</v>
      </c>
      <c r="P37" s="317">
        <v>45798</v>
      </c>
      <c r="Q37" s="286" t="s">
        <v>566</v>
      </c>
    </row>
    <row r="38" spans="1:17" ht="16.5" thickTop="1" thickBot="1" x14ac:dyDescent="0.3">
      <c r="A38" s="313">
        <v>29</v>
      </c>
      <c r="B38" s="318" t="s">
        <v>398</v>
      </c>
      <c r="C38" s="227">
        <v>472873</v>
      </c>
      <c r="D38" s="227" t="s">
        <v>399</v>
      </c>
      <c r="E38" s="280">
        <v>6.3</v>
      </c>
      <c r="F38" s="278">
        <v>6.73</v>
      </c>
      <c r="G38" s="278">
        <v>10.51</v>
      </c>
      <c r="H38" s="279">
        <f t="shared" si="0"/>
        <v>7.8466666666666667</v>
      </c>
      <c r="I38" s="279">
        <f t="shared" si="1"/>
        <v>6.3</v>
      </c>
      <c r="J38" s="279">
        <f t="shared" si="2"/>
        <v>10.51</v>
      </c>
      <c r="K38" s="279">
        <f t="shared" si="3"/>
        <v>6.73</v>
      </c>
      <c r="L38" s="233">
        <f t="shared" si="4"/>
        <v>0.66825396825396832</v>
      </c>
      <c r="M38" s="287" t="s">
        <v>543</v>
      </c>
      <c r="N38" s="287" t="s">
        <v>579</v>
      </c>
      <c r="O38" s="287" t="s">
        <v>580</v>
      </c>
      <c r="P38" s="325">
        <v>45797</v>
      </c>
      <c r="Q38" s="286" t="s">
        <v>566</v>
      </c>
    </row>
    <row r="39" spans="1:17" ht="16.5" thickTop="1" thickBot="1" x14ac:dyDescent="0.3">
      <c r="A39" s="313">
        <v>30</v>
      </c>
      <c r="B39" s="227" t="s">
        <v>400</v>
      </c>
      <c r="C39" s="227">
        <v>470833</v>
      </c>
      <c r="D39" s="227" t="s">
        <v>401</v>
      </c>
      <c r="E39" s="280">
        <v>12.12</v>
      </c>
      <c r="F39" s="278">
        <v>18.63</v>
      </c>
      <c r="G39" s="278">
        <v>18.72</v>
      </c>
      <c r="H39" s="279">
        <f t="shared" si="0"/>
        <v>16.489999999999998</v>
      </c>
      <c r="I39" s="279">
        <f t="shared" si="1"/>
        <v>12.12</v>
      </c>
      <c r="J39" s="279">
        <f t="shared" si="2"/>
        <v>18.72</v>
      </c>
      <c r="K39" s="279">
        <f t="shared" si="3"/>
        <v>18.63</v>
      </c>
      <c r="L39" s="233">
        <f t="shared" si="4"/>
        <v>0.54455445544554459</v>
      </c>
      <c r="M39" s="319" t="s">
        <v>685</v>
      </c>
      <c r="N39" s="319" t="s">
        <v>686</v>
      </c>
      <c r="O39" s="287" t="s">
        <v>543</v>
      </c>
      <c r="P39" s="325">
        <v>45797</v>
      </c>
      <c r="Q39" s="286" t="s">
        <v>566</v>
      </c>
    </row>
    <row r="40" spans="1:17" ht="16.5" thickTop="1" thickBot="1" x14ac:dyDescent="0.3">
      <c r="A40" s="313">
        <v>31</v>
      </c>
      <c r="B40" s="227" t="s">
        <v>402</v>
      </c>
      <c r="C40" s="227">
        <v>318939</v>
      </c>
      <c r="D40" s="227" t="s">
        <v>363</v>
      </c>
      <c r="E40" s="280">
        <v>6.36</v>
      </c>
      <c r="F40" s="278">
        <v>9.11</v>
      </c>
      <c r="G40" s="278">
        <v>10.52</v>
      </c>
      <c r="H40" s="279">
        <f t="shared" si="0"/>
        <v>8.6633333333333322</v>
      </c>
      <c r="I40" s="279">
        <f t="shared" si="1"/>
        <v>6.36</v>
      </c>
      <c r="J40" s="279">
        <f t="shared" si="2"/>
        <v>10.52</v>
      </c>
      <c r="K40" s="279">
        <f t="shared" si="3"/>
        <v>9.11</v>
      </c>
      <c r="L40" s="233">
        <f t="shared" si="4"/>
        <v>0.65408805031446526</v>
      </c>
      <c r="M40" s="319" t="s">
        <v>687</v>
      </c>
      <c r="N40" s="287" t="s">
        <v>543</v>
      </c>
      <c r="O40" s="319" t="s">
        <v>546</v>
      </c>
      <c r="P40" s="325">
        <v>45797</v>
      </c>
      <c r="Q40" s="286" t="s">
        <v>566</v>
      </c>
    </row>
    <row r="41" spans="1:17" ht="16.5" thickTop="1" thickBot="1" x14ac:dyDescent="0.3">
      <c r="A41" s="313">
        <v>32</v>
      </c>
      <c r="B41" s="318" t="s">
        <v>403</v>
      </c>
      <c r="C41" s="227">
        <v>404651</v>
      </c>
      <c r="D41" s="227" t="s">
        <v>363</v>
      </c>
      <c r="E41" s="280">
        <v>11.31</v>
      </c>
      <c r="F41" s="278">
        <v>19.190000000000001</v>
      </c>
      <c r="G41" s="278">
        <v>20.73</v>
      </c>
      <c r="H41" s="279">
        <f t="shared" si="0"/>
        <v>17.076666666666668</v>
      </c>
      <c r="I41" s="279">
        <f t="shared" si="1"/>
        <v>11.31</v>
      </c>
      <c r="J41" s="279">
        <f t="shared" si="2"/>
        <v>20.73</v>
      </c>
      <c r="K41" s="279">
        <f t="shared" si="3"/>
        <v>19.190000000000001</v>
      </c>
      <c r="L41" s="233">
        <f t="shared" si="4"/>
        <v>0.83289124668435011</v>
      </c>
      <c r="M41" s="329" t="s">
        <v>667</v>
      </c>
      <c r="N41" s="330" t="s">
        <v>581</v>
      </c>
      <c r="O41" s="319" t="s">
        <v>668</v>
      </c>
      <c r="P41" s="317">
        <v>45797</v>
      </c>
      <c r="Q41" s="286" t="s">
        <v>566</v>
      </c>
    </row>
    <row r="42" spans="1:17" ht="16.5" thickTop="1" thickBot="1" x14ac:dyDescent="0.3">
      <c r="A42" s="313">
        <v>33</v>
      </c>
      <c r="B42" s="227" t="s">
        <v>538</v>
      </c>
      <c r="C42" s="227">
        <v>255973</v>
      </c>
      <c r="D42" s="321" t="s">
        <v>688</v>
      </c>
      <c r="E42" s="280">
        <v>1.02</v>
      </c>
      <c r="F42" s="278">
        <v>2.41</v>
      </c>
      <c r="G42" s="278">
        <v>2.9</v>
      </c>
      <c r="H42" s="279">
        <f t="shared" si="0"/>
        <v>2.11</v>
      </c>
      <c r="I42" s="279">
        <f t="shared" si="1"/>
        <v>1.02</v>
      </c>
      <c r="J42" s="279">
        <f t="shared" si="2"/>
        <v>2.9</v>
      </c>
      <c r="K42" s="279">
        <f t="shared" si="3"/>
        <v>2.41</v>
      </c>
      <c r="L42" s="233">
        <f t="shared" si="4"/>
        <v>1.8431372549019605</v>
      </c>
      <c r="M42" s="319" t="s">
        <v>554</v>
      </c>
      <c r="N42" s="319" t="s">
        <v>689</v>
      </c>
      <c r="O42" s="319" t="s">
        <v>690</v>
      </c>
      <c r="P42" s="317">
        <v>45797</v>
      </c>
      <c r="Q42" s="286" t="s">
        <v>566</v>
      </c>
    </row>
    <row r="43" spans="1:17" ht="16.5" thickTop="1" thickBot="1" x14ac:dyDescent="0.3">
      <c r="A43" s="313">
        <v>34</v>
      </c>
      <c r="B43" s="227" t="s">
        <v>404</v>
      </c>
      <c r="C43" s="321" t="s">
        <v>692</v>
      </c>
      <c r="D43" s="227" t="s">
        <v>539</v>
      </c>
      <c r="E43" s="280">
        <v>1.1499999999999999</v>
      </c>
      <c r="F43" s="278">
        <v>3.67</v>
      </c>
      <c r="G43" s="278">
        <v>3.95</v>
      </c>
      <c r="H43" s="279">
        <f t="shared" si="0"/>
        <v>2.9233333333333333</v>
      </c>
      <c r="I43" s="279">
        <f t="shared" si="1"/>
        <v>1.1499999999999999</v>
      </c>
      <c r="J43" s="279">
        <f t="shared" si="2"/>
        <v>3.95</v>
      </c>
      <c r="K43" s="279">
        <f t="shared" si="3"/>
        <v>3.67</v>
      </c>
      <c r="L43" s="233">
        <f t="shared" si="4"/>
        <v>2.4347826086956528</v>
      </c>
      <c r="M43" s="319" t="s">
        <v>634</v>
      </c>
      <c r="N43" s="319" t="s">
        <v>691</v>
      </c>
      <c r="O43" s="319" t="s">
        <v>689</v>
      </c>
      <c r="P43" s="317">
        <v>45797</v>
      </c>
      <c r="Q43" s="286" t="s">
        <v>566</v>
      </c>
    </row>
    <row r="44" spans="1:17" ht="16.5" thickTop="1" thickBot="1" x14ac:dyDescent="0.3">
      <c r="A44" s="313">
        <v>35</v>
      </c>
      <c r="B44" s="227" t="s">
        <v>405</v>
      </c>
      <c r="C44" s="227">
        <v>305348</v>
      </c>
      <c r="D44" s="227" t="s">
        <v>406</v>
      </c>
      <c r="E44" s="280">
        <v>1.1599999999999999</v>
      </c>
      <c r="F44" s="278">
        <v>1.48</v>
      </c>
      <c r="G44" s="278">
        <v>2.2799999999999998</v>
      </c>
      <c r="H44" s="279">
        <f t="shared" si="0"/>
        <v>1.64</v>
      </c>
      <c r="I44" s="279">
        <f t="shared" si="1"/>
        <v>1.1599999999999999</v>
      </c>
      <c r="J44" s="279">
        <f t="shared" si="2"/>
        <v>2.2799999999999998</v>
      </c>
      <c r="K44" s="279">
        <f t="shared" si="3"/>
        <v>1.48</v>
      </c>
      <c r="L44" s="233">
        <f t="shared" si="4"/>
        <v>0.96551724137931028</v>
      </c>
      <c r="M44" s="287" t="s">
        <v>555</v>
      </c>
      <c r="N44" s="319" t="s">
        <v>693</v>
      </c>
      <c r="O44" s="319" t="s">
        <v>690</v>
      </c>
      <c r="P44" s="317">
        <v>45797</v>
      </c>
      <c r="Q44" s="286" t="s">
        <v>566</v>
      </c>
    </row>
    <row r="45" spans="1:17" ht="15.75" thickTop="1" x14ac:dyDescent="0.25"/>
    <row r="47" spans="1:17" ht="15.75" thickBot="1" x14ac:dyDescent="0.3"/>
    <row r="48" spans="1:17" ht="16.5" thickTop="1" thickBot="1" x14ac:dyDescent="0.3">
      <c r="K48" s="277"/>
    </row>
    <row r="49" ht="15.75" thickTop="1" x14ac:dyDescent="0.25"/>
  </sheetData>
  <mergeCells count="15">
    <mergeCell ref="A6:Q7"/>
    <mergeCell ref="I8:I9"/>
    <mergeCell ref="J8:J9"/>
    <mergeCell ref="K8:K9"/>
    <mergeCell ref="A8:A9"/>
    <mergeCell ref="B8:B9"/>
    <mergeCell ref="C8:C9"/>
    <mergeCell ref="D8:D9"/>
    <mergeCell ref="H8:H9"/>
    <mergeCell ref="P8:P9"/>
    <mergeCell ref="Q8:Q9"/>
    <mergeCell ref="O8:O9"/>
    <mergeCell ref="L8:L9"/>
    <mergeCell ref="M8:M9"/>
    <mergeCell ref="N8:N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46E94-BDEB-4610-A315-1962411249AF}">
  <sheetPr>
    <pageSetUpPr fitToPage="1"/>
  </sheetPr>
  <dimension ref="A1:H1000"/>
  <sheetViews>
    <sheetView topLeftCell="A9" workbookViewId="0">
      <selection activeCell="A13" sqref="A13:G13"/>
    </sheetView>
  </sheetViews>
  <sheetFormatPr defaultColWidth="14.42578125" defaultRowHeight="15" customHeight="1" x14ac:dyDescent="0.25"/>
  <cols>
    <col min="1" max="1" width="13.140625" customWidth="1"/>
    <col min="2" max="2" width="10.7109375" bestFit="1" customWidth="1"/>
    <col min="3" max="3" width="44" bestFit="1" customWidth="1"/>
    <col min="4" max="4" width="6.140625" customWidth="1"/>
    <col min="5" max="5" width="44" customWidth="1"/>
    <col min="6" max="6" width="14.85546875" customWidth="1"/>
    <col min="7" max="7" width="19.7109375" customWidth="1"/>
    <col min="8" max="8" width="12.85546875" customWidth="1"/>
    <col min="9" max="9" width="29.28515625" customWidth="1"/>
    <col min="10" max="10" width="35.85546875" customWidth="1"/>
    <col min="11" max="11" width="60.5703125" customWidth="1"/>
    <col min="12" max="26" width="8" customWidth="1"/>
  </cols>
  <sheetData>
    <row r="1" spans="1:8" ht="25.5" customHeight="1" x14ac:dyDescent="0.25"/>
    <row r="2" spans="1:8" ht="38.25" customHeight="1" x14ac:dyDescent="0.25"/>
    <row r="3" spans="1:8" ht="25.5" customHeight="1" x14ac:dyDescent="0.25">
      <c r="A3" s="367" t="s">
        <v>519</v>
      </c>
      <c r="B3" s="368"/>
      <c r="C3" s="368"/>
      <c r="D3" s="368"/>
      <c r="E3" s="368"/>
      <c r="F3" s="368"/>
    </row>
    <row r="4" spans="1:8" ht="25.5" customHeight="1" x14ac:dyDescent="0.25">
      <c r="A4" s="19" t="s">
        <v>0</v>
      </c>
      <c r="B4" s="19" t="s">
        <v>2</v>
      </c>
      <c r="C4" s="19" t="s">
        <v>30</v>
      </c>
      <c r="D4" s="19" t="s">
        <v>36</v>
      </c>
      <c r="E4" s="19" t="s">
        <v>32</v>
      </c>
      <c r="F4" s="19" t="s">
        <v>33</v>
      </c>
    </row>
    <row r="5" spans="1:8" ht="63.75" customHeight="1" x14ac:dyDescent="0.25">
      <c r="A5" s="3" t="s">
        <v>10</v>
      </c>
      <c r="B5" s="3" t="s">
        <v>467</v>
      </c>
      <c r="C5" s="6" t="s">
        <v>11</v>
      </c>
      <c r="D5" s="17">
        <v>1</v>
      </c>
      <c r="E5" s="5">
        <f>'Quadro de Preços 1 (2) - I'!H12</f>
        <v>3.5</v>
      </c>
      <c r="F5" s="21">
        <f t="shared" ref="F5:F12" si="0">E5*D5</f>
        <v>3.5</v>
      </c>
    </row>
    <row r="6" spans="1:8" ht="51" customHeight="1" x14ac:dyDescent="0.25">
      <c r="A6" s="17" t="s">
        <v>10</v>
      </c>
      <c r="B6" s="3" t="s">
        <v>467</v>
      </c>
      <c r="C6" s="8" t="s">
        <v>19</v>
      </c>
      <c r="D6" s="17">
        <v>2</v>
      </c>
      <c r="E6" s="5">
        <f>'Quadro de Preços 1 (2) - I'!H20</f>
        <v>0.35</v>
      </c>
      <c r="F6" s="21">
        <f t="shared" si="0"/>
        <v>0.7</v>
      </c>
    </row>
    <row r="7" spans="1:8" ht="89.25" customHeight="1" x14ac:dyDescent="0.25">
      <c r="A7" s="22" t="s">
        <v>10</v>
      </c>
      <c r="B7" s="3" t="s">
        <v>467</v>
      </c>
      <c r="C7" s="7" t="s">
        <v>20</v>
      </c>
      <c r="D7" s="22">
        <v>8</v>
      </c>
      <c r="E7" s="5">
        <f>'Quadro de Preços 1 (2) - I'!H21</f>
        <v>0.17</v>
      </c>
      <c r="F7" s="21">
        <f t="shared" si="0"/>
        <v>1.36</v>
      </c>
    </row>
    <row r="8" spans="1:8" ht="38.25" customHeight="1" x14ac:dyDescent="0.25">
      <c r="A8" s="7" t="s">
        <v>10</v>
      </c>
      <c r="B8" s="3" t="s">
        <v>467</v>
      </c>
      <c r="C8" s="7" t="s">
        <v>368</v>
      </c>
      <c r="D8" s="22">
        <v>1</v>
      </c>
      <c r="E8" s="5">
        <f>'Quadro de Preços 1'!I15</f>
        <v>0.2</v>
      </c>
      <c r="F8" s="21">
        <f t="shared" si="0"/>
        <v>0.2</v>
      </c>
    </row>
    <row r="9" spans="1:8" ht="76.5" customHeight="1" x14ac:dyDescent="0.25">
      <c r="A9" s="7" t="s">
        <v>10</v>
      </c>
      <c r="B9" s="3" t="s">
        <v>467</v>
      </c>
      <c r="C9" s="7" t="s">
        <v>370</v>
      </c>
      <c r="D9" s="22">
        <v>1</v>
      </c>
      <c r="E9" s="5">
        <f>'Quadro de Preços 1'!I16</f>
        <v>0.59</v>
      </c>
      <c r="F9" s="21">
        <f t="shared" si="0"/>
        <v>0.59</v>
      </c>
    </row>
    <row r="10" spans="1:8" ht="155.25" customHeight="1" x14ac:dyDescent="0.25">
      <c r="A10" s="7" t="s">
        <v>10</v>
      </c>
      <c r="B10" s="3" t="s">
        <v>467</v>
      </c>
      <c r="C10" s="7" t="s">
        <v>373</v>
      </c>
      <c r="D10" s="22">
        <v>1</v>
      </c>
      <c r="E10" s="5">
        <f>'Quadro de Preços 1'!I19</f>
        <v>0.41</v>
      </c>
      <c r="F10" s="21">
        <f t="shared" si="0"/>
        <v>0.41</v>
      </c>
    </row>
    <row r="11" spans="1:8" ht="60" customHeight="1" x14ac:dyDescent="0.25">
      <c r="A11" s="7" t="s">
        <v>10</v>
      </c>
      <c r="B11" s="3" t="s">
        <v>467</v>
      </c>
      <c r="C11" s="7" t="s">
        <v>386</v>
      </c>
      <c r="D11" s="22">
        <v>1</v>
      </c>
      <c r="E11" s="5">
        <f>'Quadro de Preços 1'!I30</f>
        <v>0.17</v>
      </c>
      <c r="F11" s="21">
        <f t="shared" si="0"/>
        <v>0.17</v>
      </c>
    </row>
    <row r="12" spans="1:8" ht="75.75" customHeight="1" x14ac:dyDescent="0.25">
      <c r="A12" s="7" t="s">
        <v>10</v>
      </c>
      <c r="B12" s="3" t="s">
        <v>467</v>
      </c>
      <c r="C12" s="7" t="s">
        <v>492</v>
      </c>
      <c r="D12" s="22">
        <v>1</v>
      </c>
      <c r="E12" s="5">
        <f>'Quadro de Preços 1'!I32</f>
        <v>0.52</v>
      </c>
      <c r="F12" s="21">
        <f t="shared" si="0"/>
        <v>0.52</v>
      </c>
    </row>
    <row r="13" spans="1:8" ht="15" customHeight="1" x14ac:dyDescent="0.25">
      <c r="A13" s="364" t="s">
        <v>35</v>
      </c>
      <c r="B13" s="365"/>
      <c r="C13" s="365"/>
      <c r="D13" s="365"/>
      <c r="E13" s="365"/>
      <c r="F13" s="365"/>
      <c r="G13" s="366"/>
      <c r="H13" s="23">
        <f>SUM(F5:F12)</f>
        <v>7.4500000000000011</v>
      </c>
    </row>
    <row r="17" spans="2:5" ht="15" customHeight="1" x14ac:dyDescent="0.25">
      <c r="B17" s="12"/>
    </row>
    <row r="19" spans="2:5" ht="15" customHeight="1" x14ac:dyDescent="0.25">
      <c r="B19" s="12"/>
    </row>
    <row r="20" spans="2:5" ht="15" customHeight="1" x14ac:dyDescent="0.25">
      <c r="B20" s="12"/>
    </row>
    <row r="21" spans="2:5" ht="15.75" customHeight="1" x14ac:dyDescent="0.25">
      <c r="B21" s="12"/>
    </row>
    <row r="22" spans="2:5" ht="15.75" customHeight="1" x14ac:dyDescent="0.25">
      <c r="B22" s="13"/>
      <c r="C22" s="12"/>
      <c r="D22" s="12"/>
      <c r="E22" s="12"/>
    </row>
    <row r="23" spans="2:5" ht="15.75" customHeight="1" x14ac:dyDescent="0.25">
      <c r="B23" s="353"/>
      <c r="C23" s="354"/>
      <c r="D23" s="354"/>
      <c r="E23" s="354"/>
    </row>
    <row r="24" spans="2:5" ht="15.75" customHeight="1" x14ac:dyDescent="0.25">
      <c r="B24" s="353"/>
      <c r="C24" s="354"/>
      <c r="D24" s="354"/>
      <c r="E24" s="354"/>
    </row>
    <row r="25" spans="2:5" ht="15.75" customHeight="1" x14ac:dyDescent="0.25">
      <c r="B25" s="353"/>
      <c r="C25" s="354"/>
      <c r="D25" s="354"/>
      <c r="E25" s="354"/>
    </row>
    <row r="26" spans="2:5" ht="15.75" customHeight="1" x14ac:dyDescent="0.25"/>
    <row r="27" spans="2:5" ht="15.75" customHeight="1" x14ac:dyDescent="0.25"/>
    <row r="28" spans="2:5" ht="15.75" customHeight="1" x14ac:dyDescent="0.25"/>
    <row r="29" spans="2:5" ht="15.75" customHeight="1" x14ac:dyDescent="0.25"/>
    <row r="30" spans="2:5" ht="15.75" customHeight="1" x14ac:dyDescent="0.25"/>
    <row r="31" spans="2:5" ht="15.75" customHeight="1" x14ac:dyDescent="0.25"/>
    <row r="32" spans="2: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3:G13"/>
    <mergeCell ref="B23:E23"/>
    <mergeCell ref="B24:E24"/>
    <mergeCell ref="B25:E25"/>
    <mergeCell ref="A3:F3"/>
  </mergeCells>
  <conditionalFormatting sqref="C8:C12">
    <cfRule type="cellIs" dxfId="79" priority="1" operator="equal">
      <formula>MIN($C$18:$X$18)</formula>
    </cfRule>
    <cfRule type="cellIs" dxfId="78" priority="2" operator="equal">
      <formula>MIN($C$17:$X$17)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09E7D-060C-4037-9F5A-60E77F969569}">
  <sheetPr>
    <pageSetUpPr fitToPage="1"/>
  </sheetPr>
  <dimension ref="A1:H1000"/>
  <sheetViews>
    <sheetView topLeftCell="A8" workbookViewId="0">
      <selection activeCell="E20" sqref="E20"/>
    </sheetView>
  </sheetViews>
  <sheetFormatPr defaultColWidth="14.42578125" defaultRowHeight="15" customHeight="1" x14ac:dyDescent="0.25"/>
  <cols>
    <col min="1" max="1" width="13.140625" customWidth="1"/>
    <col min="2" max="2" width="10.7109375" bestFit="1" customWidth="1"/>
    <col min="3" max="3" width="44" bestFit="1" customWidth="1"/>
    <col min="4" max="4" width="6.140625" customWidth="1"/>
    <col min="5" max="5" width="44" customWidth="1"/>
    <col min="6" max="6" width="14.85546875" customWidth="1"/>
    <col min="7" max="7" width="19.7109375" customWidth="1"/>
    <col min="8" max="8" width="12.85546875" customWidth="1"/>
    <col min="9" max="9" width="29.28515625" customWidth="1"/>
    <col min="10" max="10" width="35.85546875" customWidth="1"/>
    <col min="11" max="11" width="60.5703125" customWidth="1"/>
    <col min="12" max="26" width="8" customWidth="1"/>
  </cols>
  <sheetData>
    <row r="1" spans="1:8" ht="25.5" customHeight="1" x14ac:dyDescent="0.25"/>
    <row r="2" spans="1:8" ht="38.25" customHeight="1" x14ac:dyDescent="0.25"/>
    <row r="3" spans="1:8" ht="25.5" customHeight="1" x14ac:dyDescent="0.25">
      <c r="A3" s="367" t="s">
        <v>520</v>
      </c>
      <c r="B3" s="368"/>
      <c r="C3" s="368"/>
      <c r="D3" s="368"/>
      <c r="E3" s="368"/>
      <c r="F3" s="368"/>
    </row>
    <row r="4" spans="1:8" ht="25.5" customHeight="1" x14ac:dyDescent="0.25">
      <c r="A4" s="19" t="s">
        <v>0</v>
      </c>
      <c r="B4" s="19" t="s">
        <v>2</v>
      </c>
      <c r="C4" s="19" t="s">
        <v>30</v>
      </c>
      <c r="D4" s="19" t="s">
        <v>36</v>
      </c>
      <c r="E4" s="19" t="s">
        <v>32</v>
      </c>
      <c r="F4" s="19" t="s">
        <v>33</v>
      </c>
    </row>
    <row r="5" spans="1:8" ht="63.75" customHeight="1" x14ac:dyDescent="0.25">
      <c r="A5" s="3" t="s">
        <v>10</v>
      </c>
      <c r="B5" s="3" t="s">
        <v>467</v>
      </c>
      <c r="C5" s="6" t="s">
        <v>11</v>
      </c>
      <c r="D5" s="17">
        <v>1</v>
      </c>
      <c r="E5" s="5">
        <f>'Quadro de Preços (3) - II'!H12</f>
        <v>3.2</v>
      </c>
      <c r="F5" s="21">
        <f t="shared" ref="F5:F12" si="0">E5*D5</f>
        <v>3.2</v>
      </c>
    </row>
    <row r="6" spans="1:8" ht="51" customHeight="1" x14ac:dyDescent="0.25">
      <c r="A6" s="17" t="s">
        <v>10</v>
      </c>
      <c r="B6" s="3" t="s">
        <v>467</v>
      </c>
      <c r="C6" s="8" t="s">
        <v>19</v>
      </c>
      <c r="D6" s="17">
        <v>2</v>
      </c>
      <c r="E6" s="5">
        <f>'Quadro de Preços (3) - II'!H20</f>
        <v>0.35</v>
      </c>
      <c r="F6" s="21">
        <f t="shared" si="0"/>
        <v>0.7</v>
      </c>
    </row>
    <row r="7" spans="1:8" ht="89.25" customHeight="1" x14ac:dyDescent="0.25">
      <c r="A7" s="22" t="s">
        <v>10</v>
      </c>
      <c r="B7" s="3" t="s">
        <v>467</v>
      </c>
      <c r="C7" s="7" t="s">
        <v>20</v>
      </c>
      <c r="D7" s="22">
        <v>8</v>
      </c>
      <c r="E7" s="5">
        <f>'Quadro de Preços (3) - II'!H21</f>
        <v>0.17</v>
      </c>
      <c r="F7" s="21">
        <f t="shared" si="0"/>
        <v>1.36</v>
      </c>
    </row>
    <row r="8" spans="1:8" ht="38.25" customHeight="1" x14ac:dyDescent="0.25">
      <c r="A8" s="7" t="s">
        <v>10</v>
      </c>
      <c r="B8" s="3" t="s">
        <v>467</v>
      </c>
      <c r="C8" s="7" t="s">
        <v>368</v>
      </c>
      <c r="D8" s="22">
        <v>1</v>
      </c>
      <c r="E8" s="5">
        <f>'Quadro de Preços 1'!I15</f>
        <v>0.2</v>
      </c>
      <c r="F8" s="21">
        <f t="shared" si="0"/>
        <v>0.2</v>
      </c>
    </row>
    <row r="9" spans="1:8" ht="76.5" customHeight="1" x14ac:dyDescent="0.25">
      <c r="A9" s="7" t="s">
        <v>10</v>
      </c>
      <c r="B9" s="3" t="s">
        <v>467</v>
      </c>
      <c r="C9" s="7" t="s">
        <v>370</v>
      </c>
      <c r="D9" s="22">
        <v>1</v>
      </c>
      <c r="E9" s="5">
        <f>'Quadro de Preços 1'!I16</f>
        <v>0.59</v>
      </c>
      <c r="F9" s="21">
        <f t="shared" si="0"/>
        <v>0.59</v>
      </c>
    </row>
    <row r="10" spans="1:8" ht="155.25" customHeight="1" x14ac:dyDescent="0.25">
      <c r="A10" s="7" t="s">
        <v>10</v>
      </c>
      <c r="B10" s="3" t="s">
        <v>467</v>
      </c>
      <c r="C10" s="7" t="s">
        <v>373</v>
      </c>
      <c r="D10" s="22">
        <v>1</v>
      </c>
      <c r="E10" s="5">
        <f>'Quadro de Preços 1'!I19</f>
        <v>0.41</v>
      </c>
      <c r="F10" s="21">
        <f t="shared" si="0"/>
        <v>0.41</v>
      </c>
    </row>
    <row r="11" spans="1:8" ht="60" customHeight="1" x14ac:dyDescent="0.25">
      <c r="A11" s="7" t="s">
        <v>10</v>
      </c>
      <c r="B11" s="3" t="s">
        <v>467</v>
      </c>
      <c r="C11" s="7" t="s">
        <v>386</v>
      </c>
      <c r="D11" s="22">
        <v>1</v>
      </c>
      <c r="E11" s="5">
        <f>'Quadro de Preços 1'!I30</f>
        <v>0.17</v>
      </c>
      <c r="F11" s="21">
        <f t="shared" si="0"/>
        <v>0.17</v>
      </c>
    </row>
    <row r="12" spans="1:8" ht="75.75" customHeight="1" x14ac:dyDescent="0.25">
      <c r="A12" s="7" t="s">
        <v>10</v>
      </c>
      <c r="B12" s="3" t="s">
        <v>467</v>
      </c>
      <c r="C12" s="7" t="s">
        <v>492</v>
      </c>
      <c r="D12" s="22">
        <v>1</v>
      </c>
      <c r="E12" s="5">
        <f>'Quadro de Preços 1'!I32</f>
        <v>0.52</v>
      </c>
      <c r="F12" s="21">
        <f t="shared" si="0"/>
        <v>0.52</v>
      </c>
    </row>
    <row r="13" spans="1:8" ht="15" customHeight="1" x14ac:dyDescent="0.25">
      <c r="A13" s="369" t="s">
        <v>35</v>
      </c>
      <c r="B13" s="370"/>
      <c r="C13" s="370"/>
      <c r="D13" s="370"/>
      <c r="E13" s="370"/>
      <c r="F13" s="370"/>
      <c r="G13" s="371"/>
      <c r="H13" s="23">
        <f>SUM(F5:F12)</f>
        <v>7.15</v>
      </c>
    </row>
    <row r="17" spans="2:5" ht="15" customHeight="1" x14ac:dyDescent="0.25">
      <c r="B17" s="12"/>
    </row>
    <row r="19" spans="2:5" ht="15" customHeight="1" x14ac:dyDescent="0.25">
      <c r="B19" s="12"/>
    </row>
    <row r="20" spans="2:5" ht="15" customHeight="1" x14ac:dyDescent="0.25">
      <c r="B20" s="12"/>
    </row>
    <row r="21" spans="2:5" ht="15.75" customHeight="1" x14ac:dyDescent="0.25">
      <c r="B21" s="12"/>
    </row>
    <row r="22" spans="2:5" ht="15.75" customHeight="1" x14ac:dyDescent="0.25">
      <c r="B22" s="13"/>
      <c r="C22" s="12"/>
      <c r="D22" s="12"/>
      <c r="E22" s="12"/>
    </row>
    <row r="23" spans="2:5" ht="15.75" customHeight="1" x14ac:dyDescent="0.25">
      <c r="B23" s="353"/>
      <c r="C23" s="354"/>
      <c r="D23" s="354"/>
      <c r="E23" s="354"/>
    </row>
    <row r="24" spans="2:5" ht="15.75" customHeight="1" x14ac:dyDescent="0.25">
      <c r="B24" s="353"/>
      <c r="C24" s="354"/>
      <c r="D24" s="354"/>
      <c r="E24" s="354"/>
    </row>
    <row r="25" spans="2:5" ht="15.75" customHeight="1" x14ac:dyDescent="0.25">
      <c r="B25" s="353"/>
      <c r="C25" s="354"/>
      <c r="D25" s="354"/>
      <c r="E25" s="354"/>
    </row>
    <row r="26" spans="2:5" ht="15.75" customHeight="1" x14ac:dyDescent="0.25"/>
    <row r="27" spans="2:5" ht="15.75" customHeight="1" x14ac:dyDescent="0.25"/>
    <row r="28" spans="2:5" ht="15.75" customHeight="1" x14ac:dyDescent="0.25"/>
    <row r="29" spans="2:5" ht="15.75" customHeight="1" x14ac:dyDescent="0.25"/>
    <row r="30" spans="2:5" ht="15.75" customHeight="1" x14ac:dyDescent="0.25"/>
    <row r="31" spans="2:5" ht="15.75" customHeight="1" x14ac:dyDescent="0.25"/>
    <row r="32" spans="2: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3:F3"/>
    <mergeCell ref="A13:G13"/>
    <mergeCell ref="B23:E23"/>
    <mergeCell ref="B24:E24"/>
    <mergeCell ref="B25:E25"/>
  </mergeCells>
  <conditionalFormatting sqref="C8:C12">
    <cfRule type="cellIs" dxfId="77" priority="1" operator="equal">
      <formula>MIN($C$18:$X$18)</formula>
    </cfRule>
    <cfRule type="cellIs" dxfId="76" priority="2" operator="equal">
      <formula>MIN($C$17:$X$17)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0:E1000"/>
  <sheetViews>
    <sheetView workbookViewId="0">
      <selection activeCell="C14" sqref="C14"/>
    </sheetView>
  </sheetViews>
  <sheetFormatPr defaultColWidth="14.42578125" defaultRowHeight="15" customHeight="1" x14ac:dyDescent="0.25"/>
  <cols>
    <col min="1" max="1" width="62.42578125" bestFit="1" customWidth="1"/>
    <col min="2" max="4" width="8.7109375" customWidth="1"/>
    <col min="5" max="5" width="19" customWidth="1"/>
    <col min="6" max="6" width="24.85546875" customWidth="1"/>
    <col min="7" max="7" width="20.42578125" customWidth="1"/>
    <col min="8" max="25" width="8.7109375" customWidth="1"/>
  </cols>
  <sheetData>
    <row r="10" spans="1:4" ht="15" customHeight="1" x14ac:dyDescent="0.25">
      <c r="A10" s="374"/>
      <c r="B10" s="374"/>
      <c r="C10" s="374"/>
      <c r="D10" s="374"/>
    </row>
    <row r="11" spans="1:4" ht="51" x14ac:dyDescent="0.25">
      <c r="A11" s="19" t="s">
        <v>37</v>
      </c>
      <c r="B11" s="19" t="s">
        <v>36</v>
      </c>
      <c r="C11" s="19" t="s">
        <v>32</v>
      </c>
      <c r="D11" s="19" t="s">
        <v>33</v>
      </c>
    </row>
    <row r="12" spans="1:4" x14ac:dyDescent="0.25">
      <c r="A12" s="255" t="s">
        <v>493</v>
      </c>
      <c r="B12" s="256">
        <v>1</v>
      </c>
      <c r="C12" s="20">
        <f>'Quadro de Preços 1'!I42</f>
        <v>1.02</v>
      </c>
      <c r="D12" s="21">
        <f t="shared" ref="D12:D14" si="0">C12*B12</f>
        <v>1.02</v>
      </c>
    </row>
    <row r="13" spans="1:4" x14ac:dyDescent="0.25">
      <c r="A13" s="257" t="s">
        <v>404</v>
      </c>
      <c r="B13" s="256">
        <v>1</v>
      </c>
      <c r="C13" s="20">
        <f>'Quadro de Preços 1'!I43</f>
        <v>1.1499999999999999</v>
      </c>
      <c r="D13" s="21">
        <f t="shared" si="0"/>
        <v>1.1499999999999999</v>
      </c>
    </row>
    <row r="14" spans="1:4" x14ac:dyDescent="0.25">
      <c r="A14" s="257" t="s">
        <v>405</v>
      </c>
      <c r="B14" s="256">
        <v>1</v>
      </c>
      <c r="C14" s="20">
        <f>'Quadro de Preços 1'!I44</f>
        <v>1.1599999999999999</v>
      </c>
      <c r="D14" s="21">
        <f t="shared" si="0"/>
        <v>1.1599999999999999</v>
      </c>
    </row>
    <row r="15" spans="1:4" x14ac:dyDescent="0.25">
      <c r="A15" s="372"/>
      <c r="B15" s="372"/>
      <c r="C15" s="373"/>
      <c r="D15" s="24">
        <f>SUM(D7:D14)</f>
        <v>3.33</v>
      </c>
    </row>
    <row r="21" spans="1:5" ht="15.75" customHeight="1" x14ac:dyDescent="0.25"/>
    <row r="22" spans="1:5" ht="15.75" customHeight="1" x14ac:dyDescent="0.25"/>
    <row r="23" spans="1:5" ht="15.75" customHeight="1" x14ac:dyDescent="0.25"/>
    <row r="24" spans="1:5" ht="15.75" customHeight="1" x14ac:dyDescent="0.25"/>
    <row r="25" spans="1:5" ht="15.75" customHeight="1" x14ac:dyDescent="0.25"/>
    <row r="26" spans="1:5" ht="15.75" customHeight="1" x14ac:dyDescent="0.25">
      <c r="A26" s="12"/>
      <c r="B26" s="12"/>
      <c r="C26" s="12"/>
    </row>
    <row r="27" spans="1:5" ht="15.75" customHeight="1" x14ac:dyDescent="0.25">
      <c r="A27" s="354"/>
      <c r="B27" s="354"/>
      <c r="C27" s="354"/>
      <c r="D27" s="354"/>
      <c r="E27" s="354"/>
    </row>
    <row r="28" spans="1:5" ht="15.75" customHeight="1" x14ac:dyDescent="0.25">
      <c r="A28" s="354"/>
      <c r="B28" s="354"/>
      <c r="C28" s="354"/>
      <c r="D28" s="354"/>
      <c r="E28" s="354"/>
    </row>
    <row r="29" spans="1:5" ht="15.75" customHeight="1" x14ac:dyDescent="0.25">
      <c r="A29" s="354"/>
      <c r="B29" s="354"/>
      <c r="C29" s="354"/>
      <c r="D29" s="354"/>
      <c r="E29" s="354"/>
    </row>
    <row r="30" spans="1:5" ht="15.75" customHeight="1" x14ac:dyDescent="0.25"/>
    <row r="31" spans="1:5" ht="15.75" customHeight="1" x14ac:dyDescent="0.25"/>
    <row r="32" spans="1: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5:C15"/>
    <mergeCell ref="A27:E27"/>
    <mergeCell ref="A28:E28"/>
    <mergeCell ref="A29:E29"/>
    <mergeCell ref="A10:D10"/>
  </mergeCells>
  <pageMargins left="0.511811024" right="0.511811024" top="0.78740157499999996" bottom="0.78740157499999996" header="0" footer="0"/>
  <pageSetup paperSize="9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A5F3-2E0F-4C75-83D0-694C83A8A22B}">
  <dimension ref="A5:G22"/>
  <sheetViews>
    <sheetView workbookViewId="0">
      <selection activeCell="C20" sqref="C20"/>
    </sheetView>
  </sheetViews>
  <sheetFormatPr defaultRowHeight="15" x14ac:dyDescent="0.25"/>
  <cols>
    <col min="1" max="1" width="139.7109375" bestFit="1" customWidth="1"/>
    <col min="2" max="2" width="18.28515625" bestFit="1" customWidth="1"/>
    <col min="3" max="3" width="16.42578125" bestFit="1" customWidth="1"/>
    <col min="4" max="4" width="10" bestFit="1" customWidth="1"/>
  </cols>
  <sheetData>
    <row r="5" spans="1:7" x14ac:dyDescent="0.25">
      <c r="A5" s="338" t="s">
        <v>505</v>
      </c>
      <c r="B5" s="338"/>
      <c r="C5" s="338"/>
      <c r="D5" s="338"/>
      <c r="E5" s="272"/>
      <c r="F5" s="272"/>
      <c r="G5" s="272"/>
    </row>
    <row r="6" spans="1:7" x14ac:dyDescent="0.25">
      <c r="A6" s="271" t="s">
        <v>506</v>
      </c>
      <c r="B6" s="271" t="s">
        <v>507</v>
      </c>
      <c r="C6" s="271" t="s">
        <v>460</v>
      </c>
      <c r="D6" s="271" t="s">
        <v>3</v>
      </c>
      <c r="E6" s="232"/>
      <c r="F6" s="232"/>
      <c r="G6" s="232"/>
    </row>
    <row r="7" spans="1:7" x14ac:dyDescent="0.25">
      <c r="A7" s="296" t="s">
        <v>582</v>
      </c>
      <c r="B7" s="232" t="s">
        <v>508</v>
      </c>
      <c r="C7" s="232">
        <f>testes_FazendinhaI!A19</f>
        <v>220</v>
      </c>
      <c r="D7" s="271" t="s">
        <v>465</v>
      </c>
      <c r="E7" s="232"/>
      <c r="F7" s="232"/>
      <c r="G7" s="232"/>
    </row>
    <row r="8" spans="1:7" x14ac:dyDescent="0.25">
      <c r="A8" s="296" t="s">
        <v>582</v>
      </c>
      <c r="B8" s="232" t="s">
        <v>509</v>
      </c>
      <c r="C8" s="232">
        <f>testes_FazendinhaI!B23</f>
        <v>220</v>
      </c>
      <c r="D8" s="271" t="s">
        <v>465</v>
      </c>
    </row>
    <row r="9" spans="1:7" x14ac:dyDescent="0.25">
      <c r="A9" s="296" t="s">
        <v>582</v>
      </c>
      <c r="B9" s="232" t="s">
        <v>526</v>
      </c>
      <c r="C9" s="232">
        <f>testes_FazendinhaI!C23</f>
        <v>20</v>
      </c>
      <c r="D9" s="271" t="s">
        <v>465</v>
      </c>
    </row>
    <row r="10" spans="1:7" x14ac:dyDescent="0.25">
      <c r="A10" s="296" t="s">
        <v>582</v>
      </c>
      <c r="B10" s="232" t="s">
        <v>527</v>
      </c>
      <c r="C10" s="232">
        <f>testes_FazendinhaI!D23</f>
        <v>200</v>
      </c>
      <c r="D10" s="271" t="s">
        <v>465</v>
      </c>
    </row>
    <row r="11" spans="1:7" x14ac:dyDescent="0.25">
      <c r="A11" s="296" t="s">
        <v>582</v>
      </c>
      <c r="B11" s="232" t="s">
        <v>510</v>
      </c>
      <c r="C11" s="232">
        <f>testes_FazendinhaI!E21</f>
        <v>200</v>
      </c>
      <c r="D11" s="271" t="s">
        <v>465</v>
      </c>
    </row>
    <row r="12" spans="1:7" x14ac:dyDescent="0.25">
      <c r="A12" s="296" t="s">
        <v>582</v>
      </c>
      <c r="B12" s="232" t="s">
        <v>511</v>
      </c>
      <c r="C12" s="232">
        <f>testes_FazendinhaI!F14</f>
        <v>1</v>
      </c>
      <c r="D12" s="271" t="s">
        <v>465</v>
      </c>
    </row>
    <row r="14" spans="1:7" x14ac:dyDescent="0.25">
      <c r="B14" s="271" t="s">
        <v>507</v>
      </c>
      <c r="C14" s="271" t="s">
        <v>460</v>
      </c>
      <c r="D14" s="271" t="s">
        <v>3</v>
      </c>
    </row>
    <row r="15" spans="1:7" x14ac:dyDescent="0.25">
      <c r="A15" s="296" t="s">
        <v>584</v>
      </c>
      <c r="B15" s="232" t="s">
        <v>508</v>
      </c>
      <c r="C15" s="232">
        <f>'testes_Condomínio Fazendinha II'!A19</f>
        <v>220</v>
      </c>
      <c r="D15" s="271" t="s">
        <v>465</v>
      </c>
    </row>
    <row r="16" spans="1:7" x14ac:dyDescent="0.25">
      <c r="A16" s="296" t="s">
        <v>584</v>
      </c>
      <c r="B16" s="232" t="s">
        <v>509</v>
      </c>
      <c r="C16" s="232">
        <f>'testes_Condomínio Fazendinha II'!B23</f>
        <v>220</v>
      </c>
      <c r="D16" s="271" t="s">
        <v>465</v>
      </c>
    </row>
    <row r="17" spans="1:4" x14ac:dyDescent="0.25">
      <c r="A17" s="296" t="s">
        <v>584</v>
      </c>
      <c r="B17" s="232" t="s">
        <v>526</v>
      </c>
      <c r="C17" s="232">
        <f>'testes_Condomínio Fazendinha II'!C23</f>
        <v>20</v>
      </c>
      <c r="D17" s="271" t="s">
        <v>465</v>
      </c>
    </row>
    <row r="18" spans="1:4" x14ac:dyDescent="0.25">
      <c r="A18" s="296" t="s">
        <v>584</v>
      </c>
      <c r="B18" s="232" t="s">
        <v>527</v>
      </c>
      <c r="C18" s="232">
        <f>'testes_Condomínio Fazendinha II'!D23</f>
        <v>200</v>
      </c>
      <c r="D18" s="271" t="s">
        <v>465</v>
      </c>
    </row>
    <row r="19" spans="1:4" x14ac:dyDescent="0.25">
      <c r="A19" s="296" t="s">
        <v>584</v>
      </c>
      <c r="B19" s="232" t="s">
        <v>510</v>
      </c>
      <c r="C19" s="232">
        <f>'testes_Condomínio Fazendinha II'!E21</f>
        <v>200</v>
      </c>
      <c r="D19" s="271" t="s">
        <v>465</v>
      </c>
    </row>
    <row r="20" spans="1:4" x14ac:dyDescent="0.25">
      <c r="A20" s="296" t="s">
        <v>584</v>
      </c>
      <c r="B20" s="232" t="s">
        <v>511</v>
      </c>
      <c r="C20" s="232">
        <f>'testes_Condomínio Fazendinha II'!F14</f>
        <v>1</v>
      </c>
      <c r="D20" s="271" t="s">
        <v>465</v>
      </c>
    </row>
    <row r="22" spans="1:4" x14ac:dyDescent="0.25">
      <c r="D22" s="271"/>
    </row>
  </sheetData>
  <mergeCells count="1">
    <mergeCell ref="A5:D5"/>
  </mergeCells>
  <phoneticPr fontId="43" type="noConversion"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4:D1000"/>
  <sheetViews>
    <sheetView topLeftCell="A76" workbookViewId="0">
      <selection activeCell="C105" sqref="C105"/>
    </sheetView>
  </sheetViews>
  <sheetFormatPr defaultColWidth="14.42578125" defaultRowHeight="15" customHeight="1" x14ac:dyDescent="0.25"/>
  <cols>
    <col min="1" max="1" width="79.42578125" bestFit="1" customWidth="1"/>
    <col min="2" max="2" width="10.28515625" bestFit="1" customWidth="1"/>
    <col min="3" max="3" width="32.85546875" bestFit="1" customWidth="1"/>
    <col min="4" max="26" width="8" customWidth="1"/>
  </cols>
  <sheetData>
    <row r="4" spans="1:4" x14ac:dyDescent="0.25">
      <c r="A4" s="25"/>
      <c r="B4" s="25"/>
      <c r="C4" s="25"/>
    </row>
    <row r="5" spans="1:4" x14ac:dyDescent="0.25">
      <c r="A5" s="25"/>
      <c r="B5" s="25"/>
      <c r="C5" s="25"/>
    </row>
    <row r="6" spans="1:4" x14ac:dyDescent="0.25">
      <c r="A6" s="25"/>
      <c r="B6" s="25"/>
      <c r="C6" s="25"/>
    </row>
    <row r="7" spans="1:4" x14ac:dyDescent="0.25">
      <c r="A7" s="25"/>
      <c r="B7" s="25"/>
      <c r="C7" s="25"/>
    </row>
    <row r="8" spans="1:4" x14ac:dyDescent="0.25">
      <c r="A8" s="25"/>
      <c r="B8" s="25"/>
      <c r="C8" s="25"/>
    </row>
    <row r="9" spans="1:4" x14ac:dyDescent="0.25">
      <c r="A9" s="25"/>
      <c r="B9" s="25"/>
      <c r="C9" s="25"/>
    </row>
    <row r="10" spans="1:4" x14ac:dyDescent="0.25">
      <c r="A10" s="375"/>
      <c r="B10" s="354"/>
      <c r="C10" s="354"/>
    </row>
    <row r="11" spans="1:4" x14ac:dyDescent="0.25">
      <c r="A11" s="376"/>
      <c r="B11" s="354"/>
      <c r="C11" s="354"/>
    </row>
    <row r="12" spans="1:4" x14ac:dyDescent="0.25">
      <c r="A12" s="376"/>
      <c r="B12" s="354"/>
      <c r="C12" s="354"/>
    </row>
    <row r="13" spans="1:4" ht="33.75" customHeight="1" x14ac:dyDescent="0.25">
      <c r="A13" s="377" t="s">
        <v>590</v>
      </c>
      <c r="B13" s="378"/>
      <c r="C13" s="379"/>
    </row>
    <row r="14" spans="1:4" x14ac:dyDescent="0.25">
      <c r="A14" s="26" t="s">
        <v>38</v>
      </c>
      <c r="B14" s="377" t="s">
        <v>39</v>
      </c>
      <c r="C14" s="379"/>
    </row>
    <row r="15" spans="1:4" x14ac:dyDescent="0.25">
      <c r="A15" s="298" t="s">
        <v>40</v>
      </c>
      <c r="B15" s="27" t="s">
        <v>41</v>
      </c>
      <c r="C15" s="27" t="s">
        <v>605</v>
      </c>
      <c r="D15" s="210"/>
    </row>
    <row r="16" spans="1:4" x14ac:dyDescent="0.25">
      <c r="A16" s="29" t="s">
        <v>42</v>
      </c>
      <c r="B16" s="28">
        <v>96</v>
      </c>
      <c r="C16" s="28">
        <f>B16*17</f>
        <v>1632</v>
      </c>
    </row>
    <row r="17" spans="1:4" x14ac:dyDescent="0.25">
      <c r="A17" s="28" t="s">
        <v>43</v>
      </c>
      <c r="B17" s="28">
        <v>96</v>
      </c>
      <c r="C17" s="308">
        <f>B17*17</f>
        <v>1632</v>
      </c>
    </row>
    <row r="18" spans="1:4" x14ac:dyDescent="0.25">
      <c r="A18" s="298" t="s">
        <v>45</v>
      </c>
      <c r="B18" s="27" t="s">
        <v>41</v>
      </c>
      <c r="C18" s="27" t="s">
        <v>46</v>
      </c>
      <c r="D18" s="210"/>
    </row>
    <row r="19" spans="1:4" x14ac:dyDescent="0.25">
      <c r="A19" s="209" t="s">
        <v>49</v>
      </c>
      <c r="B19" s="209">
        <v>50</v>
      </c>
      <c r="C19" s="209">
        <f>B19</f>
        <v>50</v>
      </c>
    </row>
    <row r="20" spans="1:4" x14ac:dyDescent="0.25">
      <c r="A20" s="28" t="s">
        <v>42</v>
      </c>
      <c r="B20" s="28">
        <v>30</v>
      </c>
      <c r="C20" s="209">
        <f>B20</f>
        <v>30</v>
      </c>
    </row>
    <row r="21" spans="1:4" x14ac:dyDescent="0.25">
      <c r="A21" s="28" t="s">
        <v>43</v>
      </c>
      <c r="B21" s="28">
        <f t="shared" ref="B21:C21" si="0">SUM(B19:B20)</f>
        <v>80</v>
      </c>
      <c r="C21" s="308">
        <f t="shared" si="0"/>
        <v>80</v>
      </c>
      <c r="D21" s="210"/>
    </row>
    <row r="22" spans="1:4" x14ac:dyDescent="0.25">
      <c r="A22" s="298" t="s">
        <v>47</v>
      </c>
      <c r="B22" s="27" t="s">
        <v>41</v>
      </c>
      <c r="C22" s="27" t="s">
        <v>48</v>
      </c>
    </row>
    <row r="23" spans="1:4" x14ac:dyDescent="0.25">
      <c r="A23" s="29" t="s">
        <v>49</v>
      </c>
      <c r="B23" s="29">
        <v>18</v>
      </c>
      <c r="C23" s="29">
        <f t="shared" ref="C23:C24" si="1">B23*1</f>
        <v>18</v>
      </c>
    </row>
    <row r="24" spans="1:4" x14ac:dyDescent="0.25">
      <c r="A24" s="29" t="s">
        <v>42</v>
      </c>
      <c r="B24" s="29">
        <v>5</v>
      </c>
      <c r="C24" s="29">
        <f t="shared" si="1"/>
        <v>5</v>
      </c>
      <c r="D24" s="210"/>
    </row>
    <row r="25" spans="1:4" x14ac:dyDescent="0.25">
      <c r="A25" s="28" t="s">
        <v>43</v>
      </c>
      <c r="B25" s="28">
        <f t="shared" ref="B25:C25" si="2">SUM(B23:B24)</f>
        <v>23</v>
      </c>
      <c r="C25" s="308">
        <f t="shared" si="2"/>
        <v>23</v>
      </c>
    </row>
    <row r="26" spans="1:4" x14ac:dyDescent="0.25">
      <c r="A26" s="298" t="s">
        <v>323</v>
      </c>
      <c r="B26" s="27" t="s">
        <v>41</v>
      </c>
      <c r="C26" s="27" t="s">
        <v>46</v>
      </c>
    </row>
    <row r="27" spans="1:4" x14ac:dyDescent="0.25">
      <c r="A27" s="29" t="s">
        <v>49</v>
      </c>
      <c r="B27" s="29">
        <v>60</v>
      </c>
      <c r="C27" s="29">
        <f>B27*1</f>
        <v>60</v>
      </c>
    </row>
    <row r="28" spans="1:4" x14ac:dyDescent="0.25">
      <c r="A28" s="29" t="s">
        <v>42</v>
      </c>
      <c r="B28" s="29">
        <v>260</v>
      </c>
      <c r="C28" s="29">
        <f>B28*1</f>
        <v>260</v>
      </c>
      <c r="D28" s="210"/>
    </row>
    <row r="29" spans="1:4" x14ac:dyDescent="0.25">
      <c r="A29" s="28" t="s">
        <v>43</v>
      </c>
      <c r="B29" s="28">
        <f>SUM(B27:B28)</f>
        <v>320</v>
      </c>
      <c r="C29" s="308">
        <f>SUM(C27:C28)</f>
        <v>320</v>
      </c>
    </row>
    <row r="30" spans="1:4" x14ac:dyDescent="0.25">
      <c r="A30" s="298" t="s">
        <v>594</v>
      </c>
      <c r="B30" s="27" t="s">
        <v>41</v>
      </c>
      <c r="C30" s="27" t="s">
        <v>46</v>
      </c>
    </row>
    <row r="31" spans="1:4" x14ac:dyDescent="0.25">
      <c r="A31" s="29" t="s">
        <v>49</v>
      </c>
      <c r="B31" s="29">
        <v>12</v>
      </c>
      <c r="C31" s="29">
        <f>B31*1</f>
        <v>12</v>
      </c>
    </row>
    <row r="32" spans="1:4" x14ac:dyDescent="0.25">
      <c r="A32" s="29" t="s">
        <v>42</v>
      </c>
      <c r="B32" s="29">
        <v>5</v>
      </c>
      <c r="C32" s="29">
        <f>B32*1</f>
        <v>5</v>
      </c>
      <c r="D32" s="210"/>
    </row>
    <row r="33" spans="1:4" x14ac:dyDescent="0.25">
      <c r="A33" s="28" t="s">
        <v>43</v>
      </c>
      <c r="B33" s="28">
        <f>SUM(B31:B32)</f>
        <v>17</v>
      </c>
      <c r="C33" s="308">
        <f>SUM(C31:C32)</f>
        <v>17</v>
      </c>
    </row>
    <row r="34" spans="1:4" ht="25.5" x14ac:dyDescent="0.25">
      <c r="A34" s="298" t="s">
        <v>325</v>
      </c>
      <c r="B34" s="27" t="s">
        <v>41</v>
      </c>
      <c r="C34" s="27" t="s">
        <v>336</v>
      </c>
    </row>
    <row r="35" spans="1:4" x14ac:dyDescent="0.25">
      <c r="A35" s="29" t="s">
        <v>49</v>
      </c>
      <c r="B35" s="29">
        <v>12</v>
      </c>
      <c r="C35" s="29">
        <f>B35*12</f>
        <v>144</v>
      </c>
    </row>
    <row r="36" spans="1:4" x14ac:dyDescent="0.25">
      <c r="A36" s="29" t="s">
        <v>42</v>
      </c>
      <c r="B36" s="29">
        <v>5</v>
      </c>
      <c r="C36" s="29">
        <f>B36*12</f>
        <v>60</v>
      </c>
      <c r="D36" s="210"/>
    </row>
    <row r="37" spans="1:4" x14ac:dyDescent="0.25">
      <c r="A37" s="28" t="s">
        <v>43</v>
      </c>
      <c r="B37" s="28">
        <v>17</v>
      </c>
      <c r="C37" s="308">
        <f>SUM(C35:C36)</f>
        <v>204</v>
      </c>
    </row>
    <row r="38" spans="1:4" x14ac:dyDescent="0.25">
      <c r="A38" s="298" t="s">
        <v>50</v>
      </c>
      <c r="B38" s="27" t="s">
        <v>41</v>
      </c>
      <c r="C38" s="27" t="s">
        <v>334</v>
      </c>
    </row>
    <row r="39" spans="1:4" x14ac:dyDescent="0.25">
      <c r="A39" s="29" t="s">
        <v>49</v>
      </c>
      <c r="B39" s="29">
        <v>23</v>
      </c>
      <c r="C39" s="29">
        <f>B39*6</f>
        <v>138</v>
      </c>
    </row>
    <row r="40" spans="1:4" x14ac:dyDescent="0.25">
      <c r="A40" s="29" t="s">
        <v>42</v>
      </c>
      <c r="B40" s="29">
        <v>7</v>
      </c>
      <c r="C40" s="29">
        <f>B40*6</f>
        <v>42</v>
      </c>
      <c r="D40" s="210"/>
    </row>
    <row r="41" spans="1:4" x14ac:dyDescent="0.25">
      <c r="A41" s="28" t="s">
        <v>43</v>
      </c>
      <c r="B41" s="28">
        <f t="shared" ref="B41:C41" si="3">SUM(B39:B40)</f>
        <v>30</v>
      </c>
      <c r="C41" s="308">
        <f t="shared" si="3"/>
        <v>180</v>
      </c>
    </row>
    <row r="42" spans="1:4" x14ac:dyDescent="0.25">
      <c r="A42" s="298" t="s">
        <v>51</v>
      </c>
      <c r="B42" s="27" t="s">
        <v>41</v>
      </c>
      <c r="C42" s="27" t="s">
        <v>337</v>
      </c>
    </row>
    <row r="43" spans="1:4" x14ac:dyDescent="0.25">
      <c r="A43" s="29" t="s">
        <v>49</v>
      </c>
      <c r="B43" s="29">
        <v>12</v>
      </c>
      <c r="C43" s="29">
        <f>B43*12</f>
        <v>144</v>
      </c>
    </row>
    <row r="44" spans="1:4" x14ac:dyDescent="0.25">
      <c r="A44" s="29" t="s">
        <v>42</v>
      </c>
      <c r="B44" s="29">
        <v>5</v>
      </c>
      <c r="C44" s="29">
        <f>B44*12</f>
        <v>60</v>
      </c>
      <c r="D44" s="210"/>
    </row>
    <row r="45" spans="1:4" x14ac:dyDescent="0.25">
      <c r="A45" s="28" t="s">
        <v>43</v>
      </c>
      <c r="B45" s="28">
        <f t="shared" ref="B45:C45" si="4">SUM(B43:B44)</f>
        <v>17</v>
      </c>
      <c r="C45" s="308">
        <f t="shared" si="4"/>
        <v>204</v>
      </c>
    </row>
    <row r="46" spans="1:4" x14ac:dyDescent="0.25">
      <c r="A46" s="298" t="s">
        <v>335</v>
      </c>
      <c r="B46" s="27" t="s">
        <v>41</v>
      </c>
      <c r="C46" s="27" t="s">
        <v>606</v>
      </c>
      <c r="D46" s="210"/>
    </row>
    <row r="47" spans="1:4" x14ac:dyDescent="0.25">
      <c r="A47" s="28" t="s">
        <v>42</v>
      </c>
      <c r="B47" s="28">
        <v>20</v>
      </c>
      <c r="C47" s="308">
        <f>B47*15</f>
        <v>300</v>
      </c>
    </row>
    <row r="48" spans="1:4" x14ac:dyDescent="0.25">
      <c r="A48" s="298" t="s">
        <v>53</v>
      </c>
      <c r="B48" s="27" t="s">
        <v>41</v>
      </c>
      <c r="C48" s="27" t="s">
        <v>334</v>
      </c>
    </row>
    <row r="49" spans="1:4" x14ac:dyDescent="0.25">
      <c r="A49" s="29" t="s">
        <v>49</v>
      </c>
      <c r="B49" s="29">
        <v>12</v>
      </c>
      <c r="C49" s="29">
        <f>B49*6</f>
        <v>72</v>
      </c>
    </row>
    <row r="50" spans="1:4" x14ac:dyDescent="0.25">
      <c r="A50" s="29" t="s">
        <v>42</v>
      </c>
      <c r="B50" s="29">
        <v>5</v>
      </c>
      <c r="C50" s="29">
        <f>B50*6</f>
        <v>30</v>
      </c>
      <c r="D50" s="210"/>
    </row>
    <row r="51" spans="1:4" x14ac:dyDescent="0.25">
      <c r="A51" s="28" t="s">
        <v>43</v>
      </c>
      <c r="B51" s="28">
        <f t="shared" ref="B51:C51" si="5">SUM(B49:B50)</f>
        <v>17</v>
      </c>
      <c r="C51" s="308">
        <f t="shared" si="5"/>
        <v>102</v>
      </c>
    </row>
    <row r="52" spans="1:4" ht="25.5" x14ac:dyDescent="0.25">
      <c r="A52" s="298" t="s">
        <v>54</v>
      </c>
      <c r="B52" s="27" t="s">
        <v>41</v>
      </c>
      <c r="C52" s="27" t="s">
        <v>338</v>
      </c>
    </row>
    <row r="53" spans="1:4" x14ac:dyDescent="0.25">
      <c r="A53" s="29" t="s">
        <v>49</v>
      </c>
      <c r="B53" s="29">
        <v>12</v>
      </c>
      <c r="C53" s="29">
        <f>B53*6</f>
        <v>72</v>
      </c>
    </row>
    <row r="54" spans="1:4" x14ac:dyDescent="0.25">
      <c r="A54" s="29" t="s">
        <v>42</v>
      </c>
      <c r="B54" s="29">
        <v>5</v>
      </c>
      <c r="C54" s="29">
        <f>B54*6</f>
        <v>30</v>
      </c>
      <c r="D54" s="210"/>
    </row>
    <row r="55" spans="1:4" x14ac:dyDescent="0.25">
      <c r="A55" s="28" t="s">
        <v>43</v>
      </c>
      <c r="B55" s="28">
        <f t="shared" ref="B55:C55" si="6">SUM(B53:B54)</f>
        <v>17</v>
      </c>
      <c r="C55" s="308">
        <f t="shared" si="6"/>
        <v>102</v>
      </c>
    </row>
    <row r="56" spans="1:4" x14ac:dyDescent="0.25">
      <c r="A56" s="306" t="s">
        <v>340</v>
      </c>
      <c r="B56" s="27" t="s">
        <v>41</v>
      </c>
      <c r="C56" s="27" t="s">
        <v>341</v>
      </c>
    </row>
    <row r="57" spans="1:4" x14ac:dyDescent="0.25">
      <c r="A57" s="29" t="s">
        <v>49</v>
      </c>
      <c r="B57" s="29">
        <v>6</v>
      </c>
      <c r="C57" s="29">
        <f>B57*4*2</f>
        <v>48</v>
      </c>
    </row>
    <row r="58" spans="1:4" x14ac:dyDescent="0.25">
      <c r="A58" s="29" t="s">
        <v>42</v>
      </c>
      <c r="B58" s="29">
        <v>6</v>
      </c>
      <c r="C58" s="29">
        <f>B58*4*2</f>
        <v>48</v>
      </c>
      <c r="D58" s="210"/>
    </row>
    <row r="59" spans="1:4" x14ac:dyDescent="0.25">
      <c r="A59" s="28" t="s">
        <v>43</v>
      </c>
      <c r="B59" s="28">
        <f t="shared" ref="B59:C59" si="7">SUM(B57:B58)</f>
        <v>12</v>
      </c>
      <c r="C59" s="308">
        <f t="shared" si="7"/>
        <v>96</v>
      </c>
    </row>
    <row r="60" spans="1:4" x14ac:dyDescent="0.25">
      <c r="A60" s="298" t="s">
        <v>55</v>
      </c>
      <c r="B60" s="27" t="s">
        <v>41</v>
      </c>
      <c r="C60" s="27" t="s">
        <v>342</v>
      </c>
    </row>
    <row r="61" spans="1:4" x14ac:dyDescent="0.25">
      <c r="A61" s="29" t="s">
        <v>49</v>
      </c>
      <c r="B61" s="29">
        <v>12</v>
      </c>
      <c r="C61" s="29">
        <f>B61*4</f>
        <v>48</v>
      </c>
    </row>
    <row r="62" spans="1:4" x14ac:dyDescent="0.25">
      <c r="A62" s="29" t="s">
        <v>42</v>
      </c>
      <c r="B62" s="29">
        <v>6</v>
      </c>
      <c r="C62" s="29">
        <f>B62*4</f>
        <v>24</v>
      </c>
      <c r="D62" s="210"/>
    </row>
    <row r="63" spans="1:4" x14ac:dyDescent="0.25">
      <c r="A63" s="28" t="s">
        <v>43</v>
      </c>
      <c r="B63" s="28">
        <v>18</v>
      </c>
      <c r="C63" s="308">
        <f t="shared" ref="C63" si="8">SUM(C61:C62)</f>
        <v>72</v>
      </c>
    </row>
    <row r="64" spans="1:4" x14ac:dyDescent="0.25">
      <c r="A64" s="298" t="s">
        <v>343</v>
      </c>
      <c r="B64" s="27" t="s">
        <v>41</v>
      </c>
      <c r="C64" s="27" t="s">
        <v>613</v>
      </c>
    </row>
    <row r="65" spans="1:4" x14ac:dyDescent="0.25">
      <c r="A65" s="29" t="s">
        <v>49</v>
      </c>
      <c r="B65" s="29">
        <v>30</v>
      </c>
      <c r="C65" s="29">
        <f>B65*6</f>
        <v>180</v>
      </c>
    </row>
    <row r="66" spans="1:4" x14ac:dyDescent="0.25">
      <c r="A66" s="29" t="s">
        <v>42</v>
      </c>
      <c r="B66" s="29">
        <v>30</v>
      </c>
      <c r="C66" s="29">
        <f>B66*6</f>
        <v>180</v>
      </c>
      <c r="D66" s="210"/>
    </row>
    <row r="67" spans="1:4" x14ac:dyDescent="0.25">
      <c r="A67" s="28" t="s">
        <v>43</v>
      </c>
      <c r="B67" s="28">
        <f t="shared" ref="B67:C67" si="9">SUM(B65:B66)</f>
        <v>60</v>
      </c>
      <c r="C67" s="308">
        <f t="shared" si="9"/>
        <v>360</v>
      </c>
    </row>
    <row r="68" spans="1:4" x14ac:dyDescent="0.25">
      <c r="A68" s="298" t="s">
        <v>344</v>
      </c>
      <c r="B68" s="27" t="s">
        <v>41</v>
      </c>
      <c r="C68" s="27" t="s">
        <v>613</v>
      </c>
    </row>
    <row r="69" spans="1:4" x14ac:dyDescent="0.25">
      <c r="A69" s="29" t="s">
        <v>49</v>
      </c>
      <c r="B69" s="29">
        <v>20</v>
      </c>
      <c r="C69" s="29">
        <f>B69*6</f>
        <v>120</v>
      </c>
    </row>
    <row r="70" spans="1:4" x14ac:dyDescent="0.25">
      <c r="A70" s="29" t="s">
        <v>42</v>
      </c>
      <c r="B70" s="29">
        <v>10</v>
      </c>
      <c r="C70" s="29">
        <f>B70*6</f>
        <v>60</v>
      </c>
      <c r="D70" s="210"/>
    </row>
    <row r="71" spans="1:4" x14ac:dyDescent="0.25">
      <c r="A71" s="28" t="s">
        <v>43</v>
      </c>
      <c r="B71" s="28">
        <f t="shared" ref="B71:C71" si="10">SUM(B69:B70)</f>
        <v>30</v>
      </c>
      <c r="C71" s="308">
        <f t="shared" si="10"/>
        <v>180</v>
      </c>
    </row>
    <row r="72" spans="1:4" x14ac:dyDescent="0.25">
      <c r="A72" s="298" t="s">
        <v>56</v>
      </c>
      <c r="B72" s="27" t="s">
        <v>41</v>
      </c>
      <c r="C72" s="27" t="s">
        <v>613</v>
      </c>
    </row>
    <row r="73" spans="1:4" x14ac:dyDescent="0.25">
      <c r="A73" s="29" t="s">
        <v>49</v>
      </c>
      <c r="B73" s="29">
        <v>40</v>
      </c>
      <c r="C73" s="29">
        <f>B73*6*2</f>
        <v>480</v>
      </c>
    </row>
    <row r="74" spans="1:4" x14ac:dyDescent="0.25">
      <c r="A74" s="29" t="s">
        <v>42</v>
      </c>
      <c r="B74" s="29">
        <v>20</v>
      </c>
      <c r="C74" s="29">
        <f>B74*6*2</f>
        <v>240</v>
      </c>
      <c r="D74" s="210"/>
    </row>
    <row r="75" spans="1:4" x14ac:dyDescent="0.25">
      <c r="A75" s="28" t="s">
        <v>43</v>
      </c>
      <c r="B75" s="28">
        <f t="shared" ref="B75:C75" si="11">SUM(B73:B74)</f>
        <v>60</v>
      </c>
      <c r="C75" s="308">
        <f t="shared" si="11"/>
        <v>720</v>
      </c>
    </row>
    <row r="76" spans="1:4" x14ac:dyDescent="0.25">
      <c r="A76" s="298" t="s">
        <v>616</v>
      </c>
      <c r="B76" s="27" t="s">
        <v>41</v>
      </c>
      <c r="C76" s="27" t="s">
        <v>614</v>
      </c>
    </row>
    <row r="77" spans="1:4" x14ac:dyDescent="0.25">
      <c r="A77" s="29" t="s">
        <v>49</v>
      </c>
      <c r="B77" s="29">
        <v>40</v>
      </c>
      <c r="C77" s="29">
        <f>B77*6*2</f>
        <v>480</v>
      </c>
    </row>
    <row r="78" spans="1:4" x14ac:dyDescent="0.25">
      <c r="A78" s="29" t="s">
        <v>42</v>
      </c>
      <c r="B78" s="29">
        <v>20</v>
      </c>
      <c r="C78" s="29">
        <f>B78*6*2</f>
        <v>240</v>
      </c>
      <c r="D78" s="210"/>
    </row>
    <row r="79" spans="1:4" x14ac:dyDescent="0.25">
      <c r="A79" s="28" t="s">
        <v>43</v>
      </c>
      <c r="B79" s="28">
        <f t="shared" ref="B79:C79" si="12">SUM(B77:B78)</f>
        <v>60</v>
      </c>
      <c r="C79" s="308">
        <f t="shared" si="12"/>
        <v>720</v>
      </c>
    </row>
    <row r="80" spans="1:4" x14ac:dyDescent="0.25">
      <c r="A80" s="298" t="s">
        <v>57</v>
      </c>
      <c r="B80" s="27" t="s">
        <v>41</v>
      </c>
      <c r="C80" s="27" t="s">
        <v>528</v>
      </c>
    </row>
    <row r="81" spans="1:4" x14ac:dyDescent="0.25">
      <c r="A81" s="29" t="s">
        <v>49</v>
      </c>
      <c r="B81" s="29">
        <v>8</v>
      </c>
      <c r="C81" s="29">
        <f>B81*2</f>
        <v>16</v>
      </c>
    </row>
    <row r="82" spans="1:4" x14ac:dyDescent="0.25">
      <c r="A82" s="29" t="s">
        <v>42</v>
      </c>
      <c r="B82" s="29">
        <v>7</v>
      </c>
      <c r="C82" s="29">
        <f>B82*2</f>
        <v>14</v>
      </c>
      <c r="D82" s="210"/>
    </row>
    <row r="83" spans="1:4" x14ac:dyDescent="0.25">
      <c r="A83" s="28" t="s">
        <v>43</v>
      </c>
      <c r="B83" s="28">
        <f t="shared" ref="B83:C83" si="13">SUM(B81:B82)</f>
        <v>15</v>
      </c>
      <c r="C83" s="308">
        <f t="shared" si="13"/>
        <v>30</v>
      </c>
    </row>
    <row r="84" spans="1:4" x14ac:dyDescent="0.25">
      <c r="A84" s="298" t="s">
        <v>58</v>
      </c>
      <c r="B84" s="27" t="s">
        <v>41</v>
      </c>
      <c r="C84" s="27" t="s">
        <v>613</v>
      </c>
    </row>
    <row r="85" spans="1:4" x14ac:dyDescent="0.25">
      <c r="A85" s="29" t="s">
        <v>49</v>
      </c>
      <c r="B85" s="29">
        <v>50</v>
      </c>
      <c r="C85" s="29">
        <f>B85*6</f>
        <v>300</v>
      </c>
    </row>
    <row r="86" spans="1:4" x14ac:dyDescent="0.25">
      <c r="A86" s="29" t="s">
        <v>42</v>
      </c>
      <c r="B86" s="29">
        <v>30</v>
      </c>
      <c r="C86" s="29">
        <f>B86*6</f>
        <v>180</v>
      </c>
    </row>
    <row r="87" spans="1:4" x14ac:dyDescent="0.25">
      <c r="A87" s="28" t="s">
        <v>43</v>
      </c>
      <c r="B87" s="28">
        <f t="shared" ref="B87:C87" si="14">SUM(B85:B86)</f>
        <v>80</v>
      </c>
      <c r="C87" s="308">
        <f t="shared" si="14"/>
        <v>480</v>
      </c>
    </row>
    <row r="88" spans="1:4" x14ac:dyDescent="0.25">
      <c r="A88" s="298" t="s">
        <v>59</v>
      </c>
      <c r="B88" s="27" t="s">
        <v>41</v>
      </c>
      <c r="C88" s="27" t="s">
        <v>60</v>
      </c>
    </row>
    <row r="89" spans="1:4" x14ac:dyDescent="0.25">
      <c r="A89" s="29" t="s">
        <v>49</v>
      </c>
      <c r="B89" s="29">
        <v>24</v>
      </c>
      <c r="C89" s="29">
        <f t="shared" ref="C89:C90" si="15">B89*4</f>
        <v>96</v>
      </c>
    </row>
    <row r="90" spans="1:4" x14ac:dyDescent="0.25">
      <c r="A90" s="29" t="s">
        <v>42</v>
      </c>
      <c r="B90" s="29">
        <v>6</v>
      </c>
      <c r="C90" s="29">
        <f t="shared" si="15"/>
        <v>24</v>
      </c>
    </row>
    <row r="91" spans="1:4" ht="15.75" customHeight="1" x14ac:dyDescent="0.25">
      <c r="A91" s="28" t="s">
        <v>43</v>
      </c>
      <c r="B91" s="28">
        <f t="shared" ref="B91:C91" si="16">SUM(B89:B90)</f>
        <v>30</v>
      </c>
      <c r="C91" s="308">
        <f t="shared" si="16"/>
        <v>120</v>
      </c>
    </row>
    <row r="92" spans="1:4" ht="15.75" customHeight="1" x14ac:dyDescent="0.25">
      <c r="A92" s="298" t="s">
        <v>44</v>
      </c>
      <c r="B92" s="27" t="s">
        <v>41</v>
      </c>
      <c r="C92" s="27" t="s">
        <v>623</v>
      </c>
    </row>
    <row r="93" spans="1:4" ht="15.75" customHeight="1" x14ac:dyDescent="0.25">
      <c r="A93" s="28" t="s">
        <v>42</v>
      </c>
      <c r="B93" s="28">
        <v>20</v>
      </c>
      <c r="C93" s="28">
        <f>B93*18</f>
        <v>360</v>
      </c>
    </row>
    <row r="94" spans="1:4" ht="15.75" customHeight="1" x14ac:dyDescent="0.25">
      <c r="A94" s="28" t="s">
        <v>43</v>
      </c>
      <c r="B94" s="28">
        <v>20</v>
      </c>
      <c r="C94" s="308">
        <f t="shared" ref="C94" si="17">SUM(C93)</f>
        <v>360</v>
      </c>
    </row>
    <row r="95" spans="1:4" ht="15.75" customHeight="1" x14ac:dyDescent="0.25">
      <c r="A95" s="298" t="s">
        <v>61</v>
      </c>
      <c r="B95" s="27" t="s">
        <v>41</v>
      </c>
      <c r="C95" s="27" t="s">
        <v>62</v>
      </c>
    </row>
    <row r="96" spans="1:4" ht="15.75" customHeight="1" x14ac:dyDescent="0.25">
      <c r="A96" s="29" t="s">
        <v>49</v>
      </c>
      <c r="B96" s="29">
        <v>10</v>
      </c>
      <c r="C96" s="29">
        <f>B96*1</f>
        <v>10</v>
      </c>
    </row>
    <row r="97" spans="1:3" ht="15.75" customHeight="1" x14ac:dyDescent="0.25">
      <c r="A97" s="29" t="s">
        <v>42</v>
      </c>
      <c r="B97" s="29">
        <v>20</v>
      </c>
      <c r="C97" s="29">
        <f>B97*1</f>
        <v>20</v>
      </c>
    </row>
    <row r="98" spans="1:3" ht="15.75" customHeight="1" x14ac:dyDescent="0.25">
      <c r="A98" s="28" t="s">
        <v>43</v>
      </c>
      <c r="B98" s="28">
        <f t="shared" ref="B98:C98" si="18">SUM(B96:B97)</f>
        <v>30</v>
      </c>
      <c r="C98" s="308">
        <f t="shared" si="18"/>
        <v>30</v>
      </c>
    </row>
    <row r="99" spans="1:3" ht="15.75" customHeight="1" x14ac:dyDescent="0.25">
      <c r="A99" s="298" t="s">
        <v>696</v>
      </c>
      <c r="B99" s="27" t="s">
        <v>41</v>
      </c>
      <c r="C99" s="27" t="s">
        <v>62</v>
      </c>
    </row>
    <row r="100" spans="1:3" ht="15.75" customHeight="1" x14ac:dyDescent="0.25">
      <c r="A100" s="29" t="s">
        <v>49</v>
      </c>
      <c r="B100" s="29">
        <v>24</v>
      </c>
      <c r="C100" s="29">
        <f>B100*1</f>
        <v>24</v>
      </c>
    </row>
    <row r="101" spans="1:3" ht="15.75" customHeight="1" x14ac:dyDescent="0.25">
      <c r="A101" s="29" t="s">
        <v>42</v>
      </c>
      <c r="B101" s="29">
        <v>6</v>
      </c>
      <c r="C101" s="29">
        <f>B101*1</f>
        <v>6</v>
      </c>
    </row>
    <row r="102" spans="1:3" ht="15.75" customHeight="1" x14ac:dyDescent="0.25">
      <c r="A102" s="28" t="s">
        <v>43</v>
      </c>
      <c r="B102" s="28">
        <f t="shared" ref="B102:C102" si="19">SUM(B100:B101)</f>
        <v>30</v>
      </c>
      <c r="C102" s="308">
        <f t="shared" si="19"/>
        <v>30</v>
      </c>
    </row>
    <row r="103" spans="1:3" ht="15.75" customHeight="1" x14ac:dyDescent="0.25">
      <c r="A103" s="12"/>
      <c r="C103" s="309">
        <f>SUM(C17,C29,C33,C94,C21,C25,C37,C41,C45,C47,C51,C55,C59,C63,C67,C71,C79,C83,C87,C91,C75,C98,C102)</f>
        <v>6362</v>
      </c>
    </row>
    <row r="104" spans="1:3" ht="15.75" customHeight="1" x14ac:dyDescent="0.25">
      <c r="C104" t="b">
        <f>IF('Condomínio Fazendinha I - PO'!J252='Condomínio Fazendinha II - PO'!J251,TRUE,FALSE)</f>
        <v>1</v>
      </c>
    </row>
    <row r="105" spans="1:3" ht="15.75" customHeight="1" x14ac:dyDescent="0.25">
      <c r="A105" s="12"/>
    </row>
    <row r="106" spans="1:3" ht="15.75" customHeight="1" x14ac:dyDescent="0.25">
      <c r="A106" s="12"/>
      <c r="C106" s="11"/>
    </row>
    <row r="107" spans="1:3" ht="15.75" customHeight="1" x14ac:dyDescent="0.25">
      <c r="A107" s="12"/>
      <c r="C107" s="11"/>
    </row>
    <row r="108" spans="1:3" ht="15.75" customHeight="1" x14ac:dyDescent="0.25">
      <c r="A108" s="13"/>
      <c r="C108" s="11"/>
    </row>
    <row r="109" spans="1:3" ht="15.75" customHeight="1" x14ac:dyDescent="0.25">
      <c r="A109" s="14"/>
      <c r="C109" s="11"/>
    </row>
    <row r="110" spans="1:3" ht="15.75" customHeight="1" x14ac:dyDescent="0.25">
      <c r="A110" s="14"/>
      <c r="C110" s="11"/>
    </row>
    <row r="111" spans="1:3" ht="15.75" customHeight="1" x14ac:dyDescent="0.25">
      <c r="A111" s="14"/>
      <c r="C111" s="11"/>
    </row>
    <row r="112" spans="1:3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0:C10"/>
    <mergeCell ref="A11:C11"/>
    <mergeCell ref="A12:C12"/>
    <mergeCell ref="A13:C13"/>
    <mergeCell ref="B14:C14"/>
  </mergeCells>
  <pageMargins left="0.7" right="0.7" top="0.75" bottom="0.75" header="0" footer="0"/>
  <pageSetup paperSize="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D1000"/>
  <sheetViews>
    <sheetView topLeftCell="A118" workbookViewId="0">
      <selection activeCell="C141" sqref="C141"/>
    </sheetView>
  </sheetViews>
  <sheetFormatPr defaultColWidth="14.42578125" defaultRowHeight="15" customHeight="1" x14ac:dyDescent="0.25"/>
  <cols>
    <col min="1" max="1" width="79.42578125" bestFit="1" customWidth="1"/>
    <col min="2" max="2" width="10.28515625" bestFit="1" customWidth="1"/>
    <col min="3" max="3" width="32.85546875" bestFit="1" customWidth="1"/>
    <col min="4" max="26" width="8" customWidth="1"/>
  </cols>
  <sheetData>
    <row r="4" spans="1:4" x14ac:dyDescent="0.25">
      <c r="A4" s="25"/>
      <c r="B4" s="25"/>
      <c r="C4" s="25"/>
    </row>
    <row r="5" spans="1:4" x14ac:dyDescent="0.25">
      <c r="A5" s="25"/>
      <c r="B5" s="25"/>
      <c r="C5" s="25"/>
    </row>
    <row r="6" spans="1:4" x14ac:dyDescent="0.25">
      <c r="A6" s="25"/>
      <c r="B6" s="25"/>
      <c r="C6" s="25"/>
    </row>
    <row r="7" spans="1:4" x14ac:dyDescent="0.25">
      <c r="A7" s="25"/>
      <c r="B7" s="25"/>
      <c r="C7" s="25"/>
    </row>
    <row r="8" spans="1:4" x14ac:dyDescent="0.25">
      <c r="A8" s="25"/>
      <c r="B8" s="25"/>
      <c r="C8" s="25"/>
    </row>
    <row r="9" spans="1:4" x14ac:dyDescent="0.25">
      <c r="A9" s="380"/>
      <c r="B9" s="354"/>
      <c r="C9" s="354"/>
    </row>
    <row r="10" spans="1:4" x14ac:dyDescent="0.25">
      <c r="A10" s="381"/>
      <c r="B10" s="354"/>
      <c r="C10" s="354"/>
    </row>
    <row r="11" spans="1:4" x14ac:dyDescent="0.25">
      <c r="A11" s="382"/>
      <c r="B11" s="354"/>
      <c r="C11" s="354"/>
    </row>
    <row r="12" spans="1:4" x14ac:dyDescent="0.25">
      <c r="A12" s="25"/>
      <c r="B12" s="25"/>
      <c r="C12" s="25"/>
    </row>
    <row r="13" spans="1:4" ht="40.5" customHeight="1" x14ac:dyDescent="0.25">
      <c r="A13" s="377" t="s">
        <v>531</v>
      </c>
      <c r="B13" s="378"/>
      <c r="C13" s="379"/>
    </row>
    <row r="14" spans="1:4" x14ac:dyDescent="0.25">
      <c r="A14" s="26" t="s">
        <v>38</v>
      </c>
      <c r="B14" s="377" t="s">
        <v>63</v>
      </c>
      <c r="C14" s="379"/>
    </row>
    <row r="15" spans="1:4" x14ac:dyDescent="0.25">
      <c r="A15" s="298" t="s">
        <v>598</v>
      </c>
      <c r="B15" s="27" t="s">
        <v>41</v>
      </c>
      <c r="C15" s="27" t="s">
        <v>609</v>
      </c>
      <c r="D15" s="210"/>
    </row>
    <row r="16" spans="1:4" x14ac:dyDescent="0.25">
      <c r="A16" s="28" t="s">
        <v>42</v>
      </c>
      <c r="B16" s="28">
        <v>6</v>
      </c>
      <c r="C16" s="28">
        <f>B16*3</f>
        <v>18</v>
      </c>
    </row>
    <row r="17" spans="1:4" x14ac:dyDescent="0.25">
      <c r="A17" s="28" t="s">
        <v>66</v>
      </c>
      <c r="B17" s="28">
        <v>10</v>
      </c>
      <c r="C17" s="28">
        <f>B17*3</f>
        <v>30</v>
      </c>
    </row>
    <row r="18" spans="1:4" x14ac:dyDescent="0.25">
      <c r="A18" s="28" t="s">
        <v>43</v>
      </c>
      <c r="B18" s="28">
        <f>SUM(B16:B17)</f>
        <v>16</v>
      </c>
      <c r="C18" s="308">
        <f>B18*3</f>
        <v>48</v>
      </c>
      <c r="D18" s="210"/>
    </row>
    <row r="19" spans="1:4" x14ac:dyDescent="0.25">
      <c r="A19" s="298" t="s">
        <v>608</v>
      </c>
      <c r="B19" s="27" t="s">
        <v>41</v>
      </c>
      <c r="C19" s="27" t="s">
        <v>46</v>
      </c>
    </row>
    <row r="20" spans="1:4" x14ac:dyDescent="0.25">
      <c r="A20" s="28" t="s">
        <v>42</v>
      </c>
      <c r="B20" s="28">
        <v>4</v>
      </c>
      <c r="C20" s="28">
        <f>B20*1</f>
        <v>4</v>
      </c>
    </row>
    <row r="21" spans="1:4" x14ac:dyDescent="0.25">
      <c r="A21" s="28" t="s">
        <v>66</v>
      </c>
      <c r="B21" s="28">
        <v>6</v>
      </c>
      <c r="C21" s="28">
        <f>B21*1</f>
        <v>6</v>
      </c>
      <c r="D21" s="210"/>
    </row>
    <row r="22" spans="1:4" x14ac:dyDescent="0.25">
      <c r="A22" s="28" t="s">
        <v>43</v>
      </c>
      <c r="B22" s="28">
        <f>SUM(B20:B21)</f>
        <v>10</v>
      </c>
      <c r="C22" s="308">
        <f>B22*1</f>
        <v>10</v>
      </c>
    </row>
    <row r="23" spans="1:4" x14ac:dyDescent="0.25">
      <c r="A23" s="298" t="s">
        <v>607</v>
      </c>
      <c r="B23" s="27" t="s">
        <v>41</v>
      </c>
      <c r="C23" s="27" t="s">
        <v>609</v>
      </c>
    </row>
    <row r="24" spans="1:4" x14ac:dyDescent="0.25">
      <c r="A24" s="28" t="s">
        <v>42</v>
      </c>
      <c r="B24" s="28">
        <v>6</v>
      </c>
      <c r="C24" s="28">
        <f>B24*3</f>
        <v>18</v>
      </c>
    </row>
    <row r="25" spans="1:4" x14ac:dyDescent="0.25">
      <c r="A25" s="28" t="s">
        <v>66</v>
      </c>
      <c r="B25" s="28">
        <v>10</v>
      </c>
      <c r="C25" s="28">
        <f>B25*3</f>
        <v>30</v>
      </c>
      <c r="D25" s="210"/>
    </row>
    <row r="26" spans="1:4" x14ac:dyDescent="0.25">
      <c r="A26" s="28" t="s">
        <v>43</v>
      </c>
      <c r="B26" s="28">
        <f>SUM(B24:B25)</f>
        <v>16</v>
      </c>
      <c r="C26" s="308">
        <f>B26*3</f>
        <v>48</v>
      </c>
    </row>
    <row r="27" spans="1:4" x14ac:dyDescent="0.25">
      <c r="A27" s="298" t="s">
        <v>40</v>
      </c>
      <c r="B27" s="27" t="s">
        <v>41</v>
      </c>
      <c r="C27" s="27" t="s">
        <v>605</v>
      </c>
    </row>
    <row r="28" spans="1:4" x14ac:dyDescent="0.25">
      <c r="A28" s="28" t="s">
        <v>42</v>
      </c>
      <c r="B28" s="28">
        <v>96</v>
      </c>
      <c r="C28" s="28">
        <f>B28*17</f>
        <v>1632</v>
      </c>
    </row>
    <row r="29" spans="1:4" x14ac:dyDescent="0.25">
      <c r="A29" s="28" t="s">
        <v>43</v>
      </c>
      <c r="B29" s="28">
        <v>96</v>
      </c>
      <c r="C29" s="308">
        <f>B29*17</f>
        <v>1632</v>
      </c>
    </row>
    <row r="30" spans="1:4" x14ac:dyDescent="0.25">
      <c r="A30" s="298" t="s">
        <v>596</v>
      </c>
      <c r="B30" s="27" t="s">
        <v>41</v>
      </c>
      <c r="C30" s="27" t="s">
        <v>46</v>
      </c>
    </row>
    <row r="31" spans="1:4" x14ac:dyDescent="0.25">
      <c r="A31" s="28" t="s">
        <v>64</v>
      </c>
      <c r="B31" s="28">
        <v>15</v>
      </c>
      <c r="C31" s="28">
        <f>B31*1</f>
        <v>15</v>
      </c>
      <c r="D31" s="210"/>
    </row>
    <row r="32" spans="1:4" x14ac:dyDescent="0.25">
      <c r="A32" s="28" t="s">
        <v>42</v>
      </c>
      <c r="B32" s="28">
        <v>15</v>
      </c>
      <c r="C32" s="28">
        <f>B32*1</f>
        <v>15</v>
      </c>
    </row>
    <row r="33" spans="1:4" x14ac:dyDescent="0.25">
      <c r="A33" s="28" t="s">
        <v>43</v>
      </c>
      <c r="B33" s="28">
        <f>SUM(B31:B32)</f>
        <v>30</v>
      </c>
      <c r="C33" s="308">
        <f>B33*1</f>
        <v>30</v>
      </c>
    </row>
    <row r="34" spans="1:4" x14ac:dyDescent="0.25">
      <c r="A34" s="298" t="s">
        <v>45</v>
      </c>
      <c r="B34" s="27" t="s">
        <v>41</v>
      </c>
      <c r="C34" s="27" t="s">
        <v>46</v>
      </c>
    </row>
    <row r="35" spans="1:4" x14ac:dyDescent="0.25">
      <c r="A35" s="28" t="s">
        <v>64</v>
      </c>
      <c r="B35" s="28">
        <v>30</v>
      </c>
      <c r="C35" s="28">
        <f>B35*1</f>
        <v>30</v>
      </c>
    </row>
    <row r="36" spans="1:4" x14ac:dyDescent="0.25">
      <c r="A36" s="28" t="s">
        <v>42</v>
      </c>
      <c r="B36" s="28">
        <v>50</v>
      </c>
      <c r="C36" s="28">
        <f>B36*1</f>
        <v>50</v>
      </c>
    </row>
    <row r="37" spans="1:4" x14ac:dyDescent="0.25">
      <c r="A37" s="28" t="s">
        <v>43</v>
      </c>
      <c r="B37" s="28">
        <f>SUM(B35:B36)</f>
        <v>80</v>
      </c>
      <c r="C37" s="308">
        <f>SUM(C35:C36)</f>
        <v>80</v>
      </c>
      <c r="D37" s="210"/>
    </row>
    <row r="38" spans="1:4" x14ac:dyDescent="0.25">
      <c r="A38" s="298" t="s">
        <v>47</v>
      </c>
      <c r="B38" s="27" t="s">
        <v>41</v>
      </c>
      <c r="C38" s="27" t="s">
        <v>65</v>
      </c>
    </row>
    <row r="39" spans="1:4" x14ac:dyDescent="0.25">
      <c r="A39" s="29" t="s">
        <v>64</v>
      </c>
      <c r="B39" s="29">
        <v>15</v>
      </c>
      <c r="C39" s="29">
        <f t="shared" ref="C39:C41" si="0">B39*1</f>
        <v>15</v>
      </c>
    </row>
    <row r="40" spans="1:4" x14ac:dyDescent="0.25">
      <c r="A40" s="29" t="s">
        <v>42</v>
      </c>
      <c r="B40" s="29">
        <v>5</v>
      </c>
      <c r="C40" s="29">
        <f t="shared" si="0"/>
        <v>5</v>
      </c>
    </row>
    <row r="41" spans="1:4" x14ac:dyDescent="0.25">
      <c r="A41" s="29" t="s">
        <v>66</v>
      </c>
      <c r="B41" s="29">
        <v>10</v>
      </c>
      <c r="C41" s="29">
        <f t="shared" si="0"/>
        <v>10</v>
      </c>
    </row>
    <row r="42" spans="1:4" x14ac:dyDescent="0.25">
      <c r="A42" s="28" t="s">
        <v>43</v>
      </c>
      <c r="B42" s="28">
        <f>SUM(B39:B41)</f>
        <v>30</v>
      </c>
      <c r="C42" s="308">
        <f>SUM(C39:C41)</f>
        <v>30</v>
      </c>
    </row>
    <row r="43" spans="1:4" x14ac:dyDescent="0.25">
      <c r="A43" s="298" t="s">
        <v>323</v>
      </c>
      <c r="B43" s="27" t="s">
        <v>41</v>
      </c>
      <c r="C43" s="27" t="s">
        <v>46</v>
      </c>
      <c r="D43" s="210"/>
    </row>
    <row r="44" spans="1:4" x14ac:dyDescent="0.25">
      <c r="A44" s="29" t="s">
        <v>64</v>
      </c>
      <c r="B44" s="29">
        <v>56</v>
      </c>
      <c r="C44" s="29">
        <f>B44*1</f>
        <v>56</v>
      </c>
    </row>
    <row r="45" spans="1:4" x14ac:dyDescent="0.25">
      <c r="A45" s="29" t="s">
        <v>42</v>
      </c>
      <c r="B45" s="29">
        <v>120</v>
      </c>
      <c r="C45" s="29">
        <f>B45*1</f>
        <v>120</v>
      </c>
    </row>
    <row r="46" spans="1:4" x14ac:dyDescent="0.25">
      <c r="A46" s="29" t="s">
        <v>66</v>
      </c>
      <c r="B46" s="29">
        <v>56</v>
      </c>
      <c r="C46" s="29">
        <f>B46*1</f>
        <v>56</v>
      </c>
    </row>
    <row r="47" spans="1:4" x14ac:dyDescent="0.25">
      <c r="A47" s="28" t="s">
        <v>43</v>
      </c>
      <c r="B47" s="28">
        <f>SUM(B44:B46)</f>
        <v>232</v>
      </c>
      <c r="C47" s="308">
        <f>SUM(C44:C46)</f>
        <v>232</v>
      </c>
    </row>
    <row r="48" spans="1:4" x14ac:dyDescent="0.25">
      <c r="A48" s="298" t="s">
        <v>594</v>
      </c>
      <c r="B48" s="27" t="s">
        <v>41</v>
      </c>
      <c r="C48" s="27" t="s">
        <v>46</v>
      </c>
    </row>
    <row r="49" spans="1:4" x14ac:dyDescent="0.25">
      <c r="A49" s="29" t="s">
        <v>64</v>
      </c>
      <c r="B49" s="29">
        <v>15</v>
      </c>
      <c r="C49" s="29">
        <f>B49*1</f>
        <v>15</v>
      </c>
      <c r="D49" s="210"/>
    </row>
    <row r="50" spans="1:4" x14ac:dyDescent="0.25">
      <c r="A50" s="29" t="s">
        <v>42</v>
      </c>
      <c r="B50" s="29">
        <v>5</v>
      </c>
      <c r="C50" s="29">
        <f>B50*1</f>
        <v>5</v>
      </c>
    </row>
    <row r="51" spans="1:4" x14ac:dyDescent="0.25">
      <c r="A51" s="29" t="s">
        <v>66</v>
      </c>
      <c r="B51" s="29">
        <v>10</v>
      </c>
      <c r="C51" s="29">
        <f>B51*1</f>
        <v>10</v>
      </c>
      <c r="D51" s="210"/>
    </row>
    <row r="52" spans="1:4" x14ac:dyDescent="0.25">
      <c r="A52" s="28" t="s">
        <v>43</v>
      </c>
      <c r="B52" s="28">
        <f>SUM(B49:B51)</f>
        <v>30</v>
      </c>
      <c r="C52" s="308">
        <f>SUM(C49:C51)</f>
        <v>30</v>
      </c>
    </row>
    <row r="53" spans="1:4" ht="25.5" x14ac:dyDescent="0.25">
      <c r="A53" s="298" t="s">
        <v>325</v>
      </c>
      <c r="B53" s="27" t="s">
        <v>41</v>
      </c>
      <c r="C53" s="27" t="s">
        <v>336</v>
      </c>
      <c r="D53" s="210"/>
    </row>
    <row r="54" spans="1:4" x14ac:dyDescent="0.25">
      <c r="A54" s="29" t="s">
        <v>64</v>
      </c>
      <c r="B54" s="29">
        <v>20</v>
      </c>
      <c r="C54" s="29">
        <f>B54*12</f>
        <v>240</v>
      </c>
    </row>
    <row r="55" spans="1:4" x14ac:dyDescent="0.25">
      <c r="A55" s="29" t="s">
        <v>66</v>
      </c>
      <c r="B55" s="29">
        <v>10</v>
      </c>
      <c r="C55" s="29">
        <f>B55*12</f>
        <v>120</v>
      </c>
    </row>
    <row r="56" spans="1:4" x14ac:dyDescent="0.25">
      <c r="A56" s="28" t="s">
        <v>43</v>
      </c>
      <c r="B56" s="28">
        <f>SUM(B54:B55)</f>
        <v>30</v>
      </c>
      <c r="C56" s="308">
        <f>SUM(C54:C55)</f>
        <v>360</v>
      </c>
      <c r="D56" s="210"/>
    </row>
    <row r="57" spans="1:4" x14ac:dyDescent="0.25">
      <c r="A57" s="298" t="s">
        <v>50</v>
      </c>
      <c r="B57" s="27" t="s">
        <v>41</v>
      </c>
      <c r="C57" s="27" t="s">
        <v>334</v>
      </c>
    </row>
    <row r="58" spans="1:4" x14ac:dyDescent="0.25">
      <c r="A58" s="29" t="s">
        <v>64</v>
      </c>
      <c r="B58" s="29">
        <v>20</v>
      </c>
      <c r="C58" s="29">
        <f>B58*6</f>
        <v>120</v>
      </c>
    </row>
    <row r="59" spans="1:4" x14ac:dyDescent="0.25">
      <c r="A59" s="29" t="s">
        <v>42</v>
      </c>
      <c r="B59" s="29">
        <v>7</v>
      </c>
      <c r="C59" s="29">
        <f t="shared" ref="C59:C60" si="1">B59*6</f>
        <v>42</v>
      </c>
    </row>
    <row r="60" spans="1:4" x14ac:dyDescent="0.25">
      <c r="A60" s="29" t="s">
        <v>66</v>
      </c>
      <c r="B60" s="29">
        <v>13</v>
      </c>
      <c r="C60" s="29">
        <f t="shared" si="1"/>
        <v>78</v>
      </c>
    </row>
    <row r="61" spans="1:4" x14ac:dyDescent="0.25">
      <c r="A61" s="28" t="s">
        <v>43</v>
      </c>
      <c r="B61" s="28">
        <f>SUM(B58:B60)</f>
        <v>40</v>
      </c>
      <c r="C61" s="308">
        <f>SUM(C58:C60)</f>
        <v>240</v>
      </c>
    </row>
    <row r="62" spans="1:4" x14ac:dyDescent="0.25">
      <c r="A62" s="298" t="s">
        <v>51</v>
      </c>
      <c r="B62" s="27" t="s">
        <v>41</v>
      </c>
      <c r="C62" s="27" t="s">
        <v>337</v>
      </c>
      <c r="D62" s="210"/>
    </row>
    <row r="63" spans="1:4" x14ac:dyDescent="0.25">
      <c r="A63" s="29" t="s">
        <v>64</v>
      </c>
      <c r="B63" s="29">
        <v>15</v>
      </c>
      <c r="C63" s="29">
        <f>B63*12</f>
        <v>180</v>
      </c>
    </row>
    <row r="64" spans="1:4" x14ac:dyDescent="0.25">
      <c r="A64" s="29" t="s">
        <v>42</v>
      </c>
      <c r="B64" s="29">
        <v>5</v>
      </c>
      <c r="C64" s="29">
        <f t="shared" ref="C64:C65" si="2">B64*12</f>
        <v>60</v>
      </c>
    </row>
    <row r="65" spans="1:4" x14ac:dyDescent="0.25">
      <c r="A65" s="29" t="s">
        <v>66</v>
      </c>
      <c r="B65" s="29">
        <v>10</v>
      </c>
      <c r="C65" s="29">
        <f t="shared" si="2"/>
        <v>120</v>
      </c>
    </row>
    <row r="66" spans="1:4" x14ac:dyDescent="0.25">
      <c r="A66" s="28" t="s">
        <v>43</v>
      </c>
      <c r="B66" s="28">
        <f>SUM(B63:B65)</f>
        <v>30</v>
      </c>
      <c r="C66" s="308">
        <f>SUM(C63:C65)</f>
        <v>360</v>
      </c>
    </row>
    <row r="67" spans="1:4" x14ac:dyDescent="0.25">
      <c r="A67" s="298" t="s">
        <v>335</v>
      </c>
      <c r="B67" s="27" t="s">
        <v>41</v>
      </c>
      <c r="C67" s="27" t="s">
        <v>606</v>
      </c>
    </row>
    <row r="68" spans="1:4" x14ac:dyDescent="0.25">
      <c r="A68" s="28" t="s">
        <v>42</v>
      </c>
      <c r="B68" s="28">
        <v>20</v>
      </c>
      <c r="C68" s="28">
        <f>B68*15</f>
        <v>300</v>
      </c>
      <c r="D68" s="210"/>
    </row>
    <row r="69" spans="1:4" x14ac:dyDescent="0.25">
      <c r="A69" s="28" t="s">
        <v>43</v>
      </c>
      <c r="B69" s="28">
        <v>20</v>
      </c>
      <c r="C69" s="308">
        <f>B69*15</f>
        <v>300</v>
      </c>
    </row>
    <row r="70" spans="1:4" x14ac:dyDescent="0.25">
      <c r="A70" s="298" t="s">
        <v>53</v>
      </c>
      <c r="B70" s="27" t="s">
        <v>41</v>
      </c>
      <c r="C70" s="27" t="s">
        <v>334</v>
      </c>
    </row>
    <row r="71" spans="1:4" x14ac:dyDescent="0.25">
      <c r="A71" s="29" t="s">
        <v>64</v>
      </c>
      <c r="B71" s="29">
        <v>15</v>
      </c>
      <c r="C71" s="29">
        <f>B71*6</f>
        <v>90</v>
      </c>
    </row>
    <row r="72" spans="1:4" x14ac:dyDescent="0.25">
      <c r="A72" s="29" t="s">
        <v>42</v>
      </c>
      <c r="B72" s="29">
        <v>5</v>
      </c>
      <c r="C72" s="29">
        <f t="shared" ref="C72:C73" si="3">B72*6</f>
        <v>30</v>
      </c>
    </row>
    <row r="73" spans="1:4" x14ac:dyDescent="0.25">
      <c r="A73" s="29" t="s">
        <v>66</v>
      </c>
      <c r="B73" s="29">
        <v>10</v>
      </c>
      <c r="C73" s="29">
        <f t="shared" si="3"/>
        <v>60</v>
      </c>
    </row>
    <row r="74" spans="1:4" x14ac:dyDescent="0.25">
      <c r="A74" s="28" t="s">
        <v>43</v>
      </c>
      <c r="B74" s="28">
        <f>SUM(B71:B73)</f>
        <v>30</v>
      </c>
      <c r="C74" s="308">
        <f>SUM(C71:C73)</f>
        <v>180</v>
      </c>
      <c r="D74" s="210"/>
    </row>
    <row r="75" spans="1:4" ht="25.5" x14ac:dyDescent="0.25">
      <c r="A75" s="298" t="s">
        <v>54</v>
      </c>
      <c r="B75" s="27" t="s">
        <v>41</v>
      </c>
      <c r="C75" s="27" t="s">
        <v>338</v>
      </c>
    </row>
    <row r="76" spans="1:4" x14ac:dyDescent="0.25">
      <c r="A76" s="29" t="s">
        <v>64</v>
      </c>
      <c r="B76" s="29">
        <v>15</v>
      </c>
      <c r="C76" s="29">
        <f>B76*6</f>
        <v>90</v>
      </c>
    </row>
    <row r="77" spans="1:4" x14ac:dyDescent="0.25">
      <c r="A77" s="29" t="s">
        <v>42</v>
      </c>
      <c r="B77" s="29">
        <v>5</v>
      </c>
      <c r="C77" s="29">
        <f t="shared" ref="C77:C78" si="4">B77*6</f>
        <v>30</v>
      </c>
    </row>
    <row r="78" spans="1:4" x14ac:dyDescent="0.25">
      <c r="A78" s="29" t="s">
        <v>66</v>
      </c>
      <c r="B78" s="29">
        <v>10</v>
      </c>
      <c r="C78" s="29">
        <f t="shared" si="4"/>
        <v>60</v>
      </c>
    </row>
    <row r="79" spans="1:4" x14ac:dyDescent="0.25">
      <c r="A79" s="28" t="s">
        <v>43</v>
      </c>
      <c r="B79" s="28">
        <f>SUM(B76:B78)</f>
        <v>30</v>
      </c>
      <c r="C79" s="308">
        <f>SUM(C76:C78)</f>
        <v>180</v>
      </c>
    </row>
    <row r="80" spans="1:4" x14ac:dyDescent="0.25">
      <c r="A80" s="298" t="s">
        <v>612</v>
      </c>
      <c r="B80" s="27" t="s">
        <v>41</v>
      </c>
      <c r="C80" s="27" t="s">
        <v>339</v>
      </c>
      <c r="D80" s="210"/>
    </row>
    <row r="81" spans="1:4" x14ac:dyDescent="0.25">
      <c r="A81" s="29" t="s">
        <v>64</v>
      </c>
      <c r="B81" s="29">
        <v>10</v>
      </c>
      <c r="C81" s="29">
        <f>B81*4*2</f>
        <v>80</v>
      </c>
    </row>
    <row r="82" spans="1:4" x14ac:dyDescent="0.25">
      <c r="A82" s="29" t="s">
        <v>42</v>
      </c>
      <c r="B82" s="29">
        <v>6</v>
      </c>
      <c r="C82" s="29">
        <f>B82*4*2</f>
        <v>48</v>
      </c>
    </row>
    <row r="83" spans="1:4" x14ac:dyDescent="0.25">
      <c r="A83" s="29" t="s">
        <v>66</v>
      </c>
      <c r="B83" s="29">
        <v>8</v>
      </c>
      <c r="C83" s="29">
        <f>B83*4*2</f>
        <v>64</v>
      </c>
    </row>
    <row r="84" spans="1:4" x14ac:dyDescent="0.25">
      <c r="A84" s="28" t="s">
        <v>43</v>
      </c>
      <c r="B84" s="28">
        <f>SUM(B81:B83)</f>
        <v>24</v>
      </c>
      <c r="C84" s="308">
        <f>SUM(C81:C83)</f>
        <v>192</v>
      </c>
    </row>
    <row r="85" spans="1:4" x14ac:dyDescent="0.25">
      <c r="A85" s="298" t="s">
        <v>55</v>
      </c>
      <c r="B85" s="27" t="s">
        <v>41</v>
      </c>
      <c r="C85" s="27" t="s">
        <v>342</v>
      </c>
    </row>
    <row r="86" spans="1:4" x14ac:dyDescent="0.25">
      <c r="A86" s="29" t="s">
        <v>64</v>
      </c>
      <c r="B86" s="29">
        <v>8</v>
      </c>
      <c r="C86" s="29">
        <f>B86*4</f>
        <v>32</v>
      </c>
      <c r="D86" s="210"/>
    </row>
    <row r="87" spans="1:4" x14ac:dyDescent="0.25">
      <c r="A87" s="29" t="s">
        <v>42</v>
      </c>
      <c r="B87" s="29">
        <v>6</v>
      </c>
      <c r="C87" s="29">
        <f t="shared" ref="C87:C88" si="5">B87*4</f>
        <v>24</v>
      </c>
    </row>
    <row r="88" spans="1:4" x14ac:dyDescent="0.25">
      <c r="A88" s="29" t="s">
        <v>66</v>
      </c>
      <c r="B88" s="29">
        <v>10</v>
      </c>
      <c r="C88" s="29">
        <f t="shared" si="5"/>
        <v>40</v>
      </c>
    </row>
    <row r="89" spans="1:4" x14ac:dyDescent="0.25">
      <c r="A89" s="28" t="s">
        <v>43</v>
      </c>
      <c r="B89" s="28">
        <f>SUM(B86:B88)</f>
        <v>24</v>
      </c>
      <c r="C89" s="308">
        <f>SUM(C86:C88)</f>
        <v>96</v>
      </c>
    </row>
    <row r="90" spans="1:4" x14ac:dyDescent="0.25">
      <c r="A90" s="298" t="s">
        <v>343</v>
      </c>
      <c r="B90" s="27" t="s">
        <v>41</v>
      </c>
      <c r="C90" s="27" t="s">
        <v>613</v>
      </c>
    </row>
    <row r="91" spans="1:4" x14ac:dyDescent="0.25">
      <c r="A91" s="29" t="s">
        <v>64</v>
      </c>
      <c r="B91" s="29">
        <v>20</v>
      </c>
      <c r="C91" s="29">
        <f>B91*6</f>
        <v>120</v>
      </c>
    </row>
    <row r="92" spans="1:4" x14ac:dyDescent="0.25">
      <c r="A92" s="29" t="s">
        <v>42</v>
      </c>
      <c r="B92" s="29">
        <v>6</v>
      </c>
      <c r="C92" s="29">
        <f t="shared" ref="C92:C93" si="6">B92*6</f>
        <v>36</v>
      </c>
      <c r="D92" s="210"/>
    </row>
    <row r="93" spans="1:4" x14ac:dyDescent="0.25">
      <c r="A93" s="29" t="s">
        <v>66</v>
      </c>
      <c r="B93" s="29">
        <v>10</v>
      </c>
      <c r="C93" s="29">
        <f t="shared" si="6"/>
        <v>60</v>
      </c>
    </row>
    <row r="94" spans="1:4" x14ac:dyDescent="0.25">
      <c r="A94" s="28" t="s">
        <v>43</v>
      </c>
      <c r="B94" s="28">
        <f>SUM(B91:B93)</f>
        <v>36</v>
      </c>
      <c r="C94" s="308">
        <f>SUM(C91:C93)</f>
        <v>216</v>
      </c>
    </row>
    <row r="95" spans="1:4" x14ac:dyDescent="0.25">
      <c r="A95" s="298" t="s">
        <v>329</v>
      </c>
      <c r="B95" s="27" t="s">
        <v>41</v>
      </c>
      <c r="C95" s="27" t="s">
        <v>613</v>
      </c>
    </row>
    <row r="96" spans="1:4" x14ac:dyDescent="0.25">
      <c r="A96" s="29" t="s">
        <v>64</v>
      </c>
      <c r="B96" s="29">
        <v>20</v>
      </c>
      <c r="C96" s="29">
        <f>B96*6</f>
        <v>120</v>
      </c>
    </row>
    <row r="97" spans="1:4" x14ac:dyDescent="0.25">
      <c r="A97" s="29" t="s">
        <v>42</v>
      </c>
      <c r="B97" s="29">
        <v>6</v>
      </c>
      <c r="C97" s="29">
        <f>B97*6</f>
        <v>36</v>
      </c>
    </row>
    <row r="98" spans="1:4" x14ac:dyDescent="0.25">
      <c r="A98" s="29" t="s">
        <v>66</v>
      </c>
      <c r="B98" s="29">
        <v>10</v>
      </c>
      <c r="C98" s="29">
        <f>B98*6</f>
        <v>60</v>
      </c>
      <c r="D98" s="210"/>
    </row>
    <row r="99" spans="1:4" x14ac:dyDescent="0.25">
      <c r="A99" s="28" t="s">
        <v>43</v>
      </c>
      <c r="B99" s="28">
        <f>SUM(B96:B98)</f>
        <v>36</v>
      </c>
      <c r="C99" s="308">
        <f>SUM(C96:C98)</f>
        <v>216</v>
      </c>
    </row>
    <row r="100" spans="1:4" x14ac:dyDescent="0.25">
      <c r="A100" s="298" t="s">
        <v>56</v>
      </c>
      <c r="B100" s="27" t="s">
        <v>41</v>
      </c>
      <c r="C100" s="27" t="s">
        <v>613</v>
      </c>
    </row>
    <row r="101" spans="1:4" x14ac:dyDescent="0.25">
      <c r="A101" s="29" t="s">
        <v>64</v>
      </c>
      <c r="B101" s="29">
        <v>20</v>
      </c>
      <c r="C101" s="29">
        <f>B101*6*2</f>
        <v>240</v>
      </c>
    </row>
    <row r="102" spans="1:4" x14ac:dyDescent="0.25">
      <c r="A102" s="29" t="s">
        <v>42</v>
      </c>
      <c r="B102" s="29">
        <v>6</v>
      </c>
      <c r="C102" s="29">
        <f>B102*6*2</f>
        <v>72</v>
      </c>
    </row>
    <row r="103" spans="1:4" x14ac:dyDescent="0.25">
      <c r="A103" s="29" t="s">
        <v>66</v>
      </c>
      <c r="B103" s="29">
        <v>10</v>
      </c>
      <c r="C103" s="29">
        <f>B103*6*2</f>
        <v>120</v>
      </c>
    </row>
    <row r="104" spans="1:4" x14ac:dyDescent="0.25">
      <c r="A104" s="28" t="s">
        <v>43</v>
      </c>
      <c r="B104" s="28">
        <f>SUM(B101:B103)</f>
        <v>36</v>
      </c>
      <c r="C104" s="308">
        <f>SUM(C101:C103)</f>
        <v>432</v>
      </c>
      <c r="D104" s="210"/>
    </row>
    <row r="105" spans="1:4" x14ac:dyDescent="0.25">
      <c r="A105" s="298" t="s">
        <v>616</v>
      </c>
      <c r="B105" s="27" t="s">
        <v>41</v>
      </c>
      <c r="C105" s="27" t="s">
        <v>613</v>
      </c>
    </row>
    <row r="106" spans="1:4" x14ac:dyDescent="0.25">
      <c r="A106" s="29" t="s">
        <v>64</v>
      </c>
      <c r="B106" s="29">
        <v>20</v>
      </c>
      <c r="C106" s="29">
        <f>B106*6*2</f>
        <v>240</v>
      </c>
    </row>
    <row r="107" spans="1:4" x14ac:dyDescent="0.25">
      <c r="A107" s="29" t="s">
        <v>42</v>
      </c>
      <c r="B107" s="29">
        <v>6</v>
      </c>
      <c r="C107" s="29">
        <f>B107*6*2</f>
        <v>72</v>
      </c>
    </row>
    <row r="108" spans="1:4" x14ac:dyDescent="0.25">
      <c r="A108" s="29" t="s">
        <v>66</v>
      </c>
      <c r="B108" s="29">
        <v>10</v>
      </c>
      <c r="C108" s="29">
        <f>B108*6*2</f>
        <v>120</v>
      </c>
    </row>
    <row r="109" spans="1:4" x14ac:dyDescent="0.25">
      <c r="A109" s="28" t="s">
        <v>43</v>
      </c>
      <c r="B109" s="28">
        <f>SUM(B106:B108)</f>
        <v>36</v>
      </c>
      <c r="C109" s="308">
        <f>SUM(C106:C108)</f>
        <v>432</v>
      </c>
    </row>
    <row r="110" spans="1:4" ht="76.5" customHeight="1" x14ac:dyDescent="0.25">
      <c r="A110" s="298" t="s">
        <v>57</v>
      </c>
      <c r="B110" s="27" t="s">
        <v>41</v>
      </c>
      <c r="C110" s="27" t="s">
        <v>529</v>
      </c>
      <c r="D110" s="210"/>
    </row>
    <row r="111" spans="1:4" ht="15.75" customHeight="1" x14ac:dyDescent="0.25">
      <c r="A111" s="29" t="s">
        <v>64</v>
      </c>
      <c r="B111" s="29">
        <v>12</v>
      </c>
      <c r="C111" s="29">
        <f>B111*2</f>
        <v>24</v>
      </c>
    </row>
    <row r="112" spans="1:4" ht="15.75" customHeight="1" x14ac:dyDescent="0.25">
      <c r="A112" s="29" t="s">
        <v>42</v>
      </c>
      <c r="B112" s="29">
        <v>7</v>
      </c>
      <c r="C112" s="29">
        <f t="shared" ref="C112:C113" si="7">B112*2</f>
        <v>14</v>
      </c>
    </row>
    <row r="113" spans="1:3" ht="15.75" customHeight="1" x14ac:dyDescent="0.25">
      <c r="A113" s="29" t="s">
        <v>66</v>
      </c>
      <c r="B113" s="29">
        <v>11</v>
      </c>
      <c r="C113" s="29">
        <f t="shared" si="7"/>
        <v>22</v>
      </c>
    </row>
    <row r="114" spans="1:3" ht="15.75" customHeight="1" x14ac:dyDescent="0.25">
      <c r="A114" s="28" t="s">
        <v>43</v>
      </c>
      <c r="B114" s="28">
        <f>SUM(B111:B113)</f>
        <v>30</v>
      </c>
      <c r="C114" s="308">
        <f>SUM(C111:C113)</f>
        <v>60</v>
      </c>
    </row>
    <row r="115" spans="1:3" ht="15.75" customHeight="1" x14ac:dyDescent="0.25">
      <c r="A115" s="298" t="s">
        <v>58</v>
      </c>
      <c r="B115" s="27" t="s">
        <v>41</v>
      </c>
      <c r="C115" s="27" t="s">
        <v>613</v>
      </c>
    </row>
    <row r="116" spans="1:3" ht="13.5" customHeight="1" x14ac:dyDescent="0.25">
      <c r="A116" s="29" t="s">
        <v>64</v>
      </c>
      <c r="B116" s="29">
        <v>30</v>
      </c>
      <c r="C116" s="29">
        <f>B116*6</f>
        <v>180</v>
      </c>
    </row>
    <row r="117" spans="1:3" ht="15.75" customHeight="1" x14ac:dyDescent="0.25">
      <c r="A117" s="29" t="s">
        <v>42</v>
      </c>
      <c r="B117" s="29">
        <v>30</v>
      </c>
      <c r="C117" s="29">
        <f t="shared" ref="C117:C118" si="8">B117*6</f>
        <v>180</v>
      </c>
    </row>
    <row r="118" spans="1:3" ht="15.75" customHeight="1" x14ac:dyDescent="0.25">
      <c r="A118" s="29" t="s">
        <v>66</v>
      </c>
      <c r="B118" s="29">
        <v>20</v>
      </c>
      <c r="C118" s="29">
        <f t="shared" si="8"/>
        <v>120</v>
      </c>
    </row>
    <row r="119" spans="1:3" ht="15.75" customHeight="1" x14ac:dyDescent="0.25">
      <c r="A119" s="28" t="s">
        <v>43</v>
      </c>
      <c r="B119" s="28">
        <f>SUM(B116:B118)</f>
        <v>80</v>
      </c>
      <c r="C119" s="308">
        <f>SUM(C116:C118)</f>
        <v>480</v>
      </c>
    </row>
    <row r="120" spans="1:3" ht="15.75" customHeight="1" x14ac:dyDescent="0.25">
      <c r="A120" s="298" t="s">
        <v>59</v>
      </c>
      <c r="B120" s="27" t="s">
        <v>41</v>
      </c>
      <c r="C120" s="27" t="s">
        <v>60</v>
      </c>
    </row>
    <row r="121" spans="1:3" ht="15.75" customHeight="1" x14ac:dyDescent="0.25">
      <c r="A121" s="29" t="s">
        <v>64</v>
      </c>
      <c r="B121" s="29">
        <v>20</v>
      </c>
      <c r="C121" s="29">
        <f>B121*4</f>
        <v>80</v>
      </c>
    </row>
    <row r="122" spans="1:3" ht="15.75" customHeight="1" x14ac:dyDescent="0.25">
      <c r="A122" s="29" t="s">
        <v>42</v>
      </c>
      <c r="B122" s="29">
        <v>10</v>
      </c>
      <c r="C122" s="29">
        <f t="shared" ref="C122:C123" si="9">B122*4</f>
        <v>40</v>
      </c>
    </row>
    <row r="123" spans="1:3" ht="15.75" customHeight="1" x14ac:dyDescent="0.25">
      <c r="A123" s="29" t="s">
        <v>66</v>
      </c>
      <c r="B123" s="29">
        <v>10</v>
      </c>
      <c r="C123" s="29">
        <f t="shared" si="9"/>
        <v>40</v>
      </c>
    </row>
    <row r="124" spans="1:3" ht="15.75" customHeight="1" x14ac:dyDescent="0.25">
      <c r="A124" s="28" t="s">
        <v>43</v>
      </c>
      <c r="B124" s="28">
        <f>SUM(B121:B123)</f>
        <v>40</v>
      </c>
      <c r="C124" s="308">
        <f>SUM(C121:C123)</f>
        <v>160</v>
      </c>
    </row>
    <row r="125" spans="1:3" ht="15.75" customHeight="1" x14ac:dyDescent="0.25">
      <c r="A125" s="298" t="s">
        <v>44</v>
      </c>
      <c r="B125" s="27" t="s">
        <v>41</v>
      </c>
      <c r="C125" s="27" t="s">
        <v>623</v>
      </c>
    </row>
    <row r="126" spans="1:3" ht="15.75" customHeight="1" x14ac:dyDescent="0.25">
      <c r="A126" s="28" t="s">
        <v>42</v>
      </c>
      <c r="B126" s="28">
        <v>20</v>
      </c>
      <c r="C126" s="28">
        <f>B126*18</f>
        <v>360</v>
      </c>
    </row>
    <row r="127" spans="1:3" ht="15.75" customHeight="1" x14ac:dyDescent="0.25">
      <c r="A127" s="28" t="s">
        <v>43</v>
      </c>
      <c r="B127" s="28">
        <v>20</v>
      </c>
      <c r="C127" s="308">
        <f>B127*18</f>
        <v>360</v>
      </c>
    </row>
    <row r="128" spans="1:3" ht="15.75" customHeight="1" x14ac:dyDescent="0.25">
      <c r="A128" s="298" t="s">
        <v>61</v>
      </c>
      <c r="B128" s="27" t="s">
        <v>41</v>
      </c>
      <c r="C128" s="27" t="s">
        <v>62</v>
      </c>
    </row>
    <row r="129" spans="1:3" ht="15.75" customHeight="1" x14ac:dyDescent="0.25">
      <c r="A129" s="29" t="s">
        <v>49</v>
      </c>
      <c r="B129" s="29">
        <v>12</v>
      </c>
      <c r="C129" s="29">
        <f>B129*1</f>
        <v>12</v>
      </c>
    </row>
    <row r="130" spans="1:3" ht="15.75" customHeight="1" x14ac:dyDescent="0.25">
      <c r="A130" s="29" t="s">
        <v>42</v>
      </c>
      <c r="B130" s="29">
        <v>28</v>
      </c>
      <c r="C130" s="29">
        <f>B130*1</f>
        <v>28</v>
      </c>
    </row>
    <row r="131" spans="1:3" ht="15.75" customHeight="1" x14ac:dyDescent="0.25">
      <c r="A131" s="28" t="s">
        <v>43</v>
      </c>
      <c r="B131" s="28">
        <f t="shared" ref="B131:C131" si="10">SUM(B129:B130)</f>
        <v>40</v>
      </c>
      <c r="C131" s="308">
        <f t="shared" si="10"/>
        <v>40</v>
      </c>
    </row>
    <row r="132" spans="1:3" ht="15.75" customHeight="1" x14ac:dyDescent="0.25">
      <c r="A132" s="298" t="s">
        <v>696</v>
      </c>
      <c r="B132" s="27" t="s">
        <v>41</v>
      </c>
      <c r="C132" s="27" t="s">
        <v>62</v>
      </c>
    </row>
    <row r="133" spans="1:3" ht="15.75" customHeight="1" x14ac:dyDescent="0.25">
      <c r="A133" s="29" t="s">
        <v>64</v>
      </c>
      <c r="B133" s="29">
        <v>16</v>
      </c>
      <c r="C133" s="29">
        <f>B133*1</f>
        <v>16</v>
      </c>
    </row>
    <row r="134" spans="1:3" ht="15.75" customHeight="1" x14ac:dyDescent="0.25">
      <c r="A134" s="29" t="s">
        <v>42</v>
      </c>
      <c r="B134" s="29">
        <v>6</v>
      </c>
      <c r="C134" s="29">
        <f>B134*1</f>
        <v>6</v>
      </c>
    </row>
    <row r="135" spans="1:3" ht="15.75" customHeight="1" x14ac:dyDescent="0.25">
      <c r="A135" s="29" t="s">
        <v>66</v>
      </c>
      <c r="B135" s="29">
        <v>10</v>
      </c>
      <c r="C135" s="29">
        <f>B135*1</f>
        <v>10</v>
      </c>
    </row>
    <row r="136" spans="1:3" ht="15.75" customHeight="1" x14ac:dyDescent="0.25">
      <c r="A136" s="28" t="s">
        <v>43</v>
      </c>
      <c r="B136" s="28">
        <f>SUM(B133:B135)</f>
        <v>32</v>
      </c>
      <c r="C136" s="308">
        <f>SUM(C133:C135)</f>
        <v>32</v>
      </c>
    </row>
    <row r="137" spans="1:3" ht="15.75" customHeight="1" x14ac:dyDescent="0.25">
      <c r="A137" s="298" t="s">
        <v>697</v>
      </c>
      <c r="B137" s="27" t="s">
        <v>41</v>
      </c>
      <c r="C137" s="27" t="s">
        <v>62</v>
      </c>
    </row>
    <row r="138" spans="1:3" ht="15.75" customHeight="1" x14ac:dyDescent="0.25">
      <c r="A138" s="28" t="s">
        <v>42</v>
      </c>
      <c r="B138" s="28">
        <v>20</v>
      </c>
      <c r="C138" s="28">
        <f>B138*1</f>
        <v>20</v>
      </c>
    </row>
    <row r="139" spans="1:3" ht="15.75" customHeight="1" x14ac:dyDescent="0.25">
      <c r="A139" s="28" t="s">
        <v>43</v>
      </c>
      <c r="B139" s="28">
        <v>20</v>
      </c>
      <c r="C139" s="308">
        <f>B139*1</f>
        <v>20</v>
      </c>
    </row>
    <row r="140" spans="1:3" ht="15.75" customHeight="1" x14ac:dyDescent="0.25">
      <c r="A140" s="12"/>
      <c r="B140" s="12"/>
      <c r="C140" s="309">
        <f>SUM(C18,C22,C26,C47,C52,C29,C33,C37,C42,C56,C61,C66,C69,C74,C79,C84,C89,C94,C99,C104,C109,C114,C119,C124,C127,C131,C136,C139)</f>
        <v>6496</v>
      </c>
    </row>
    <row r="141" spans="1:3" ht="15.75" customHeight="1" x14ac:dyDescent="0.25">
      <c r="A141" s="12"/>
      <c r="B141" s="12"/>
      <c r="C141" s="11" t="b">
        <f>IF('Condomínio Fazendinha I - PO'!J253='Condomínio Fazendinha II - PO'!J252,TRUE,FALSE)</f>
        <v>1</v>
      </c>
    </row>
    <row r="142" spans="1:3" ht="15.75" customHeight="1" x14ac:dyDescent="0.25">
      <c r="A142" s="12"/>
      <c r="B142" s="12"/>
      <c r="C142" s="11"/>
    </row>
    <row r="143" spans="1:3" ht="15.75" customHeight="1" x14ac:dyDescent="0.25">
      <c r="A143" s="14"/>
      <c r="B143" s="12"/>
      <c r="C143" s="11"/>
    </row>
    <row r="144" spans="1:3" ht="15.75" customHeight="1" x14ac:dyDescent="0.25">
      <c r="A144" s="14"/>
      <c r="B144" s="12"/>
      <c r="C144" s="11"/>
    </row>
    <row r="145" spans="1:3" ht="15.75" customHeight="1" x14ac:dyDescent="0.25">
      <c r="A145" s="14"/>
      <c r="B145" s="12"/>
      <c r="C145" s="11"/>
    </row>
    <row r="146" spans="1:3" ht="15.75" customHeight="1" x14ac:dyDescent="0.25"/>
    <row r="147" spans="1:3" ht="15.75" customHeight="1" x14ac:dyDescent="0.25"/>
    <row r="148" spans="1:3" ht="15.75" customHeight="1" x14ac:dyDescent="0.25"/>
    <row r="149" spans="1:3" ht="15.75" customHeight="1" x14ac:dyDescent="0.25"/>
    <row r="150" spans="1:3" ht="15.75" customHeight="1" x14ac:dyDescent="0.25"/>
    <row r="151" spans="1:3" ht="15.75" customHeight="1" x14ac:dyDescent="0.25"/>
    <row r="152" spans="1:3" ht="15.75" customHeight="1" x14ac:dyDescent="0.25"/>
    <row r="153" spans="1:3" ht="15.75" customHeight="1" x14ac:dyDescent="0.25"/>
    <row r="154" spans="1:3" ht="15.75" customHeight="1" x14ac:dyDescent="0.25"/>
    <row r="155" spans="1:3" ht="15.75" customHeight="1" x14ac:dyDescent="0.25"/>
    <row r="156" spans="1:3" ht="15.75" customHeight="1" x14ac:dyDescent="0.25"/>
    <row r="157" spans="1:3" ht="15.75" customHeight="1" x14ac:dyDescent="0.25"/>
    <row r="158" spans="1:3" ht="15.75" customHeight="1" x14ac:dyDescent="0.25"/>
    <row r="159" spans="1:3" ht="15.75" customHeight="1" x14ac:dyDescent="0.25"/>
    <row r="160" spans="1:3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9:C9"/>
    <mergeCell ref="A10:C10"/>
    <mergeCell ref="A11:C11"/>
    <mergeCell ref="A13:C13"/>
    <mergeCell ref="B14:C14"/>
  </mergeCells>
  <pageMargins left="0.7" right="0.7" top="0.75" bottom="0.75" header="0" footer="0"/>
  <pageSetup paperSize="9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ECEC8-B34F-41C3-A2F3-64E811DE5968}">
  <sheetPr>
    <pageSetUpPr fitToPage="1"/>
  </sheetPr>
  <dimension ref="A1:AI1051"/>
  <sheetViews>
    <sheetView showGridLines="0" topLeftCell="A199" zoomScale="50" zoomScaleNormal="50" workbookViewId="0">
      <selection activeCell="D182" sqref="D182"/>
    </sheetView>
  </sheetViews>
  <sheetFormatPr defaultColWidth="14.42578125" defaultRowHeight="15" customHeight="1" x14ac:dyDescent="0.25"/>
  <cols>
    <col min="1" max="2" width="3.7109375" customWidth="1"/>
    <col min="3" max="3" width="75.42578125" customWidth="1"/>
    <col min="4" max="4" width="62.42578125" customWidth="1"/>
    <col min="5" max="5" width="18.85546875" customWidth="1"/>
    <col min="6" max="6" width="51" customWidth="1"/>
    <col min="7" max="7" width="13.5703125" customWidth="1"/>
    <col min="8" max="8" width="16.28515625" customWidth="1"/>
    <col min="9" max="9" width="15.5703125" customWidth="1"/>
    <col min="10" max="10" width="16.42578125" customWidth="1"/>
    <col min="11" max="11" width="21" bestFit="1" customWidth="1"/>
    <col min="12" max="14" width="19.140625" customWidth="1"/>
    <col min="15" max="15" width="21" bestFit="1" customWidth="1"/>
    <col min="16" max="17" width="19.140625" customWidth="1"/>
    <col min="18" max="18" width="22.7109375" customWidth="1"/>
    <col min="19" max="19" width="20.85546875" customWidth="1"/>
    <col min="20" max="20" width="20.7109375" customWidth="1"/>
    <col min="21" max="22" width="24.28515625" customWidth="1"/>
    <col min="23" max="28" width="24.28515625" style="293" customWidth="1"/>
    <col min="29" max="29" width="23.42578125" customWidth="1"/>
    <col min="30" max="30" width="43" customWidth="1"/>
    <col min="31" max="31" width="13.85546875" bestFit="1" customWidth="1"/>
  </cols>
  <sheetData>
    <row r="1" spans="1:3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</row>
    <row r="2" spans="1:3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</row>
    <row r="3" spans="1:3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</row>
    <row r="4" spans="1:3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</row>
    <row r="5" spans="1:31" ht="15.75" thickBot="1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</row>
    <row r="6" spans="1:31" x14ac:dyDescent="0.25">
      <c r="A6" s="12"/>
      <c r="B6" s="12"/>
      <c r="C6" s="416" t="s">
        <v>589</v>
      </c>
      <c r="D6" s="417"/>
      <c r="E6" s="417"/>
      <c r="F6" s="417"/>
      <c r="G6" s="417"/>
      <c r="H6" s="417"/>
      <c r="I6" s="417"/>
      <c r="J6" s="417"/>
      <c r="K6" s="418"/>
      <c r="L6" s="419" t="s">
        <v>67</v>
      </c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8"/>
      <c r="X6" s="418"/>
      <c r="Y6" s="418"/>
      <c r="Z6" s="418"/>
      <c r="AA6" s="418"/>
      <c r="AB6" s="418"/>
      <c r="AC6" s="420"/>
      <c r="AD6" s="12"/>
      <c r="AE6" s="12"/>
    </row>
    <row r="7" spans="1:31" x14ac:dyDescent="0.25">
      <c r="A7" s="12"/>
      <c r="B7" s="12"/>
      <c r="C7" s="421" t="s">
        <v>586</v>
      </c>
      <c r="D7" s="370"/>
      <c r="E7" s="370"/>
      <c r="F7" s="370"/>
      <c r="G7" s="370"/>
      <c r="H7" s="370"/>
      <c r="I7" s="370"/>
      <c r="J7" s="370"/>
      <c r="K7" s="422"/>
      <c r="L7" s="423" t="s">
        <v>68</v>
      </c>
      <c r="M7" s="404" t="s">
        <v>69</v>
      </c>
      <c r="N7" s="404" t="s">
        <v>70</v>
      </c>
      <c r="O7" s="404" t="s">
        <v>71</v>
      </c>
      <c r="P7" s="404" t="s">
        <v>72</v>
      </c>
      <c r="Q7" s="404" t="s">
        <v>73</v>
      </c>
      <c r="R7" s="404" t="s">
        <v>74</v>
      </c>
      <c r="S7" s="404" t="s">
        <v>75</v>
      </c>
      <c r="T7" s="404" t="s">
        <v>76</v>
      </c>
      <c r="U7" s="404" t="s">
        <v>77</v>
      </c>
      <c r="V7" s="404" t="s">
        <v>78</v>
      </c>
      <c r="W7" s="404" t="s">
        <v>79</v>
      </c>
      <c r="X7" s="404" t="s">
        <v>599</v>
      </c>
      <c r="Y7" s="404" t="s">
        <v>600</v>
      </c>
      <c r="Z7" s="404" t="s">
        <v>601</v>
      </c>
      <c r="AA7" s="404" t="s">
        <v>602</v>
      </c>
      <c r="AB7" s="404" t="s">
        <v>603</v>
      </c>
      <c r="AC7" s="404" t="s">
        <v>604</v>
      </c>
      <c r="AD7" s="12"/>
      <c r="AE7" s="12"/>
    </row>
    <row r="8" spans="1:31" ht="45" customHeight="1" thickBot="1" x14ac:dyDescent="0.3">
      <c r="A8" s="12"/>
      <c r="B8" s="12"/>
      <c r="C8" s="31" t="s">
        <v>38</v>
      </c>
      <c r="D8" s="26" t="s">
        <v>80</v>
      </c>
      <c r="E8" s="77" t="s">
        <v>0</v>
      </c>
      <c r="F8" s="26" t="s">
        <v>2</v>
      </c>
      <c r="G8" s="26" t="s">
        <v>81</v>
      </c>
      <c r="H8" s="26" t="s">
        <v>82</v>
      </c>
      <c r="I8" s="26" t="s">
        <v>83</v>
      </c>
      <c r="J8" s="32" t="s">
        <v>84</v>
      </c>
      <c r="K8" s="33" t="s">
        <v>43</v>
      </c>
      <c r="L8" s="424"/>
      <c r="M8" s="405"/>
      <c r="N8" s="405"/>
      <c r="O8" s="405"/>
      <c r="P8" s="405"/>
      <c r="Q8" s="405"/>
      <c r="R8" s="405"/>
      <c r="S8" s="405"/>
      <c r="T8" s="405"/>
      <c r="U8" s="405"/>
      <c r="V8" s="405"/>
      <c r="W8" s="405"/>
      <c r="X8" s="405"/>
      <c r="Y8" s="405"/>
      <c r="Z8" s="405"/>
      <c r="AA8" s="405"/>
      <c r="AB8" s="405"/>
      <c r="AC8" s="405"/>
      <c r="AD8" s="12"/>
      <c r="AE8" s="12"/>
    </row>
    <row r="9" spans="1:31" x14ac:dyDescent="0.25">
      <c r="A9" s="12"/>
      <c r="B9" s="12"/>
      <c r="C9" s="410" t="s">
        <v>597</v>
      </c>
      <c r="D9" s="370"/>
      <c r="E9" s="370"/>
      <c r="F9" s="370"/>
      <c r="G9" s="370"/>
      <c r="H9" s="370"/>
      <c r="I9" s="370"/>
      <c r="J9" s="370"/>
      <c r="K9" s="411"/>
      <c r="L9" s="34"/>
      <c r="M9" s="35"/>
      <c r="N9" s="35"/>
      <c r="O9" s="35"/>
      <c r="P9" s="36"/>
      <c r="Q9" s="36"/>
      <c r="R9" s="36"/>
      <c r="S9" s="36"/>
      <c r="T9" s="36"/>
      <c r="U9" s="37"/>
      <c r="V9" s="36"/>
      <c r="W9" s="302"/>
      <c r="X9" s="302"/>
      <c r="Y9" s="302"/>
      <c r="Z9" s="302"/>
      <c r="AA9" s="302"/>
      <c r="AB9" s="302"/>
      <c r="AC9" s="36"/>
      <c r="AD9" s="75"/>
      <c r="AE9" s="12"/>
    </row>
    <row r="10" spans="1:31" ht="12.75" customHeight="1" x14ac:dyDescent="0.25">
      <c r="A10" s="12"/>
      <c r="B10" s="12"/>
      <c r="C10" s="294" t="s">
        <v>598</v>
      </c>
      <c r="D10" s="82" t="s">
        <v>88</v>
      </c>
      <c r="E10" s="79" t="s">
        <v>9</v>
      </c>
      <c r="F10" s="17" t="s">
        <v>34</v>
      </c>
      <c r="G10" s="80" t="s">
        <v>87</v>
      </c>
      <c r="H10" s="81">
        <v>3</v>
      </c>
      <c r="I10" s="81">
        <v>48</v>
      </c>
      <c r="J10" s="55">
        <f>'Quadro de Preços 1 (2) - I'!$H$29</f>
        <v>22.7</v>
      </c>
      <c r="K10" s="44">
        <f t="shared" ref="K10" si="0">H10*I10*J10</f>
        <v>3268.7999999999997</v>
      </c>
      <c r="L10" s="66">
        <f>$K$10</f>
        <v>3268.7999999999997</v>
      </c>
      <c r="M10" s="66"/>
      <c r="N10" s="66"/>
      <c r="O10" s="66"/>
      <c r="P10" s="66"/>
      <c r="Q10" s="66"/>
      <c r="R10" s="66">
        <f>$K$10</f>
        <v>3268.7999999999997</v>
      </c>
      <c r="S10" s="66"/>
      <c r="T10" s="66"/>
      <c r="U10" s="66"/>
      <c r="V10" s="66"/>
      <c r="W10" s="66"/>
      <c r="X10" s="66">
        <f>$K$10</f>
        <v>3268.7999999999997</v>
      </c>
      <c r="Y10" s="66"/>
      <c r="Z10" s="66"/>
      <c r="AA10" s="66"/>
      <c r="AB10" s="66"/>
      <c r="AC10" s="66"/>
      <c r="AD10" s="75"/>
      <c r="AE10" s="12"/>
    </row>
    <row r="11" spans="1:31" ht="12.75" customHeight="1" x14ac:dyDescent="0.25">
      <c r="A11" s="12"/>
      <c r="B11" s="12"/>
      <c r="C11" s="31" t="s">
        <v>95</v>
      </c>
      <c r="D11" s="87"/>
      <c r="E11" s="87"/>
      <c r="F11" s="87"/>
      <c r="G11" s="87"/>
      <c r="H11" s="87"/>
      <c r="I11" s="87"/>
      <c r="J11" s="88"/>
      <c r="K11" s="48">
        <f>SUM(K10:K10)*3</f>
        <v>9806.4</v>
      </c>
      <c r="L11" s="48">
        <f t="shared" ref="L11:AC11" si="1">SUM(L10:L10)</f>
        <v>3268.7999999999997</v>
      </c>
      <c r="M11" s="48">
        <f t="shared" si="1"/>
        <v>0</v>
      </c>
      <c r="N11" s="48">
        <f t="shared" si="1"/>
        <v>0</v>
      </c>
      <c r="O11" s="48">
        <f t="shared" si="1"/>
        <v>0</v>
      </c>
      <c r="P11" s="48">
        <f t="shared" si="1"/>
        <v>0</v>
      </c>
      <c r="Q11" s="48">
        <f t="shared" si="1"/>
        <v>0</v>
      </c>
      <c r="R11" s="48">
        <f t="shared" si="1"/>
        <v>3268.7999999999997</v>
      </c>
      <c r="S11" s="48">
        <f t="shared" si="1"/>
        <v>0</v>
      </c>
      <c r="T11" s="48">
        <f t="shared" si="1"/>
        <v>0</v>
      </c>
      <c r="U11" s="48">
        <f t="shared" si="1"/>
        <v>0</v>
      </c>
      <c r="V11" s="48">
        <f t="shared" si="1"/>
        <v>0</v>
      </c>
      <c r="W11" s="48">
        <f t="shared" si="1"/>
        <v>0</v>
      </c>
      <c r="X11" s="48">
        <f t="shared" si="1"/>
        <v>3268.7999999999997</v>
      </c>
      <c r="Y11" s="48">
        <f t="shared" si="1"/>
        <v>0</v>
      </c>
      <c r="Z11" s="48">
        <f t="shared" si="1"/>
        <v>0</v>
      </c>
      <c r="AA11" s="48">
        <f t="shared" si="1"/>
        <v>0</v>
      </c>
      <c r="AB11" s="48">
        <f t="shared" si="1"/>
        <v>0</v>
      </c>
      <c r="AC11" s="48">
        <f t="shared" si="1"/>
        <v>0</v>
      </c>
      <c r="AD11" s="75">
        <f>SUM(L11:AC11)</f>
        <v>9806.4</v>
      </c>
      <c r="AE11" s="12" t="b">
        <f>IF(AD11=K11,TRUE,FALSE)</f>
        <v>1</v>
      </c>
    </row>
    <row r="12" spans="1:31" ht="12.75" customHeight="1" x14ac:dyDescent="0.25">
      <c r="A12" s="12"/>
      <c r="B12" s="12"/>
      <c r="C12" s="294" t="s">
        <v>608</v>
      </c>
      <c r="D12" s="80" t="s">
        <v>88</v>
      </c>
      <c r="E12" s="90" t="s">
        <v>9</v>
      </c>
      <c r="F12" s="17" t="s">
        <v>34</v>
      </c>
      <c r="G12" s="89" t="s">
        <v>87</v>
      </c>
      <c r="H12" s="89">
        <v>3</v>
      </c>
      <c r="I12" s="81">
        <v>10</v>
      </c>
      <c r="J12" s="55">
        <f>'Quadro de Preços 1 (2) - I'!$H$29</f>
        <v>22.7</v>
      </c>
      <c r="K12" s="44">
        <f>H12*I12*J12</f>
        <v>681</v>
      </c>
      <c r="L12" s="66">
        <f t="shared" ref="L12" si="2">K12</f>
        <v>681</v>
      </c>
      <c r="M12" s="49"/>
      <c r="N12" s="49"/>
      <c r="O12" s="49"/>
      <c r="P12" s="49"/>
      <c r="Q12" s="49"/>
      <c r="R12" s="49"/>
      <c r="S12" s="49"/>
      <c r="T12" s="49"/>
      <c r="U12" s="50"/>
      <c r="V12" s="49"/>
      <c r="W12" s="49"/>
      <c r="X12" s="49"/>
      <c r="Y12" s="49"/>
      <c r="Z12" s="49"/>
      <c r="AA12" s="49"/>
      <c r="AB12" s="49"/>
      <c r="AC12" s="49"/>
      <c r="AD12" s="75"/>
      <c r="AE12" s="12"/>
    </row>
    <row r="13" spans="1:31" ht="15.75" customHeight="1" x14ac:dyDescent="0.25">
      <c r="A13" s="12"/>
      <c r="B13" s="12"/>
      <c r="C13" s="31" t="s">
        <v>95</v>
      </c>
      <c r="D13" s="87"/>
      <c r="E13" s="87"/>
      <c r="F13" s="87"/>
      <c r="G13" s="87"/>
      <c r="H13" s="87"/>
      <c r="I13" s="87"/>
      <c r="J13" s="88"/>
      <c r="K13" s="48">
        <f t="shared" ref="K13:V13" si="3">SUM(K12:K12)</f>
        <v>681</v>
      </c>
      <c r="L13" s="51">
        <f t="shared" si="3"/>
        <v>681</v>
      </c>
      <c r="M13" s="51">
        <f t="shared" si="3"/>
        <v>0</v>
      </c>
      <c r="N13" s="51">
        <f t="shared" si="3"/>
        <v>0</v>
      </c>
      <c r="O13" s="51">
        <f t="shared" si="3"/>
        <v>0</v>
      </c>
      <c r="P13" s="51">
        <f t="shared" si="3"/>
        <v>0</v>
      </c>
      <c r="Q13" s="51">
        <f t="shared" si="3"/>
        <v>0</v>
      </c>
      <c r="R13" s="51">
        <f t="shared" si="3"/>
        <v>0</v>
      </c>
      <c r="S13" s="51">
        <f t="shared" si="3"/>
        <v>0</v>
      </c>
      <c r="T13" s="51">
        <f t="shared" si="3"/>
        <v>0</v>
      </c>
      <c r="U13" s="51">
        <f t="shared" si="3"/>
        <v>0</v>
      </c>
      <c r="V13" s="51">
        <f t="shared" si="3"/>
        <v>0</v>
      </c>
      <c r="W13" s="51"/>
      <c r="X13" s="51"/>
      <c r="Y13" s="51"/>
      <c r="Z13" s="51"/>
      <c r="AA13" s="51"/>
      <c r="AB13" s="51"/>
      <c r="AC13" s="51">
        <f>SUM(AC12:AC12)</f>
        <v>0</v>
      </c>
      <c r="AD13" s="75">
        <f>SUM(L13:AC13)</f>
        <v>681</v>
      </c>
      <c r="AE13" s="12" t="b">
        <f>IF(AD13=K13,TRUE,FALSE)</f>
        <v>1</v>
      </c>
    </row>
    <row r="14" spans="1:31" ht="23.25" customHeight="1" x14ac:dyDescent="0.25">
      <c r="A14" s="12"/>
      <c r="B14" s="12"/>
      <c r="C14" s="294" t="s">
        <v>607</v>
      </c>
      <c r="D14" s="80" t="s">
        <v>88</v>
      </c>
      <c r="E14" s="90" t="s">
        <v>9</v>
      </c>
      <c r="F14" s="45" t="s">
        <v>34</v>
      </c>
      <c r="G14" s="89" t="s">
        <v>87</v>
      </c>
      <c r="H14" s="89">
        <v>3</v>
      </c>
      <c r="I14" s="81">
        <v>48</v>
      </c>
      <c r="J14" s="55">
        <f>'Quadro de Preços 1 (2) - I'!$H$29</f>
        <v>22.7</v>
      </c>
      <c r="K14" s="44">
        <f>H14*I14*J14</f>
        <v>3268.7999999999997</v>
      </c>
      <c r="L14" s="66">
        <f>$K$14</f>
        <v>3268.7999999999997</v>
      </c>
      <c r="M14" s="66"/>
      <c r="N14" s="66"/>
      <c r="O14" s="66"/>
      <c r="P14" s="66"/>
      <c r="Q14" s="66"/>
      <c r="R14" s="66">
        <f>$K$14</f>
        <v>3268.7999999999997</v>
      </c>
      <c r="S14" s="66"/>
      <c r="T14" s="66"/>
      <c r="U14" s="66"/>
      <c r="V14" s="66"/>
      <c r="W14" s="66"/>
      <c r="X14" s="66">
        <f>$K$14</f>
        <v>3268.7999999999997</v>
      </c>
      <c r="Y14" s="66"/>
      <c r="Z14" s="66"/>
      <c r="AA14" s="66"/>
      <c r="AB14" s="66"/>
      <c r="AC14" s="66"/>
      <c r="AD14" s="75"/>
      <c r="AE14" s="12"/>
    </row>
    <row r="15" spans="1:31" ht="21" customHeight="1" x14ac:dyDescent="0.25">
      <c r="A15" s="12"/>
      <c r="B15" s="12"/>
      <c r="C15" s="31" t="s">
        <v>95</v>
      </c>
      <c r="D15" s="87"/>
      <c r="E15" s="87"/>
      <c r="F15" s="87"/>
      <c r="G15" s="87"/>
      <c r="H15" s="87"/>
      <c r="I15" s="87"/>
      <c r="J15" s="88"/>
      <c r="K15" s="48">
        <f>SUM(K14:K14)*3</f>
        <v>9806.4</v>
      </c>
      <c r="L15" s="48">
        <f t="shared" ref="L15:AC15" si="4">SUM(L14:L14)</f>
        <v>3268.7999999999997</v>
      </c>
      <c r="M15" s="48">
        <f t="shared" si="4"/>
        <v>0</v>
      </c>
      <c r="N15" s="48">
        <f t="shared" si="4"/>
        <v>0</v>
      </c>
      <c r="O15" s="48">
        <f t="shared" si="4"/>
        <v>0</v>
      </c>
      <c r="P15" s="48">
        <f t="shared" si="4"/>
        <v>0</v>
      </c>
      <c r="Q15" s="48">
        <f t="shared" si="4"/>
        <v>0</v>
      </c>
      <c r="R15" s="48">
        <f t="shared" si="4"/>
        <v>3268.7999999999997</v>
      </c>
      <c r="S15" s="48">
        <f t="shared" si="4"/>
        <v>0</v>
      </c>
      <c r="T15" s="48">
        <f t="shared" si="4"/>
        <v>0</v>
      </c>
      <c r="U15" s="48">
        <f t="shared" si="4"/>
        <v>0</v>
      </c>
      <c r="V15" s="48">
        <f t="shared" si="4"/>
        <v>0</v>
      </c>
      <c r="W15" s="48">
        <f t="shared" si="4"/>
        <v>0</v>
      </c>
      <c r="X15" s="48">
        <f t="shared" si="4"/>
        <v>3268.7999999999997</v>
      </c>
      <c r="Y15" s="48">
        <f t="shared" si="4"/>
        <v>0</v>
      </c>
      <c r="Z15" s="48">
        <f t="shared" si="4"/>
        <v>0</v>
      </c>
      <c r="AA15" s="48">
        <f t="shared" si="4"/>
        <v>0</v>
      </c>
      <c r="AB15" s="48">
        <f t="shared" si="4"/>
        <v>0</v>
      </c>
      <c r="AC15" s="48">
        <f t="shared" si="4"/>
        <v>0</v>
      </c>
      <c r="AD15" s="75">
        <f>SUM(L15:AC15)</f>
        <v>9806.4</v>
      </c>
      <c r="AE15" s="12" t="b">
        <f>IF(AD15=K15,TRUE,FALSE)</f>
        <v>1</v>
      </c>
    </row>
    <row r="16" spans="1:31" ht="28.5" customHeight="1" x14ac:dyDescent="0.25">
      <c r="A16" s="12"/>
      <c r="B16" s="12"/>
      <c r="C16" s="406" t="s">
        <v>85</v>
      </c>
      <c r="D16" s="407"/>
      <c r="E16" s="407"/>
      <c r="F16" s="407"/>
      <c r="G16" s="407"/>
      <c r="H16" s="407"/>
      <c r="I16" s="407"/>
      <c r="J16" s="408"/>
      <c r="K16" s="60">
        <f t="shared" ref="K16:AC16" si="5">SUM(K11,K13,K15)</f>
        <v>20293.8</v>
      </c>
      <c r="L16" s="60">
        <f t="shared" si="5"/>
        <v>7218.5999999999995</v>
      </c>
      <c r="M16" s="60">
        <f t="shared" si="5"/>
        <v>0</v>
      </c>
      <c r="N16" s="60">
        <f t="shared" si="5"/>
        <v>0</v>
      </c>
      <c r="O16" s="60">
        <f t="shared" si="5"/>
        <v>0</v>
      </c>
      <c r="P16" s="60">
        <f t="shared" si="5"/>
        <v>0</v>
      </c>
      <c r="Q16" s="60">
        <f t="shared" si="5"/>
        <v>0</v>
      </c>
      <c r="R16" s="60">
        <f t="shared" si="5"/>
        <v>6537.5999999999995</v>
      </c>
      <c r="S16" s="60">
        <f t="shared" si="5"/>
        <v>0</v>
      </c>
      <c r="T16" s="60">
        <f t="shared" si="5"/>
        <v>0</v>
      </c>
      <c r="U16" s="60">
        <f t="shared" si="5"/>
        <v>0</v>
      </c>
      <c r="V16" s="60">
        <f t="shared" si="5"/>
        <v>0</v>
      </c>
      <c r="W16" s="60">
        <f t="shared" si="5"/>
        <v>0</v>
      </c>
      <c r="X16" s="60">
        <f t="shared" si="5"/>
        <v>6537.5999999999995</v>
      </c>
      <c r="Y16" s="60">
        <f t="shared" si="5"/>
        <v>0</v>
      </c>
      <c r="Z16" s="60">
        <f t="shared" si="5"/>
        <v>0</v>
      </c>
      <c r="AA16" s="60">
        <f t="shared" si="5"/>
        <v>0</v>
      </c>
      <c r="AB16" s="60">
        <f t="shared" si="5"/>
        <v>0</v>
      </c>
      <c r="AC16" s="60">
        <f t="shared" si="5"/>
        <v>0</v>
      </c>
      <c r="AD16" s="75">
        <f>SUM(L16:AC16)</f>
        <v>20293.8</v>
      </c>
      <c r="AE16" s="12" t="b">
        <f>IF(AD16=K16,TRUE,FALSE)</f>
        <v>1</v>
      </c>
    </row>
    <row r="17" spans="1:31" x14ac:dyDescent="0.25">
      <c r="A17" s="12"/>
      <c r="B17" s="12"/>
      <c r="C17" s="410" t="s">
        <v>85</v>
      </c>
      <c r="D17" s="370"/>
      <c r="E17" s="370"/>
      <c r="F17" s="370"/>
      <c r="G17" s="370"/>
      <c r="H17" s="370"/>
      <c r="I17" s="370"/>
      <c r="J17" s="370"/>
      <c r="K17" s="411"/>
      <c r="L17" s="34"/>
      <c r="M17" s="35"/>
      <c r="N17" s="35"/>
      <c r="O17" s="35"/>
      <c r="P17" s="36"/>
      <c r="Q17" s="36"/>
      <c r="R17" s="36"/>
      <c r="S17" s="36"/>
      <c r="T17" s="36"/>
      <c r="U17" s="37"/>
      <c r="V17" s="36"/>
      <c r="W17" s="302"/>
      <c r="X17" s="302"/>
      <c r="Y17" s="302"/>
      <c r="Z17" s="302"/>
      <c r="AA17" s="302"/>
      <c r="AB17" s="302"/>
      <c r="AC17" s="36"/>
      <c r="AD17" s="75"/>
      <c r="AE17" s="12"/>
    </row>
    <row r="18" spans="1:31" x14ac:dyDescent="0.25">
      <c r="A18" s="12"/>
      <c r="B18" s="12"/>
      <c r="C18" s="389" t="s">
        <v>111</v>
      </c>
      <c r="D18" s="78" t="s">
        <v>86</v>
      </c>
      <c r="E18" s="79" t="s">
        <v>9</v>
      </c>
      <c r="F18" s="17" t="s">
        <v>34</v>
      </c>
      <c r="G18" s="80" t="s">
        <v>87</v>
      </c>
      <c r="H18" s="81">
        <v>4</v>
      </c>
      <c r="I18" s="81">
        <v>1632</v>
      </c>
      <c r="J18" s="55">
        <f>'Quadro de Preços 1 (2) - I'!$H$28</f>
        <v>12.6</v>
      </c>
      <c r="K18" s="44">
        <f>H18*I18*J18</f>
        <v>82252.800000000003</v>
      </c>
      <c r="L18" s="66"/>
      <c r="M18" s="66">
        <f t="shared" ref="M18:AC18" si="6">$K$18/17</f>
        <v>4838.4000000000005</v>
      </c>
      <c r="N18" s="66">
        <f t="shared" si="6"/>
        <v>4838.4000000000005</v>
      </c>
      <c r="O18" s="66">
        <f t="shared" si="6"/>
        <v>4838.4000000000005</v>
      </c>
      <c r="P18" s="66">
        <f t="shared" si="6"/>
        <v>4838.4000000000005</v>
      </c>
      <c r="Q18" s="66">
        <f t="shared" si="6"/>
        <v>4838.4000000000005</v>
      </c>
      <c r="R18" s="66">
        <f t="shared" si="6"/>
        <v>4838.4000000000005</v>
      </c>
      <c r="S18" s="66">
        <f t="shared" si="6"/>
        <v>4838.4000000000005</v>
      </c>
      <c r="T18" s="66">
        <f t="shared" si="6"/>
        <v>4838.4000000000005</v>
      </c>
      <c r="U18" s="66">
        <f t="shared" si="6"/>
        <v>4838.4000000000005</v>
      </c>
      <c r="V18" s="66">
        <f t="shared" si="6"/>
        <v>4838.4000000000005</v>
      </c>
      <c r="W18" s="66">
        <f t="shared" si="6"/>
        <v>4838.4000000000005</v>
      </c>
      <c r="X18" s="66">
        <f t="shared" si="6"/>
        <v>4838.4000000000005</v>
      </c>
      <c r="Y18" s="66">
        <f t="shared" si="6"/>
        <v>4838.4000000000005</v>
      </c>
      <c r="Z18" s="66">
        <f t="shared" si="6"/>
        <v>4838.4000000000005</v>
      </c>
      <c r="AA18" s="66">
        <f t="shared" si="6"/>
        <v>4838.4000000000005</v>
      </c>
      <c r="AB18" s="66">
        <f t="shared" si="6"/>
        <v>4838.4000000000005</v>
      </c>
      <c r="AC18" s="66">
        <f t="shared" si="6"/>
        <v>4838.4000000000005</v>
      </c>
      <c r="AD18" s="75"/>
      <c r="AE18" s="12"/>
    </row>
    <row r="19" spans="1:31" x14ac:dyDescent="0.25">
      <c r="A19" s="12"/>
      <c r="B19" s="12"/>
      <c r="C19" s="390"/>
      <c r="D19" s="82" t="s">
        <v>88</v>
      </c>
      <c r="E19" s="79" t="s">
        <v>9</v>
      </c>
      <c r="F19" s="17" t="s">
        <v>34</v>
      </c>
      <c r="G19" s="80" t="s">
        <v>87</v>
      </c>
      <c r="H19" s="81">
        <v>3</v>
      </c>
      <c r="I19" s="81">
        <v>1632</v>
      </c>
      <c r="J19" s="55">
        <f>'Quadro de Preços 1 (2) - I'!$H$29</f>
        <v>22.7</v>
      </c>
      <c r="K19" s="44">
        <f t="shared" ref="K19:K25" si="7">H19*I19*J19</f>
        <v>111139.2</v>
      </c>
      <c r="L19" s="66"/>
      <c r="M19" s="66">
        <f t="shared" ref="M19:AC19" si="8">$K$19/17</f>
        <v>6537.5999999999995</v>
      </c>
      <c r="N19" s="66">
        <f t="shared" si="8"/>
        <v>6537.5999999999995</v>
      </c>
      <c r="O19" s="66">
        <f t="shared" si="8"/>
        <v>6537.5999999999995</v>
      </c>
      <c r="P19" s="66">
        <f t="shared" si="8"/>
        <v>6537.5999999999995</v>
      </c>
      <c r="Q19" s="66">
        <f t="shared" si="8"/>
        <v>6537.5999999999995</v>
      </c>
      <c r="R19" s="66">
        <f t="shared" si="8"/>
        <v>6537.5999999999995</v>
      </c>
      <c r="S19" s="66">
        <f t="shared" si="8"/>
        <v>6537.5999999999995</v>
      </c>
      <c r="T19" s="66">
        <f t="shared" si="8"/>
        <v>6537.5999999999995</v>
      </c>
      <c r="U19" s="66">
        <f t="shared" si="8"/>
        <v>6537.5999999999995</v>
      </c>
      <c r="V19" s="66">
        <f t="shared" si="8"/>
        <v>6537.5999999999995</v>
      </c>
      <c r="W19" s="66">
        <f t="shared" si="8"/>
        <v>6537.5999999999995</v>
      </c>
      <c r="X19" s="66">
        <f t="shared" si="8"/>
        <v>6537.5999999999995</v>
      </c>
      <c r="Y19" s="66">
        <f t="shared" si="8"/>
        <v>6537.5999999999995</v>
      </c>
      <c r="Z19" s="66">
        <f t="shared" si="8"/>
        <v>6537.5999999999995</v>
      </c>
      <c r="AA19" s="66">
        <f t="shared" si="8"/>
        <v>6537.5999999999995</v>
      </c>
      <c r="AB19" s="66">
        <f t="shared" si="8"/>
        <v>6537.5999999999995</v>
      </c>
      <c r="AC19" s="66">
        <f t="shared" si="8"/>
        <v>6537.5999999999995</v>
      </c>
      <c r="AD19" s="75"/>
      <c r="AE19" s="12"/>
    </row>
    <row r="20" spans="1:31" x14ac:dyDescent="0.25">
      <c r="A20" s="12"/>
      <c r="B20" s="12"/>
      <c r="C20" s="390"/>
      <c r="D20" s="83" t="s">
        <v>89</v>
      </c>
      <c r="E20" s="3" t="s">
        <v>10</v>
      </c>
      <c r="F20" s="17" t="s">
        <v>34</v>
      </c>
      <c r="G20" s="80" t="s">
        <v>90</v>
      </c>
      <c r="H20" s="81">
        <v>1</v>
      </c>
      <c r="I20" s="81">
        <v>17</v>
      </c>
      <c r="J20" s="55">
        <f>'Quadro de Preços 1 (2) - I'!H43</f>
        <v>89.9</v>
      </c>
      <c r="K20" s="44">
        <f t="shared" si="7"/>
        <v>1528.3000000000002</v>
      </c>
      <c r="L20" s="66"/>
      <c r="M20" s="66">
        <f t="shared" ref="M20:AC20" si="9">$K$20/17</f>
        <v>89.9</v>
      </c>
      <c r="N20" s="66">
        <f t="shared" si="9"/>
        <v>89.9</v>
      </c>
      <c r="O20" s="66">
        <f t="shared" si="9"/>
        <v>89.9</v>
      </c>
      <c r="P20" s="66">
        <f t="shared" si="9"/>
        <v>89.9</v>
      </c>
      <c r="Q20" s="66">
        <f t="shared" si="9"/>
        <v>89.9</v>
      </c>
      <c r="R20" s="66">
        <f t="shared" si="9"/>
        <v>89.9</v>
      </c>
      <c r="S20" s="66">
        <f t="shared" si="9"/>
        <v>89.9</v>
      </c>
      <c r="T20" s="66">
        <f t="shared" si="9"/>
        <v>89.9</v>
      </c>
      <c r="U20" s="66">
        <f t="shared" si="9"/>
        <v>89.9</v>
      </c>
      <c r="V20" s="66">
        <f t="shared" si="9"/>
        <v>89.9</v>
      </c>
      <c r="W20" s="66">
        <f t="shared" si="9"/>
        <v>89.9</v>
      </c>
      <c r="X20" s="66">
        <f t="shared" si="9"/>
        <v>89.9</v>
      </c>
      <c r="Y20" s="66">
        <f t="shared" si="9"/>
        <v>89.9</v>
      </c>
      <c r="Z20" s="66">
        <f t="shared" si="9"/>
        <v>89.9</v>
      </c>
      <c r="AA20" s="66">
        <f t="shared" si="9"/>
        <v>89.9</v>
      </c>
      <c r="AB20" s="66">
        <f t="shared" si="9"/>
        <v>89.9</v>
      </c>
      <c r="AC20" s="66">
        <f t="shared" si="9"/>
        <v>89.9</v>
      </c>
      <c r="AD20" s="75"/>
      <c r="AE20" s="12"/>
    </row>
    <row r="21" spans="1:31" ht="15.75" customHeight="1" x14ac:dyDescent="0.25">
      <c r="A21" s="12"/>
      <c r="B21" s="12"/>
      <c r="C21" s="390"/>
      <c r="D21" s="83" t="s">
        <v>320</v>
      </c>
      <c r="E21" s="3" t="s">
        <v>10</v>
      </c>
      <c r="F21" s="17" t="s">
        <v>34</v>
      </c>
      <c r="G21" s="80" t="s">
        <v>90</v>
      </c>
      <c r="H21" s="81">
        <v>2</v>
      </c>
      <c r="I21" s="81">
        <v>1</v>
      </c>
      <c r="J21" s="43">
        <f>'Quadro de Preços Frete'!H12</f>
        <v>1200</v>
      </c>
      <c r="K21" s="44">
        <f t="shared" si="7"/>
        <v>2400</v>
      </c>
      <c r="L21" s="66"/>
      <c r="M21" s="66">
        <f>$K$21/2</f>
        <v>1200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>
        <f>$K$21/2</f>
        <v>1200</v>
      </c>
      <c r="AD21" s="75"/>
      <c r="AE21" s="12"/>
    </row>
    <row r="22" spans="1:31" ht="15.75" customHeight="1" x14ac:dyDescent="0.25">
      <c r="A22" s="12"/>
      <c r="B22" s="12"/>
      <c r="C22" s="390"/>
      <c r="D22" s="39" t="s">
        <v>321</v>
      </c>
      <c r="E22" s="40" t="s">
        <v>10</v>
      </c>
      <c r="F22" s="45" t="s">
        <v>34</v>
      </c>
      <c r="G22" s="41" t="s">
        <v>90</v>
      </c>
      <c r="H22" s="42">
        <v>1</v>
      </c>
      <c r="I22" s="42">
        <v>17</v>
      </c>
      <c r="J22" s="43">
        <f>'Quadro de Preços 1 (2) - I'!H26</f>
        <v>1550</v>
      </c>
      <c r="K22" s="44">
        <f t="shared" si="7"/>
        <v>26350</v>
      </c>
      <c r="L22" s="66"/>
      <c r="M22" s="66">
        <f t="shared" ref="M22:AC22" si="10">$K$22/17</f>
        <v>1550</v>
      </c>
      <c r="N22" s="66">
        <f t="shared" si="10"/>
        <v>1550</v>
      </c>
      <c r="O22" s="66">
        <f t="shared" si="10"/>
        <v>1550</v>
      </c>
      <c r="P22" s="66">
        <f t="shared" si="10"/>
        <v>1550</v>
      </c>
      <c r="Q22" s="66">
        <f t="shared" si="10"/>
        <v>1550</v>
      </c>
      <c r="R22" s="66">
        <f t="shared" si="10"/>
        <v>1550</v>
      </c>
      <c r="S22" s="66">
        <f t="shared" si="10"/>
        <v>1550</v>
      </c>
      <c r="T22" s="66">
        <f t="shared" si="10"/>
        <v>1550</v>
      </c>
      <c r="U22" s="66">
        <f t="shared" si="10"/>
        <v>1550</v>
      </c>
      <c r="V22" s="66">
        <f t="shared" si="10"/>
        <v>1550</v>
      </c>
      <c r="W22" s="66">
        <f t="shared" si="10"/>
        <v>1550</v>
      </c>
      <c r="X22" s="66">
        <f t="shared" si="10"/>
        <v>1550</v>
      </c>
      <c r="Y22" s="66">
        <f t="shared" si="10"/>
        <v>1550</v>
      </c>
      <c r="Z22" s="66">
        <f t="shared" si="10"/>
        <v>1550</v>
      </c>
      <c r="AA22" s="66">
        <f t="shared" si="10"/>
        <v>1550</v>
      </c>
      <c r="AB22" s="66">
        <f t="shared" si="10"/>
        <v>1550</v>
      </c>
      <c r="AC22" s="66">
        <f t="shared" si="10"/>
        <v>1550</v>
      </c>
      <c r="AD22" s="75"/>
      <c r="AE22" s="12"/>
    </row>
    <row r="23" spans="1:31" ht="15.75" customHeight="1" x14ac:dyDescent="0.25">
      <c r="A23" s="12"/>
      <c r="B23" s="12"/>
      <c r="C23" s="390"/>
      <c r="D23" s="82" t="s">
        <v>91</v>
      </c>
      <c r="E23" s="80" t="s">
        <v>92</v>
      </c>
      <c r="F23" s="17" t="s">
        <v>34</v>
      </c>
      <c r="G23" s="80" t="s">
        <v>93</v>
      </c>
      <c r="H23" s="81">
        <v>1</v>
      </c>
      <c r="I23" s="81">
        <v>1</v>
      </c>
      <c r="J23" s="56">
        <f>'Verba_Escritorio_Cons e limpeza'!H37</f>
        <v>6710.55</v>
      </c>
      <c r="K23" s="44">
        <f t="shared" si="7"/>
        <v>6710.55</v>
      </c>
      <c r="L23" s="66"/>
      <c r="M23" s="66">
        <f t="shared" ref="M23:AC23" si="11">$K$23/17</f>
        <v>394.73823529411766</v>
      </c>
      <c r="N23" s="66">
        <f t="shared" si="11"/>
        <v>394.73823529411766</v>
      </c>
      <c r="O23" s="66">
        <f t="shared" si="11"/>
        <v>394.73823529411766</v>
      </c>
      <c r="P23" s="66">
        <f t="shared" si="11"/>
        <v>394.73823529411766</v>
      </c>
      <c r="Q23" s="66">
        <f t="shared" si="11"/>
        <v>394.73823529411766</v>
      </c>
      <c r="R23" s="66">
        <f t="shared" si="11"/>
        <v>394.73823529411766</v>
      </c>
      <c r="S23" s="66">
        <f t="shared" si="11"/>
        <v>394.73823529411766</v>
      </c>
      <c r="T23" s="66">
        <f t="shared" si="11"/>
        <v>394.73823529411766</v>
      </c>
      <c r="U23" s="66">
        <f t="shared" si="11"/>
        <v>394.73823529411766</v>
      </c>
      <c r="V23" s="66">
        <f t="shared" si="11"/>
        <v>394.73823529411766</v>
      </c>
      <c r="W23" s="66">
        <f t="shared" si="11"/>
        <v>394.73823529411766</v>
      </c>
      <c r="X23" s="66">
        <f t="shared" si="11"/>
        <v>394.73823529411766</v>
      </c>
      <c r="Y23" s="66">
        <f t="shared" si="11"/>
        <v>394.73823529411766</v>
      </c>
      <c r="Z23" s="66">
        <f t="shared" si="11"/>
        <v>394.73823529411766</v>
      </c>
      <c r="AA23" s="66">
        <f t="shared" si="11"/>
        <v>394.73823529411766</v>
      </c>
      <c r="AB23" s="66">
        <f t="shared" si="11"/>
        <v>394.73823529411766</v>
      </c>
      <c r="AC23" s="66">
        <f t="shared" si="11"/>
        <v>394.73823529411766</v>
      </c>
      <c r="AD23" s="75"/>
      <c r="AE23" s="12"/>
    </row>
    <row r="24" spans="1:31" ht="15.75" customHeight="1" x14ac:dyDescent="0.25">
      <c r="A24" s="12"/>
      <c r="B24" s="12"/>
      <c r="C24" s="390"/>
      <c r="D24" s="83" t="s">
        <v>12</v>
      </c>
      <c r="E24" s="3" t="s">
        <v>10</v>
      </c>
      <c r="F24" s="17" t="s">
        <v>34</v>
      </c>
      <c r="G24" s="80" t="s">
        <v>94</v>
      </c>
      <c r="H24" s="81">
        <v>1</v>
      </c>
      <c r="I24" s="81">
        <v>1</v>
      </c>
      <c r="J24" s="43">
        <f>'Quadro de Preços 1 (2) - I'!H13</f>
        <v>140</v>
      </c>
      <c r="K24" s="44">
        <f t="shared" si="7"/>
        <v>140</v>
      </c>
      <c r="L24" s="66"/>
      <c r="M24" s="66">
        <f>$K$24</f>
        <v>140</v>
      </c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75"/>
      <c r="AE24" s="12"/>
    </row>
    <row r="25" spans="1:31" ht="15.75" customHeight="1" x14ac:dyDescent="0.25">
      <c r="A25" s="12"/>
      <c r="B25" s="12"/>
      <c r="C25" s="391"/>
      <c r="D25" s="86" t="s">
        <v>445</v>
      </c>
      <c r="E25" s="3" t="s">
        <v>6</v>
      </c>
      <c r="F25" s="17" t="s">
        <v>34</v>
      </c>
      <c r="G25" s="80" t="s">
        <v>90</v>
      </c>
      <c r="H25" s="81">
        <v>1</v>
      </c>
      <c r="I25" s="81">
        <v>17</v>
      </c>
      <c r="J25" s="43">
        <f>'Quadro de Preços 1 (2) - I'!H41</f>
        <v>2203.6</v>
      </c>
      <c r="K25" s="44">
        <f t="shared" si="7"/>
        <v>37461.199999999997</v>
      </c>
      <c r="L25" s="66"/>
      <c r="M25" s="66">
        <f t="shared" ref="M25:AC25" si="12">$K$25/17</f>
        <v>2203.6</v>
      </c>
      <c r="N25" s="66">
        <f t="shared" si="12"/>
        <v>2203.6</v>
      </c>
      <c r="O25" s="66">
        <f t="shared" si="12"/>
        <v>2203.6</v>
      </c>
      <c r="P25" s="66">
        <f t="shared" si="12"/>
        <v>2203.6</v>
      </c>
      <c r="Q25" s="66">
        <f t="shared" si="12"/>
        <v>2203.6</v>
      </c>
      <c r="R25" s="66">
        <f t="shared" si="12"/>
        <v>2203.6</v>
      </c>
      <c r="S25" s="66">
        <f t="shared" si="12"/>
        <v>2203.6</v>
      </c>
      <c r="T25" s="66">
        <f t="shared" si="12"/>
        <v>2203.6</v>
      </c>
      <c r="U25" s="66">
        <f t="shared" si="12"/>
        <v>2203.6</v>
      </c>
      <c r="V25" s="66">
        <f t="shared" si="12"/>
        <v>2203.6</v>
      </c>
      <c r="W25" s="66">
        <f t="shared" si="12"/>
        <v>2203.6</v>
      </c>
      <c r="X25" s="66">
        <f t="shared" si="12"/>
        <v>2203.6</v>
      </c>
      <c r="Y25" s="66">
        <f t="shared" si="12"/>
        <v>2203.6</v>
      </c>
      <c r="Z25" s="66">
        <f t="shared" si="12"/>
        <v>2203.6</v>
      </c>
      <c r="AA25" s="66">
        <f t="shared" si="12"/>
        <v>2203.6</v>
      </c>
      <c r="AB25" s="66">
        <f t="shared" si="12"/>
        <v>2203.6</v>
      </c>
      <c r="AC25" s="66">
        <f t="shared" si="12"/>
        <v>2203.6</v>
      </c>
      <c r="AD25" s="75"/>
      <c r="AE25" s="12"/>
    </row>
    <row r="26" spans="1:31" ht="15.75" customHeight="1" x14ac:dyDescent="0.25">
      <c r="A26" s="12"/>
      <c r="B26" s="12"/>
      <c r="C26" s="31" t="s">
        <v>95</v>
      </c>
      <c r="D26" s="87"/>
      <c r="E26" s="87"/>
      <c r="F26" s="87"/>
      <c r="G26" s="87"/>
      <c r="H26" s="87"/>
      <c r="I26" s="87"/>
      <c r="J26" s="88"/>
      <c r="K26" s="48">
        <f>SUM(K18:K25)</f>
        <v>267982.05</v>
      </c>
      <c r="L26" s="48">
        <f t="shared" ref="L26:AC26" si="13">SUM(L18:L25)</f>
        <v>0</v>
      </c>
      <c r="M26" s="48">
        <f t="shared" si="13"/>
        <v>16954.238235294117</v>
      </c>
      <c r="N26" s="48">
        <f t="shared" si="13"/>
        <v>15614.238235294119</v>
      </c>
      <c r="O26" s="48">
        <f t="shared" si="13"/>
        <v>15614.238235294119</v>
      </c>
      <c r="P26" s="48">
        <f t="shared" si="13"/>
        <v>15614.238235294119</v>
      </c>
      <c r="Q26" s="48">
        <f t="shared" si="13"/>
        <v>15614.238235294119</v>
      </c>
      <c r="R26" s="48">
        <f t="shared" si="13"/>
        <v>15614.238235294119</v>
      </c>
      <c r="S26" s="48">
        <f t="shared" si="13"/>
        <v>15614.238235294119</v>
      </c>
      <c r="T26" s="48">
        <f t="shared" si="13"/>
        <v>15614.238235294119</v>
      </c>
      <c r="U26" s="48">
        <f t="shared" si="13"/>
        <v>15614.238235294119</v>
      </c>
      <c r="V26" s="48">
        <f t="shared" si="13"/>
        <v>15614.238235294119</v>
      </c>
      <c r="W26" s="48">
        <f t="shared" si="13"/>
        <v>15614.238235294119</v>
      </c>
      <c r="X26" s="48">
        <f t="shared" si="13"/>
        <v>15614.238235294119</v>
      </c>
      <c r="Y26" s="48">
        <f t="shared" si="13"/>
        <v>15614.238235294119</v>
      </c>
      <c r="Z26" s="48">
        <f t="shared" si="13"/>
        <v>15614.238235294119</v>
      </c>
      <c r="AA26" s="48">
        <f t="shared" si="13"/>
        <v>15614.238235294119</v>
      </c>
      <c r="AB26" s="48">
        <f t="shared" si="13"/>
        <v>15614.238235294119</v>
      </c>
      <c r="AC26" s="48">
        <f t="shared" si="13"/>
        <v>16814.238235294117</v>
      </c>
      <c r="AD26" s="75">
        <f>SUM(L26:AC26)</f>
        <v>267982.05</v>
      </c>
      <c r="AE26" s="12" t="b">
        <f>IF(AD26=K26,TRUE,FALSE)</f>
        <v>1</v>
      </c>
    </row>
    <row r="27" spans="1:31" ht="15.75" customHeight="1" x14ac:dyDescent="0.25">
      <c r="A27" s="12"/>
      <c r="B27" s="12"/>
      <c r="C27" s="292" t="s">
        <v>596</v>
      </c>
      <c r="D27" s="80" t="s">
        <v>88</v>
      </c>
      <c r="E27" s="90" t="s">
        <v>9</v>
      </c>
      <c r="F27" s="17" t="s">
        <v>34</v>
      </c>
      <c r="G27" s="89" t="s">
        <v>87</v>
      </c>
      <c r="H27" s="89">
        <v>3</v>
      </c>
      <c r="I27" s="81">
        <v>30</v>
      </c>
      <c r="J27" s="55">
        <f>'Quadro de Preços 1 (2) - I'!$H$29</f>
        <v>22.7</v>
      </c>
      <c r="K27" s="44">
        <f>H27*I27*J27</f>
        <v>2043</v>
      </c>
      <c r="L27" s="66"/>
      <c r="M27" s="66"/>
      <c r="N27" s="66"/>
      <c r="O27" s="66">
        <f>$K$27</f>
        <v>2043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75"/>
      <c r="AE27" s="12"/>
    </row>
    <row r="28" spans="1:31" ht="15.75" customHeight="1" x14ac:dyDescent="0.25">
      <c r="A28" s="12"/>
      <c r="B28" s="12"/>
      <c r="C28" s="31" t="s">
        <v>95</v>
      </c>
      <c r="D28" s="87"/>
      <c r="E28" s="87"/>
      <c r="F28" s="87"/>
      <c r="G28" s="87"/>
      <c r="H28" s="87"/>
      <c r="I28" s="87"/>
      <c r="J28" s="88"/>
      <c r="K28" s="48">
        <f t="shared" ref="K28:L28" si="14">SUM(K27:K27)</f>
        <v>2043</v>
      </c>
      <c r="L28" s="48">
        <f t="shared" si="14"/>
        <v>0</v>
      </c>
      <c r="M28" s="48">
        <f t="shared" ref="M28" si="15">SUM(M27:M27)</f>
        <v>0</v>
      </c>
      <c r="N28" s="48">
        <f t="shared" ref="N28" si="16">SUM(N27:N27)</f>
        <v>0</v>
      </c>
      <c r="O28" s="48">
        <f t="shared" ref="O28" si="17">SUM(O27:O27)</f>
        <v>2043</v>
      </c>
      <c r="P28" s="48">
        <f t="shared" ref="P28" si="18">SUM(P27:P27)</f>
        <v>0</v>
      </c>
      <c r="Q28" s="48">
        <f t="shared" ref="Q28" si="19">SUM(Q27:Q27)</f>
        <v>0</v>
      </c>
      <c r="R28" s="48">
        <f t="shared" ref="R28" si="20">SUM(R27:R27)</f>
        <v>0</v>
      </c>
      <c r="S28" s="48">
        <f t="shared" ref="S28" si="21">SUM(S27:S27)</f>
        <v>0</v>
      </c>
      <c r="T28" s="48">
        <f t="shared" ref="T28" si="22">SUM(T27:T27)</f>
        <v>0</v>
      </c>
      <c r="U28" s="48">
        <f t="shared" ref="U28" si="23">SUM(U27:U27)</f>
        <v>0</v>
      </c>
      <c r="V28" s="48">
        <f t="shared" ref="V28" si="24">SUM(V27:V27)</f>
        <v>0</v>
      </c>
      <c r="W28" s="48">
        <f t="shared" ref="W28" si="25">SUM(W27:W27)</f>
        <v>0</v>
      </c>
      <c r="X28" s="48">
        <f t="shared" ref="X28" si="26">SUM(X27:X27)</f>
        <v>0</v>
      </c>
      <c r="Y28" s="48">
        <f t="shared" ref="Y28" si="27">SUM(Y27:Y27)</f>
        <v>0</v>
      </c>
      <c r="Z28" s="48">
        <f t="shared" ref="Z28" si="28">SUM(Z27:Z27)</f>
        <v>0</v>
      </c>
      <c r="AA28" s="48">
        <f t="shared" ref="AA28" si="29">SUM(AA27:AA27)</f>
        <v>0</v>
      </c>
      <c r="AB28" s="48">
        <f t="shared" ref="AB28" si="30">SUM(AB27:AB27)</f>
        <v>0</v>
      </c>
      <c r="AC28" s="48">
        <f t="shared" ref="AC28" si="31">SUM(AC27:AC27)</f>
        <v>0</v>
      </c>
      <c r="AD28" s="75">
        <f>SUM(L28:AC28)</f>
        <v>2043</v>
      </c>
      <c r="AE28" s="12" t="b">
        <f>IF(AD28=K28,TRUE,FALSE)</f>
        <v>1</v>
      </c>
    </row>
    <row r="29" spans="1:31" ht="15.75" customHeight="1" x14ac:dyDescent="0.25">
      <c r="A29" s="12"/>
      <c r="B29" s="12"/>
      <c r="C29" s="389" t="s">
        <v>45</v>
      </c>
      <c r="D29" s="89" t="s">
        <v>86</v>
      </c>
      <c r="E29" s="90" t="s">
        <v>9</v>
      </c>
      <c r="F29" s="17" t="s">
        <v>34</v>
      </c>
      <c r="G29" s="89" t="s">
        <v>87</v>
      </c>
      <c r="H29" s="89">
        <v>4</v>
      </c>
      <c r="I29" s="81">
        <v>80</v>
      </c>
      <c r="J29" s="55">
        <f>'Quadro de Preços 1 (2) - I'!$H$28</f>
        <v>12.6</v>
      </c>
      <c r="K29" s="44">
        <f>H29*I29*J29</f>
        <v>4032</v>
      </c>
      <c r="L29" s="66"/>
      <c r="M29" s="49"/>
      <c r="N29" s="66">
        <f>$K$29</f>
        <v>4032</v>
      </c>
      <c r="O29" s="49"/>
      <c r="P29" s="49"/>
      <c r="Q29" s="49"/>
      <c r="R29" s="49"/>
      <c r="S29" s="49"/>
      <c r="T29" s="49"/>
      <c r="U29" s="50"/>
      <c r="V29" s="49"/>
      <c r="W29" s="49"/>
      <c r="X29" s="49"/>
      <c r="Y29" s="49"/>
      <c r="Z29" s="49"/>
      <c r="AA29" s="49"/>
      <c r="AB29" s="49"/>
      <c r="AC29" s="49"/>
      <c r="AD29" s="75"/>
      <c r="AE29" s="12"/>
    </row>
    <row r="30" spans="1:31" ht="15.75" customHeight="1" x14ac:dyDescent="0.25">
      <c r="A30" s="12"/>
      <c r="B30" s="12"/>
      <c r="C30" s="391"/>
      <c r="D30" s="80" t="s">
        <v>88</v>
      </c>
      <c r="E30" s="90" t="s">
        <v>9</v>
      </c>
      <c r="F30" s="17" t="s">
        <v>34</v>
      </c>
      <c r="G30" s="89" t="s">
        <v>87</v>
      </c>
      <c r="H30" s="89">
        <v>3</v>
      </c>
      <c r="I30" s="81">
        <v>80</v>
      </c>
      <c r="J30" s="55">
        <f>'Quadro de Preços 1 (2) - I'!$H$29</f>
        <v>22.7</v>
      </c>
      <c r="K30" s="44">
        <f>H30*I30*J30</f>
        <v>5448</v>
      </c>
      <c r="L30" s="66"/>
      <c r="M30" s="49"/>
      <c r="N30" s="66">
        <f>$K$30</f>
        <v>5448</v>
      </c>
      <c r="O30" s="49"/>
      <c r="P30" s="49"/>
      <c r="Q30" s="49"/>
      <c r="R30" s="49"/>
      <c r="S30" s="49"/>
      <c r="T30" s="49"/>
      <c r="U30" s="50"/>
      <c r="V30" s="49"/>
      <c r="W30" s="49"/>
      <c r="X30" s="49"/>
      <c r="Y30" s="49"/>
      <c r="Z30" s="49"/>
      <c r="AA30" s="49"/>
      <c r="AB30" s="49"/>
      <c r="AC30" s="49"/>
      <c r="AD30" s="75"/>
      <c r="AE30" s="12"/>
    </row>
    <row r="31" spans="1:31" ht="49.5" customHeight="1" x14ac:dyDescent="0.25">
      <c r="A31" s="12"/>
      <c r="B31" s="12"/>
      <c r="C31" s="31" t="s">
        <v>95</v>
      </c>
      <c r="D31" s="87"/>
      <c r="E31" s="87"/>
      <c r="F31" s="87"/>
      <c r="G31" s="87"/>
      <c r="H31" s="87"/>
      <c r="I31" s="87"/>
      <c r="J31" s="88"/>
      <c r="K31" s="48">
        <f>SUM(K29:K30)</f>
        <v>9480</v>
      </c>
      <c r="L31" s="51">
        <f t="shared" ref="L31:AC31" si="32">SUM(L29:L30)</f>
        <v>0</v>
      </c>
      <c r="M31" s="51">
        <f t="shared" si="32"/>
        <v>0</v>
      </c>
      <c r="N31" s="51">
        <f t="shared" si="32"/>
        <v>9480</v>
      </c>
      <c r="O31" s="51">
        <f t="shared" si="32"/>
        <v>0</v>
      </c>
      <c r="P31" s="51">
        <f t="shared" si="32"/>
        <v>0</v>
      </c>
      <c r="Q31" s="51">
        <f t="shared" si="32"/>
        <v>0</v>
      </c>
      <c r="R31" s="51">
        <f t="shared" si="32"/>
        <v>0</v>
      </c>
      <c r="S31" s="51">
        <f t="shared" si="32"/>
        <v>0</v>
      </c>
      <c r="T31" s="51">
        <f t="shared" si="32"/>
        <v>0</v>
      </c>
      <c r="U31" s="51">
        <f t="shared" si="32"/>
        <v>0</v>
      </c>
      <c r="V31" s="51">
        <f t="shared" si="32"/>
        <v>0</v>
      </c>
      <c r="W31" s="51">
        <f t="shared" si="32"/>
        <v>0</v>
      </c>
      <c r="X31" s="51">
        <f t="shared" si="32"/>
        <v>0</v>
      </c>
      <c r="Y31" s="51">
        <f t="shared" si="32"/>
        <v>0</v>
      </c>
      <c r="Z31" s="51">
        <f t="shared" si="32"/>
        <v>0</v>
      </c>
      <c r="AA31" s="51">
        <f t="shared" si="32"/>
        <v>0</v>
      </c>
      <c r="AB31" s="51">
        <f t="shared" si="32"/>
        <v>0</v>
      </c>
      <c r="AC31" s="51">
        <f t="shared" si="32"/>
        <v>0</v>
      </c>
      <c r="AD31" s="75">
        <f>SUM(L31:AC31)</f>
        <v>9480</v>
      </c>
      <c r="AE31" s="12" t="b">
        <f>IF(AD31=K31,TRUE,FALSE)</f>
        <v>1</v>
      </c>
    </row>
    <row r="32" spans="1:31" ht="15.75" customHeight="1" x14ac:dyDescent="0.25">
      <c r="A32" s="12"/>
      <c r="B32" s="12"/>
      <c r="C32" s="389" t="s">
        <v>47</v>
      </c>
      <c r="D32" s="78" t="s">
        <v>86</v>
      </c>
      <c r="E32" s="90" t="s">
        <v>9</v>
      </c>
      <c r="F32" s="17" t="s">
        <v>34</v>
      </c>
      <c r="G32" s="89" t="s">
        <v>87</v>
      </c>
      <c r="H32" s="81">
        <v>4</v>
      </c>
      <c r="I32" s="297">
        <v>23</v>
      </c>
      <c r="J32" s="55">
        <f>'Quadro de Preços 1 (2) - I'!$H$28</f>
        <v>12.6</v>
      </c>
      <c r="K32" s="44">
        <f t="shared" ref="K32:K41" si="33">H32*I32*J32</f>
        <v>1159.2</v>
      </c>
      <c r="L32" s="66"/>
      <c r="M32" s="66">
        <f>K32</f>
        <v>1159.2</v>
      </c>
      <c r="N32" s="49"/>
      <c r="O32" s="49"/>
      <c r="P32" s="49"/>
      <c r="Q32" s="49"/>
      <c r="R32" s="49"/>
      <c r="S32" s="49"/>
      <c r="T32" s="49"/>
      <c r="U32" s="50"/>
      <c r="V32" s="49"/>
      <c r="W32" s="49"/>
      <c r="X32" s="49"/>
      <c r="Y32" s="49"/>
      <c r="Z32" s="49"/>
      <c r="AA32" s="49"/>
      <c r="AB32" s="49"/>
      <c r="AC32" s="49"/>
      <c r="AD32" s="75"/>
      <c r="AE32" s="12"/>
    </row>
    <row r="33" spans="1:31" ht="15.75" customHeight="1" x14ac:dyDescent="0.25">
      <c r="A33" s="12"/>
      <c r="B33" s="12"/>
      <c r="C33" s="390"/>
      <c r="D33" s="82" t="s">
        <v>88</v>
      </c>
      <c r="E33" s="90" t="s">
        <v>9</v>
      </c>
      <c r="F33" s="17" t="s">
        <v>34</v>
      </c>
      <c r="G33" s="89" t="s">
        <v>87</v>
      </c>
      <c r="H33" s="81">
        <v>3</v>
      </c>
      <c r="I33" s="297">
        <v>30</v>
      </c>
      <c r="J33" s="55">
        <f>'Quadro de Preços 1 (2) - I'!$H$29</f>
        <v>22.7</v>
      </c>
      <c r="K33" s="44">
        <f t="shared" si="33"/>
        <v>2043</v>
      </c>
      <c r="L33" s="66"/>
      <c r="M33" s="66">
        <f t="shared" ref="M33:M41" si="34">K33</f>
        <v>2043</v>
      </c>
      <c r="N33" s="49"/>
      <c r="O33" s="49"/>
      <c r="P33" s="49"/>
      <c r="Q33" s="49"/>
      <c r="R33" s="49"/>
      <c r="S33" s="49"/>
      <c r="T33" s="49"/>
      <c r="U33" s="50"/>
      <c r="V33" s="49"/>
      <c r="W33" s="49"/>
      <c r="X33" s="49"/>
      <c r="Y33" s="49"/>
      <c r="Z33" s="49"/>
      <c r="AA33" s="49"/>
      <c r="AB33" s="49"/>
      <c r="AC33" s="49"/>
      <c r="AD33" s="75"/>
      <c r="AE33" s="12"/>
    </row>
    <row r="34" spans="1:31" ht="15.75" customHeight="1" x14ac:dyDescent="0.25">
      <c r="A34" s="12"/>
      <c r="B34" s="12"/>
      <c r="C34" s="390"/>
      <c r="D34" s="91" t="s">
        <v>502</v>
      </c>
      <c r="E34" s="17" t="s">
        <v>10</v>
      </c>
      <c r="F34" s="17" t="s">
        <v>34</v>
      </c>
      <c r="G34" s="89" t="s">
        <v>94</v>
      </c>
      <c r="H34" s="81">
        <v>1</v>
      </c>
      <c r="I34" s="81">
        <v>200</v>
      </c>
      <c r="J34" s="43">
        <f>'Quadro de Preços 1'!$I$12</f>
        <v>0.63</v>
      </c>
      <c r="K34" s="44">
        <f t="shared" si="33"/>
        <v>126</v>
      </c>
      <c r="L34" s="66"/>
      <c r="M34" s="66">
        <f t="shared" si="34"/>
        <v>126</v>
      </c>
      <c r="N34" s="49"/>
      <c r="O34" s="49"/>
      <c r="P34" s="49"/>
      <c r="Q34" s="49"/>
      <c r="R34" s="49"/>
      <c r="S34" s="49"/>
      <c r="T34" s="49"/>
      <c r="U34" s="50"/>
      <c r="V34" s="49"/>
      <c r="W34" s="49"/>
      <c r="X34" s="49"/>
      <c r="Y34" s="49"/>
      <c r="Z34" s="49"/>
      <c r="AA34" s="49"/>
      <c r="AB34" s="49"/>
      <c r="AC34" s="49"/>
      <c r="AD34" s="75"/>
      <c r="AE34" s="12"/>
    </row>
    <row r="35" spans="1:31" ht="15.75" customHeight="1" x14ac:dyDescent="0.25">
      <c r="A35" s="12"/>
      <c r="B35" s="12"/>
      <c r="C35" s="390"/>
      <c r="D35" s="92" t="s">
        <v>13</v>
      </c>
      <c r="E35" s="17" t="s">
        <v>10</v>
      </c>
      <c r="F35" s="17" t="s">
        <v>34</v>
      </c>
      <c r="G35" s="89" t="s">
        <v>94</v>
      </c>
      <c r="H35" s="81">
        <v>1</v>
      </c>
      <c r="I35" s="81">
        <v>10</v>
      </c>
      <c r="J35" s="43">
        <f>'Quadro de Preços 1 (2) - I'!$H$14</f>
        <v>2.6</v>
      </c>
      <c r="K35" s="44">
        <f t="shared" si="33"/>
        <v>26</v>
      </c>
      <c r="L35" s="66"/>
      <c r="M35" s="66">
        <f t="shared" si="34"/>
        <v>26</v>
      </c>
      <c r="N35" s="49"/>
      <c r="O35" s="49"/>
      <c r="P35" s="49"/>
      <c r="Q35" s="49"/>
      <c r="R35" s="49"/>
      <c r="S35" s="49"/>
      <c r="T35" s="49"/>
      <c r="U35" s="50"/>
      <c r="V35" s="49"/>
      <c r="W35" s="49"/>
      <c r="X35" s="49"/>
      <c r="Y35" s="49"/>
      <c r="Z35" s="49"/>
      <c r="AA35" s="49"/>
      <c r="AB35" s="49"/>
      <c r="AC35" s="49"/>
      <c r="AD35" s="75"/>
      <c r="AE35" s="12"/>
    </row>
    <row r="36" spans="1:31" ht="15.75" customHeight="1" x14ac:dyDescent="0.25">
      <c r="A36" s="12"/>
      <c r="B36" s="12"/>
      <c r="C36" s="390"/>
      <c r="D36" s="78" t="s">
        <v>96</v>
      </c>
      <c r="E36" s="17" t="s">
        <v>10</v>
      </c>
      <c r="F36" s="17" t="s">
        <v>34</v>
      </c>
      <c r="G36" s="89" t="s">
        <v>94</v>
      </c>
      <c r="H36" s="89">
        <v>1</v>
      </c>
      <c r="I36" s="223">
        <v>220</v>
      </c>
      <c r="J36" s="43">
        <f>'Quadro de Preços 1 (2) - I'!$H$19</f>
        <v>0.09</v>
      </c>
      <c r="K36" s="44">
        <f t="shared" si="33"/>
        <v>19.8</v>
      </c>
      <c r="L36" s="66"/>
      <c r="M36" s="66">
        <f t="shared" si="34"/>
        <v>19.8</v>
      </c>
      <c r="N36" s="49"/>
      <c r="O36" s="49"/>
      <c r="P36" s="49"/>
      <c r="Q36" s="49"/>
      <c r="R36" s="49"/>
      <c r="S36" s="49"/>
      <c r="T36" s="49"/>
      <c r="U36" s="50"/>
      <c r="V36" s="49"/>
      <c r="W36" s="49"/>
      <c r="X36" s="49"/>
      <c r="Y36" s="49"/>
      <c r="Z36" s="49"/>
      <c r="AA36" s="49"/>
      <c r="AB36" s="49"/>
      <c r="AC36" s="49"/>
      <c r="AD36" s="75"/>
      <c r="AE36" s="12"/>
    </row>
    <row r="37" spans="1:31" ht="15.75" customHeight="1" x14ac:dyDescent="0.25">
      <c r="A37" s="12"/>
      <c r="B37" s="12"/>
      <c r="C37" s="390"/>
      <c r="D37" s="78" t="s">
        <v>97</v>
      </c>
      <c r="E37" s="17" t="s">
        <v>10</v>
      </c>
      <c r="F37" s="17" t="s">
        <v>34</v>
      </c>
      <c r="G37" s="89" t="s">
        <v>94</v>
      </c>
      <c r="H37" s="89">
        <v>1</v>
      </c>
      <c r="I37" s="80">
        <v>20</v>
      </c>
      <c r="J37" s="43">
        <f>'Quadro de Preços 1 (2) - I'!$H$23</f>
        <v>9</v>
      </c>
      <c r="K37" s="44">
        <f t="shared" si="33"/>
        <v>180</v>
      </c>
      <c r="L37" s="66"/>
      <c r="M37" s="66">
        <f t="shared" si="34"/>
        <v>180</v>
      </c>
      <c r="N37" s="49"/>
      <c r="O37" s="49"/>
      <c r="P37" s="49"/>
      <c r="Q37" s="49"/>
      <c r="R37" s="49"/>
      <c r="S37" s="49"/>
      <c r="T37" s="49"/>
      <c r="U37" s="50"/>
      <c r="V37" s="49"/>
      <c r="W37" s="49"/>
      <c r="X37" s="49"/>
      <c r="Y37" s="49"/>
      <c r="Z37" s="49"/>
      <c r="AA37" s="49"/>
      <c r="AB37" s="49"/>
      <c r="AC37" s="49"/>
      <c r="AD37" s="75"/>
      <c r="AE37" s="12"/>
    </row>
    <row r="38" spans="1:31" ht="15.75" customHeight="1" x14ac:dyDescent="0.25">
      <c r="A38" s="12"/>
      <c r="B38" s="12"/>
      <c r="C38" s="390"/>
      <c r="D38" s="78" t="s">
        <v>98</v>
      </c>
      <c r="E38" s="17" t="s">
        <v>10</v>
      </c>
      <c r="F38" s="17" t="s">
        <v>34</v>
      </c>
      <c r="G38" s="89" t="s">
        <v>94</v>
      </c>
      <c r="H38" s="89">
        <v>1</v>
      </c>
      <c r="I38" s="220">
        <v>200</v>
      </c>
      <c r="J38" s="43">
        <f>'Quadro de Preços 1 (2) - I'!$H$24</f>
        <v>4</v>
      </c>
      <c r="K38" s="44">
        <f t="shared" si="33"/>
        <v>800</v>
      </c>
      <c r="L38" s="66"/>
      <c r="M38" s="66">
        <f t="shared" si="34"/>
        <v>800</v>
      </c>
      <c r="N38" s="49"/>
      <c r="O38" s="49"/>
      <c r="P38" s="49"/>
      <c r="Q38" s="49"/>
      <c r="R38" s="49"/>
      <c r="S38" s="49"/>
      <c r="T38" s="49"/>
      <c r="U38" s="50"/>
      <c r="V38" s="49"/>
      <c r="W38" s="49"/>
      <c r="X38" s="49"/>
      <c r="Y38" s="49"/>
      <c r="Z38" s="49"/>
      <c r="AA38" s="49"/>
      <c r="AB38" s="49"/>
      <c r="AC38" s="49"/>
      <c r="AD38" s="75"/>
      <c r="AE38" s="12"/>
    </row>
    <row r="39" spans="1:31" ht="29.25" customHeight="1" x14ac:dyDescent="0.25">
      <c r="A39" s="12"/>
      <c r="B39" s="12"/>
      <c r="C39" s="390"/>
      <c r="D39" s="83" t="s">
        <v>26</v>
      </c>
      <c r="E39" s="17" t="s">
        <v>10</v>
      </c>
      <c r="F39" s="17" t="s">
        <v>34</v>
      </c>
      <c r="G39" s="80" t="s">
        <v>94</v>
      </c>
      <c r="H39" s="89">
        <v>1</v>
      </c>
      <c r="I39" s="89">
        <v>1</v>
      </c>
      <c r="J39" s="52">
        <f>'Quadro de Preços 1'!$I$31</f>
        <v>14.52</v>
      </c>
      <c r="K39" s="44">
        <f t="shared" si="33"/>
        <v>14.52</v>
      </c>
      <c r="L39" s="66"/>
      <c r="M39" s="66">
        <f t="shared" si="34"/>
        <v>14.52</v>
      </c>
      <c r="N39" s="49"/>
      <c r="O39" s="49"/>
      <c r="P39" s="49"/>
      <c r="Q39" s="49"/>
      <c r="R39" s="49"/>
      <c r="S39" s="49"/>
      <c r="T39" s="49"/>
      <c r="U39" s="50"/>
      <c r="V39" s="49"/>
      <c r="W39" s="49"/>
      <c r="X39" s="49"/>
      <c r="Y39" s="49"/>
      <c r="Z39" s="49"/>
      <c r="AA39" s="49"/>
      <c r="AB39" s="49"/>
      <c r="AC39" s="49"/>
      <c r="AD39" s="75"/>
      <c r="AE39" s="12"/>
    </row>
    <row r="40" spans="1:31" ht="15.75" customHeight="1" x14ac:dyDescent="0.25">
      <c r="A40" s="12"/>
      <c r="B40" s="12"/>
      <c r="C40" s="390"/>
      <c r="D40" s="93" t="s">
        <v>30</v>
      </c>
      <c r="E40" s="81" t="s">
        <v>92</v>
      </c>
      <c r="F40" s="17" t="s">
        <v>34</v>
      </c>
      <c r="G40" s="80" t="s">
        <v>93</v>
      </c>
      <c r="H40" s="89">
        <v>1</v>
      </c>
      <c r="I40" s="221">
        <v>200</v>
      </c>
      <c r="J40" s="43">
        <f>'Verba_Kit Pedagogico_I'!$H$13</f>
        <v>7.4500000000000011</v>
      </c>
      <c r="K40" s="44">
        <f t="shared" si="33"/>
        <v>1490.0000000000002</v>
      </c>
      <c r="L40" s="66"/>
      <c r="M40" s="66">
        <f t="shared" si="34"/>
        <v>1490.0000000000002</v>
      </c>
      <c r="N40" s="49"/>
      <c r="O40" s="49"/>
      <c r="P40" s="49"/>
      <c r="Q40" s="49"/>
      <c r="R40" s="49"/>
      <c r="S40" s="49"/>
      <c r="T40" s="49"/>
      <c r="U40" s="50"/>
      <c r="V40" s="49"/>
      <c r="W40" s="49"/>
      <c r="X40" s="49"/>
      <c r="Y40" s="49"/>
      <c r="Z40" s="49"/>
      <c r="AA40" s="49"/>
      <c r="AB40" s="49"/>
      <c r="AC40" s="49"/>
      <c r="AD40" s="75"/>
      <c r="AE40" s="12"/>
    </row>
    <row r="41" spans="1:31" ht="15.75" customHeight="1" x14ac:dyDescent="0.25">
      <c r="A41" s="12"/>
      <c r="B41" s="12"/>
      <c r="C41" s="391"/>
      <c r="D41" s="78" t="s">
        <v>99</v>
      </c>
      <c r="E41" s="17" t="s">
        <v>10</v>
      </c>
      <c r="F41" s="17" t="s">
        <v>34</v>
      </c>
      <c r="G41" s="80" t="s">
        <v>100</v>
      </c>
      <c r="H41" s="89">
        <v>1</v>
      </c>
      <c r="I41" s="221">
        <v>200</v>
      </c>
      <c r="J41" s="43">
        <f>'Kit Lanche'!$D$15</f>
        <v>3.33</v>
      </c>
      <c r="K41" s="44">
        <f t="shared" si="33"/>
        <v>666</v>
      </c>
      <c r="L41" s="66"/>
      <c r="M41" s="66">
        <f t="shared" si="34"/>
        <v>666</v>
      </c>
      <c r="N41" s="49"/>
      <c r="O41" s="49"/>
      <c r="P41" s="49"/>
      <c r="Q41" s="49"/>
      <c r="R41" s="49"/>
      <c r="S41" s="49"/>
      <c r="T41" s="49"/>
      <c r="U41" s="50"/>
      <c r="V41" s="49"/>
      <c r="W41" s="49"/>
      <c r="X41" s="49"/>
      <c r="Y41" s="49"/>
      <c r="Z41" s="49"/>
      <c r="AA41" s="49"/>
      <c r="AB41" s="49"/>
      <c r="AC41" s="49"/>
      <c r="AD41" s="75"/>
      <c r="AE41" s="12"/>
    </row>
    <row r="42" spans="1:31" ht="15.75" customHeight="1" x14ac:dyDescent="0.25">
      <c r="A42" s="12"/>
      <c r="B42" s="12"/>
      <c r="C42" s="31" t="s">
        <v>95</v>
      </c>
      <c r="D42" s="87"/>
      <c r="E42" s="87"/>
      <c r="F42" s="87"/>
      <c r="G42" s="87"/>
      <c r="H42" s="87"/>
      <c r="I42" s="87"/>
      <c r="J42" s="88"/>
      <c r="K42" s="48">
        <f>SUM(K32:K41)</f>
        <v>6524.52</v>
      </c>
      <c r="L42" s="48">
        <f t="shared" ref="L42:AC42" si="35">SUM(L32:L41)</f>
        <v>0</v>
      </c>
      <c r="M42" s="48">
        <f t="shared" si="35"/>
        <v>6524.52</v>
      </c>
      <c r="N42" s="48">
        <f t="shared" si="35"/>
        <v>0</v>
      </c>
      <c r="O42" s="48">
        <f t="shared" si="35"/>
        <v>0</v>
      </c>
      <c r="P42" s="48">
        <f t="shared" si="35"/>
        <v>0</v>
      </c>
      <c r="Q42" s="48">
        <f t="shared" si="35"/>
        <v>0</v>
      </c>
      <c r="R42" s="48">
        <f t="shared" si="35"/>
        <v>0</v>
      </c>
      <c r="S42" s="48">
        <f t="shared" si="35"/>
        <v>0</v>
      </c>
      <c r="T42" s="48">
        <f t="shared" si="35"/>
        <v>0</v>
      </c>
      <c r="U42" s="48">
        <f t="shared" si="35"/>
        <v>0</v>
      </c>
      <c r="V42" s="48">
        <f t="shared" si="35"/>
        <v>0</v>
      </c>
      <c r="W42" s="48">
        <f t="shared" si="35"/>
        <v>0</v>
      </c>
      <c r="X42" s="48">
        <f t="shared" si="35"/>
        <v>0</v>
      </c>
      <c r="Y42" s="48">
        <f t="shared" si="35"/>
        <v>0</v>
      </c>
      <c r="Z42" s="48">
        <f t="shared" si="35"/>
        <v>0</v>
      </c>
      <c r="AA42" s="48">
        <f t="shared" si="35"/>
        <v>0</v>
      </c>
      <c r="AB42" s="48">
        <f t="shared" si="35"/>
        <v>0</v>
      </c>
      <c r="AC42" s="48">
        <f t="shared" si="35"/>
        <v>0</v>
      </c>
      <c r="AD42" s="75">
        <f>SUM(L42:AC42)</f>
        <v>6524.52</v>
      </c>
      <c r="AE42" s="12" t="b">
        <f>IF(AD42=K42,TRUE,FALSE)</f>
        <v>1</v>
      </c>
    </row>
    <row r="43" spans="1:31" ht="15.75" customHeight="1" x14ac:dyDescent="0.25">
      <c r="A43" s="12"/>
      <c r="B43" s="12"/>
      <c r="C43" s="389" t="s">
        <v>323</v>
      </c>
      <c r="D43" s="89" t="s">
        <v>86</v>
      </c>
      <c r="E43" s="90" t="s">
        <v>9</v>
      </c>
      <c r="F43" s="45" t="s">
        <v>34</v>
      </c>
      <c r="G43" s="89" t="s">
        <v>87</v>
      </c>
      <c r="H43" s="89">
        <v>4</v>
      </c>
      <c r="I43" s="81">
        <v>320</v>
      </c>
      <c r="J43" s="55">
        <f>'Quadro de Preços 1 (2) - I'!$H$28</f>
        <v>12.6</v>
      </c>
      <c r="K43" s="44">
        <f>H43*I43*J43</f>
        <v>16128</v>
      </c>
      <c r="L43" s="66"/>
      <c r="M43" s="66">
        <f>$K$43</f>
        <v>16128</v>
      </c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75"/>
      <c r="AE43" s="12"/>
    </row>
    <row r="44" spans="1:31" ht="15.75" customHeight="1" x14ac:dyDescent="0.25">
      <c r="A44" s="12"/>
      <c r="B44" s="12"/>
      <c r="C44" s="390"/>
      <c r="D44" s="80" t="s">
        <v>88</v>
      </c>
      <c r="E44" s="90" t="s">
        <v>9</v>
      </c>
      <c r="F44" s="45" t="s">
        <v>34</v>
      </c>
      <c r="G44" s="89" t="s">
        <v>87</v>
      </c>
      <c r="H44" s="89">
        <v>3</v>
      </c>
      <c r="I44" s="81">
        <v>232</v>
      </c>
      <c r="J44" s="55">
        <f>'Quadro de Preços 1 (2) - I'!$H$29</f>
        <v>22.7</v>
      </c>
      <c r="K44" s="44">
        <f>H44*I44*J44</f>
        <v>15799.199999999999</v>
      </c>
      <c r="L44" s="66"/>
      <c r="M44" s="66">
        <f>$K$44</f>
        <v>15799.199999999999</v>
      </c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75"/>
      <c r="AE44" s="12"/>
    </row>
    <row r="45" spans="1:31" ht="15.75" customHeight="1" x14ac:dyDescent="0.25">
      <c r="A45" s="12"/>
      <c r="B45" s="12"/>
      <c r="C45" s="390"/>
      <c r="D45" s="89" t="s">
        <v>593</v>
      </c>
      <c r="E45" s="17" t="s">
        <v>6</v>
      </c>
      <c r="F45" s="45" t="s">
        <v>34</v>
      </c>
      <c r="G45" s="89" t="s">
        <v>94</v>
      </c>
      <c r="H45" s="89">
        <v>1</v>
      </c>
      <c r="I45" s="89">
        <v>1</v>
      </c>
      <c r="J45" s="263">
        <f>Verba_Estudo!$F$8</f>
        <v>45</v>
      </c>
      <c r="K45" s="44">
        <f t="shared" ref="K45:K46" si="36">H45*I45*J45</f>
        <v>45</v>
      </c>
      <c r="L45" s="66"/>
      <c r="M45" s="66">
        <f>$K$45</f>
        <v>45</v>
      </c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75"/>
      <c r="AE45" s="12"/>
    </row>
    <row r="46" spans="1:31" ht="15.75" customHeight="1" x14ac:dyDescent="0.25">
      <c r="A46" s="12"/>
      <c r="B46" s="12"/>
      <c r="C46" s="391"/>
      <c r="D46" s="89" t="s">
        <v>593</v>
      </c>
      <c r="E46" s="17" t="s">
        <v>6</v>
      </c>
      <c r="F46" s="45" t="s">
        <v>34</v>
      </c>
      <c r="G46" s="89" t="s">
        <v>94</v>
      </c>
      <c r="H46" s="89">
        <v>1</v>
      </c>
      <c r="I46" s="89">
        <v>111</v>
      </c>
      <c r="J46" s="263">
        <f>Verba_Estudo!$F$9</f>
        <v>2</v>
      </c>
      <c r="K46" s="44">
        <f t="shared" si="36"/>
        <v>222</v>
      </c>
      <c r="L46" s="66"/>
      <c r="M46" s="66">
        <f>$K$46</f>
        <v>222</v>
      </c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75"/>
      <c r="AE46" s="12"/>
    </row>
    <row r="47" spans="1:31" ht="22.5" customHeight="1" x14ac:dyDescent="0.25">
      <c r="A47" s="12"/>
      <c r="B47" s="12"/>
      <c r="C47" s="31" t="s">
        <v>95</v>
      </c>
      <c r="D47" s="87"/>
      <c r="E47" s="87"/>
      <c r="F47" s="87"/>
      <c r="G47" s="87"/>
      <c r="H47" s="87"/>
      <c r="I47" s="87"/>
      <c r="J47" s="88"/>
      <c r="K47" s="48">
        <f t="shared" ref="K47:L47" si="37">SUM(K43:K46)</f>
        <v>32194.199999999997</v>
      </c>
      <c r="L47" s="48">
        <f t="shared" si="37"/>
        <v>0</v>
      </c>
      <c r="M47" s="48">
        <f t="shared" ref="M47" si="38">SUM(M43:M46)</f>
        <v>32194.199999999997</v>
      </c>
      <c r="N47" s="48">
        <f t="shared" ref="N47" si="39">SUM(N43:N46)</f>
        <v>0</v>
      </c>
      <c r="O47" s="48">
        <f t="shared" ref="O47" si="40">SUM(O43:O46)</f>
        <v>0</v>
      </c>
      <c r="P47" s="48">
        <f t="shared" ref="P47" si="41">SUM(P43:P46)</f>
        <v>0</v>
      </c>
      <c r="Q47" s="48">
        <f t="shared" ref="Q47" si="42">SUM(Q43:Q46)</f>
        <v>0</v>
      </c>
      <c r="R47" s="48">
        <f t="shared" ref="R47" si="43">SUM(R43:R46)</f>
        <v>0</v>
      </c>
      <c r="S47" s="48">
        <f t="shared" ref="S47" si="44">SUM(S43:S46)</f>
        <v>0</v>
      </c>
      <c r="T47" s="48">
        <f t="shared" ref="T47" si="45">SUM(T43:T46)</f>
        <v>0</v>
      </c>
      <c r="U47" s="48">
        <f t="shared" ref="U47" si="46">SUM(U43:U46)</f>
        <v>0</v>
      </c>
      <c r="V47" s="48">
        <f t="shared" ref="V47" si="47">SUM(V43:V46)</f>
        <v>0</v>
      </c>
      <c r="W47" s="48">
        <f t="shared" ref="W47" si="48">SUM(W43:W46)</f>
        <v>0</v>
      </c>
      <c r="X47" s="48">
        <f t="shared" ref="X47" si="49">SUM(X43:X46)</f>
        <v>0</v>
      </c>
      <c r="Y47" s="48">
        <f t="shared" ref="Y47" si="50">SUM(Y43:Y46)</f>
        <v>0</v>
      </c>
      <c r="Z47" s="48">
        <f t="shared" ref="Z47" si="51">SUM(Z43:Z46)</f>
        <v>0</v>
      </c>
      <c r="AA47" s="48">
        <f t="shared" ref="AA47" si="52">SUM(AA43:AA46)</f>
        <v>0</v>
      </c>
      <c r="AB47" s="48">
        <f t="shared" ref="AB47" si="53">SUM(AB43:AB46)</f>
        <v>0</v>
      </c>
      <c r="AC47" s="48">
        <f t="shared" ref="AC47" si="54">SUM(AC43:AC46)</f>
        <v>0</v>
      </c>
      <c r="AD47" s="75">
        <f>SUM(L47:AC47)</f>
        <v>32194.199999999997</v>
      </c>
      <c r="AE47" s="12" t="b">
        <f>IF(AD47=K47,TRUE,FALSE)</f>
        <v>1</v>
      </c>
    </row>
    <row r="48" spans="1:31" ht="15.75" customHeight="1" x14ac:dyDescent="0.25">
      <c r="A48" s="12"/>
      <c r="B48" s="12"/>
      <c r="C48" s="445" t="s">
        <v>594</v>
      </c>
      <c r="D48" s="214" t="s">
        <v>86</v>
      </c>
      <c r="E48" s="90" t="s">
        <v>9</v>
      </c>
      <c r="F48" s="17" t="s">
        <v>34</v>
      </c>
      <c r="G48" s="80" t="s">
        <v>87</v>
      </c>
      <c r="H48" s="89">
        <v>4</v>
      </c>
      <c r="I48" s="81">
        <v>17</v>
      </c>
      <c r="J48" s="55">
        <f>'Quadro de Preços 1 (2) - I'!$H$28</f>
        <v>12.6</v>
      </c>
      <c r="K48" s="44">
        <f t="shared" ref="K48:K55" si="55">H48*I48*J48</f>
        <v>856.8</v>
      </c>
      <c r="L48" s="66"/>
      <c r="M48" s="66"/>
      <c r="N48" s="66">
        <f>$K$48</f>
        <v>856.8</v>
      </c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75"/>
      <c r="AE48" s="12"/>
    </row>
    <row r="49" spans="1:31" ht="15.75" customHeight="1" x14ac:dyDescent="0.25">
      <c r="A49" s="12"/>
      <c r="B49" s="12"/>
      <c r="C49" s="446"/>
      <c r="D49" s="215" t="s">
        <v>88</v>
      </c>
      <c r="E49" s="90" t="s">
        <v>9</v>
      </c>
      <c r="F49" s="17" t="s">
        <v>34</v>
      </c>
      <c r="G49" s="80" t="s">
        <v>87</v>
      </c>
      <c r="H49" s="89">
        <v>3</v>
      </c>
      <c r="I49" s="81">
        <v>30</v>
      </c>
      <c r="J49" s="55">
        <f>'Quadro de Preços 1 (2) - I'!$H$29</f>
        <v>22.7</v>
      </c>
      <c r="K49" s="44">
        <f t="shared" si="55"/>
        <v>2043</v>
      </c>
      <c r="L49" s="66"/>
      <c r="M49" s="66"/>
      <c r="N49" s="66">
        <f>$K$49</f>
        <v>2043</v>
      </c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75"/>
      <c r="AE49" s="12"/>
    </row>
    <row r="50" spans="1:31" ht="15.75" customHeight="1" x14ac:dyDescent="0.25">
      <c r="A50" s="12"/>
      <c r="B50" s="12"/>
      <c r="C50" s="446"/>
      <c r="D50" s="214" t="s">
        <v>97</v>
      </c>
      <c r="E50" s="17" t="s">
        <v>10</v>
      </c>
      <c r="F50" s="17" t="s">
        <v>34</v>
      </c>
      <c r="G50" s="89" t="s">
        <v>94</v>
      </c>
      <c r="H50" s="89">
        <v>1</v>
      </c>
      <c r="I50" s="80">
        <v>20</v>
      </c>
      <c r="J50" s="43">
        <f>'Quadro de Preços 1 (2) - I'!$H$23</f>
        <v>9</v>
      </c>
      <c r="K50" s="44">
        <f t="shared" si="55"/>
        <v>180</v>
      </c>
      <c r="L50" s="66"/>
      <c r="M50" s="66"/>
      <c r="N50" s="66">
        <f>$K$50</f>
        <v>180</v>
      </c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75"/>
      <c r="AE50" s="12"/>
    </row>
    <row r="51" spans="1:31" ht="15.75" customHeight="1" x14ac:dyDescent="0.25">
      <c r="A51" s="12"/>
      <c r="B51" s="12"/>
      <c r="C51" s="446"/>
      <c r="D51" s="214" t="s">
        <v>98</v>
      </c>
      <c r="E51" s="17" t="s">
        <v>10</v>
      </c>
      <c r="F51" s="17" t="s">
        <v>34</v>
      </c>
      <c r="G51" s="89" t="s">
        <v>94</v>
      </c>
      <c r="H51" s="89">
        <v>1</v>
      </c>
      <c r="I51" s="220">
        <v>200</v>
      </c>
      <c r="J51" s="43">
        <f>'Quadro de Preços 1 (2) - I'!$H$24</f>
        <v>4</v>
      </c>
      <c r="K51" s="44">
        <f t="shared" si="55"/>
        <v>800</v>
      </c>
      <c r="L51" s="66"/>
      <c r="M51" s="66"/>
      <c r="N51" s="66">
        <f>$K$51</f>
        <v>800</v>
      </c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75"/>
      <c r="AE51" s="12"/>
    </row>
    <row r="52" spans="1:31" ht="21.75" customHeight="1" x14ac:dyDescent="0.25">
      <c r="A52" s="12"/>
      <c r="B52" s="12"/>
      <c r="C52" s="446"/>
      <c r="D52" s="91" t="s">
        <v>502</v>
      </c>
      <c r="E52" s="17" t="s">
        <v>10</v>
      </c>
      <c r="F52" s="17" t="s">
        <v>34</v>
      </c>
      <c r="G52" s="89" t="s">
        <v>94</v>
      </c>
      <c r="H52" s="89">
        <v>1</v>
      </c>
      <c r="I52" s="89">
        <v>200</v>
      </c>
      <c r="J52" s="52">
        <f>'Planilha para vinculação'!F31</f>
        <v>4</v>
      </c>
      <c r="K52" s="44">
        <f t="shared" si="55"/>
        <v>800</v>
      </c>
      <c r="L52" s="66"/>
      <c r="M52" s="66"/>
      <c r="N52" s="66">
        <f>$K$52</f>
        <v>800</v>
      </c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75"/>
      <c r="AE52" s="12"/>
    </row>
    <row r="53" spans="1:31" ht="25.5" customHeight="1" x14ac:dyDescent="0.25">
      <c r="A53" s="12"/>
      <c r="B53" s="12"/>
      <c r="C53" s="446"/>
      <c r="D53" s="216" t="s">
        <v>99</v>
      </c>
      <c r="E53" s="17" t="s">
        <v>10</v>
      </c>
      <c r="F53" s="17" t="s">
        <v>34</v>
      </c>
      <c r="G53" s="89" t="s">
        <v>94</v>
      </c>
      <c r="H53" s="89">
        <v>1</v>
      </c>
      <c r="I53" s="221">
        <v>200</v>
      </c>
      <c r="J53" s="43">
        <f>'Kit Lanche'!$D$15</f>
        <v>3.33</v>
      </c>
      <c r="K53" s="44">
        <f t="shared" si="55"/>
        <v>666</v>
      </c>
      <c r="L53" s="66"/>
      <c r="M53" s="66"/>
      <c r="N53" s="66">
        <f>$K$53</f>
        <v>666</v>
      </c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75"/>
      <c r="AE53" s="12"/>
    </row>
    <row r="54" spans="1:31" ht="21" customHeight="1" x14ac:dyDescent="0.25">
      <c r="A54" s="12"/>
      <c r="B54" s="12"/>
      <c r="C54" s="446"/>
      <c r="D54" s="78" t="s">
        <v>96</v>
      </c>
      <c r="E54" s="17" t="s">
        <v>10</v>
      </c>
      <c r="F54" s="17" t="s">
        <v>34</v>
      </c>
      <c r="G54" s="89" t="s">
        <v>94</v>
      </c>
      <c r="H54" s="89">
        <v>1</v>
      </c>
      <c r="I54" s="223">
        <v>220</v>
      </c>
      <c r="J54" s="43">
        <f>'Quadro de Preços 1 (2) - I'!$H$19</f>
        <v>0.09</v>
      </c>
      <c r="K54" s="44">
        <f t="shared" si="55"/>
        <v>19.8</v>
      </c>
      <c r="L54" s="66"/>
      <c r="M54" s="49"/>
      <c r="N54" s="66">
        <f>$K$54</f>
        <v>19.8</v>
      </c>
      <c r="O54" s="49"/>
      <c r="P54" s="49"/>
      <c r="Q54" s="49"/>
      <c r="R54" s="49"/>
      <c r="S54" s="49"/>
      <c r="T54" s="49"/>
      <c r="U54" s="50"/>
      <c r="V54" s="49"/>
      <c r="W54" s="49"/>
      <c r="X54" s="49"/>
      <c r="Y54" s="49"/>
      <c r="Z54" s="49"/>
      <c r="AA54" s="49"/>
      <c r="AB54" s="49"/>
      <c r="AC54" s="49"/>
      <c r="AD54" s="75"/>
      <c r="AE54" s="12"/>
    </row>
    <row r="55" spans="1:31" ht="15.75" customHeight="1" x14ac:dyDescent="0.25">
      <c r="A55" s="12"/>
      <c r="B55" s="12"/>
      <c r="C55" s="447"/>
      <c r="D55" s="92" t="s">
        <v>13</v>
      </c>
      <c r="E55" s="17" t="s">
        <v>10</v>
      </c>
      <c r="F55" s="17" t="s">
        <v>34</v>
      </c>
      <c r="G55" s="89" t="s">
        <v>94</v>
      </c>
      <c r="H55" s="81">
        <v>1</v>
      </c>
      <c r="I55" s="81">
        <v>10</v>
      </c>
      <c r="J55" s="43">
        <f>'Quadro de Preços 1 (2) - I'!$H$14</f>
        <v>2.6</v>
      </c>
      <c r="K55" s="44">
        <f t="shared" si="55"/>
        <v>26</v>
      </c>
      <c r="L55" s="66"/>
      <c r="M55" s="49"/>
      <c r="N55" s="66">
        <f>$K$55</f>
        <v>26</v>
      </c>
      <c r="O55" s="49"/>
      <c r="P55" s="49"/>
      <c r="Q55" s="49"/>
      <c r="R55" s="49"/>
      <c r="S55" s="49"/>
      <c r="T55" s="49"/>
      <c r="U55" s="50"/>
      <c r="V55" s="49"/>
      <c r="W55" s="49"/>
      <c r="X55" s="49"/>
      <c r="Y55" s="49"/>
      <c r="Z55" s="49"/>
      <c r="AA55" s="49"/>
      <c r="AB55" s="49"/>
      <c r="AC55" s="49"/>
      <c r="AD55" s="75"/>
      <c r="AE55" s="12"/>
    </row>
    <row r="56" spans="1:31" ht="15.75" customHeight="1" x14ac:dyDescent="0.25">
      <c r="A56" s="12"/>
      <c r="B56" s="12"/>
      <c r="C56" s="274" t="s">
        <v>95</v>
      </c>
      <c r="D56" s="87"/>
      <c r="E56" s="87"/>
      <c r="F56" s="87"/>
      <c r="G56" s="87"/>
      <c r="H56" s="87"/>
      <c r="I56" s="87"/>
      <c r="J56" s="88"/>
      <c r="K56" s="48">
        <f>SUM(K48:K55)</f>
        <v>5391.6</v>
      </c>
      <c r="L56" s="51">
        <f>SUM(L48:L55)</f>
        <v>0</v>
      </c>
      <c r="M56" s="51">
        <f t="shared" ref="M56:AC56" si="56">SUM(M48:M55)</f>
        <v>0</v>
      </c>
      <c r="N56" s="51">
        <f t="shared" si="56"/>
        <v>5391.6</v>
      </c>
      <c r="O56" s="51">
        <f t="shared" si="56"/>
        <v>0</v>
      </c>
      <c r="P56" s="51">
        <f t="shared" si="56"/>
        <v>0</v>
      </c>
      <c r="Q56" s="51">
        <f t="shared" si="56"/>
        <v>0</v>
      </c>
      <c r="R56" s="51">
        <f t="shared" si="56"/>
        <v>0</v>
      </c>
      <c r="S56" s="51">
        <f t="shared" si="56"/>
        <v>0</v>
      </c>
      <c r="T56" s="51">
        <f t="shared" si="56"/>
        <v>0</v>
      </c>
      <c r="U56" s="51">
        <f t="shared" si="56"/>
        <v>0</v>
      </c>
      <c r="V56" s="51">
        <f t="shared" si="56"/>
        <v>0</v>
      </c>
      <c r="W56" s="51">
        <f t="shared" si="56"/>
        <v>0</v>
      </c>
      <c r="X56" s="51">
        <f t="shared" si="56"/>
        <v>0</v>
      </c>
      <c r="Y56" s="51">
        <f t="shared" si="56"/>
        <v>0</v>
      </c>
      <c r="Z56" s="51">
        <f t="shared" si="56"/>
        <v>0</v>
      </c>
      <c r="AA56" s="51">
        <f t="shared" si="56"/>
        <v>0</v>
      </c>
      <c r="AB56" s="51">
        <f t="shared" si="56"/>
        <v>0</v>
      </c>
      <c r="AC56" s="51">
        <f t="shared" si="56"/>
        <v>0</v>
      </c>
      <c r="AD56" s="75">
        <f>SUM(L56:AC56)</f>
        <v>5391.6</v>
      </c>
      <c r="AE56" s="12" t="b">
        <f>IF(AD56=K56,TRUE,FALSE)</f>
        <v>1</v>
      </c>
    </row>
    <row r="57" spans="1:31" ht="15.75" customHeight="1" x14ac:dyDescent="0.25">
      <c r="A57" s="12"/>
      <c r="B57" s="12"/>
      <c r="C57" s="412" t="s">
        <v>325</v>
      </c>
      <c r="D57" s="78" t="s">
        <v>86</v>
      </c>
      <c r="E57" s="90" t="s">
        <v>9</v>
      </c>
      <c r="F57" s="17" t="s">
        <v>34</v>
      </c>
      <c r="G57" s="80" t="s">
        <v>87</v>
      </c>
      <c r="H57" s="89">
        <v>4</v>
      </c>
      <c r="I57" s="81">
        <v>204</v>
      </c>
      <c r="J57" s="55">
        <f>'Quadro de Preços 1 (2) - I'!$H$28</f>
        <v>12.6</v>
      </c>
      <c r="K57" s="44">
        <f t="shared" ref="K57:K64" si="57">H57*I57*J57</f>
        <v>10281.6</v>
      </c>
      <c r="L57" s="66"/>
      <c r="M57" s="66"/>
      <c r="N57" s="66"/>
      <c r="O57" s="66">
        <f t="shared" ref="O57:Z57" si="58">$K$57/12</f>
        <v>856.80000000000007</v>
      </c>
      <c r="P57" s="66">
        <f t="shared" si="58"/>
        <v>856.80000000000007</v>
      </c>
      <c r="Q57" s="66">
        <f t="shared" si="58"/>
        <v>856.80000000000007</v>
      </c>
      <c r="R57" s="66">
        <f t="shared" si="58"/>
        <v>856.80000000000007</v>
      </c>
      <c r="S57" s="66">
        <f t="shared" si="58"/>
        <v>856.80000000000007</v>
      </c>
      <c r="T57" s="66">
        <f t="shared" si="58"/>
        <v>856.80000000000007</v>
      </c>
      <c r="U57" s="66">
        <f t="shared" si="58"/>
        <v>856.80000000000007</v>
      </c>
      <c r="V57" s="66">
        <f t="shared" si="58"/>
        <v>856.80000000000007</v>
      </c>
      <c r="W57" s="66">
        <f t="shared" si="58"/>
        <v>856.80000000000007</v>
      </c>
      <c r="X57" s="66">
        <f t="shared" si="58"/>
        <v>856.80000000000007</v>
      </c>
      <c r="Y57" s="66">
        <f t="shared" si="58"/>
        <v>856.80000000000007</v>
      </c>
      <c r="Z57" s="66">
        <f t="shared" si="58"/>
        <v>856.80000000000007</v>
      </c>
      <c r="AA57" s="66"/>
      <c r="AB57" s="66"/>
      <c r="AC57" s="66"/>
      <c r="AD57" s="75"/>
      <c r="AE57" s="12"/>
    </row>
    <row r="58" spans="1:31" ht="15.75" customHeight="1" x14ac:dyDescent="0.25">
      <c r="A58" s="12"/>
      <c r="B58" s="12"/>
      <c r="C58" s="413"/>
      <c r="D58" s="82" t="s">
        <v>88</v>
      </c>
      <c r="E58" s="90" t="s">
        <v>9</v>
      </c>
      <c r="F58" s="17" t="s">
        <v>34</v>
      </c>
      <c r="G58" s="80" t="s">
        <v>87</v>
      </c>
      <c r="H58" s="89">
        <v>3</v>
      </c>
      <c r="I58" s="81">
        <v>360</v>
      </c>
      <c r="J58" s="55">
        <f>'Quadro de Preços 1 (2) - I'!$H$29</f>
        <v>22.7</v>
      </c>
      <c r="K58" s="44">
        <f t="shared" si="57"/>
        <v>24516</v>
      </c>
      <c r="L58" s="66"/>
      <c r="M58" s="66"/>
      <c r="N58" s="66"/>
      <c r="O58" s="66">
        <f t="shared" ref="O58:Z58" si="59">$K$58/12</f>
        <v>2043</v>
      </c>
      <c r="P58" s="66">
        <f t="shared" si="59"/>
        <v>2043</v>
      </c>
      <c r="Q58" s="66">
        <f t="shared" si="59"/>
        <v>2043</v>
      </c>
      <c r="R58" s="66">
        <f t="shared" si="59"/>
        <v>2043</v>
      </c>
      <c r="S58" s="66">
        <f t="shared" si="59"/>
        <v>2043</v>
      </c>
      <c r="T58" s="66">
        <f t="shared" si="59"/>
        <v>2043</v>
      </c>
      <c r="U58" s="66">
        <f t="shared" si="59"/>
        <v>2043</v>
      </c>
      <c r="V58" s="66">
        <f t="shared" si="59"/>
        <v>2043</v>
      </c>
      <c r="W58" s="66">
        <f t="shared" si="59"/>
        <v>2043</v>
      </c>
      <c r="X58" s="66">
        <f t="shared" si="59"/>
        <v>2043</v>
      </c>
      <c r="Y58" s="66">
        <f t="shared" si="59"/>
        <v>2043</v>
      </c>
      <c r="Z58" s="66">
        <f t="shared" si="59"/>
        <v>2043</v>
      </c>
      <c r="AA58" s="66"/>
      <c r="AB58" s="66"/>
      <c r="AC58" s="66"/>
      <c r="AD58" s="75"/>
      <c r="AE58" s="12"/>
    </row>
    <row r="59" spans="1:31" ht="15.75" customHeight="1" x14ac:dyDescent="0.25">
      <c r="A59" s="12"/>
      <c r="B59" s="12"/>
      <c r="C59" s="413"/>
      <c r="D59" s="78" t="s">
        <v>96</v>
      </c>
      <c r="E59" s="17" t="s">
        <v>10</v>
      </c>
      <c r="F59" s="17" t="s">
        <v>34</v>
      </c>
      <c r="G59" s="89" t="s">
        <v>94</v>
      </c>
      <c r="H59" s="89">
        <v>12</v>
      </c>
      <c r="I59" s="211">
        <v>220</v>
      </c>
      <c r="J59" s="43">
        <f>'Quadro de Preços 1 (2) - I'!$H$19</f>
        <v>0.09</v>
      </c>
      <c r="K59" s="44">
        <f>H59*I59*J59</f>
        <v>237.6</v>
      </c>
      <c r="L59" s="66"/>
      <c r="M59" s="66"/>
      <c r="N59" s="66"/>
      <c r="O59" s="66">
        <f t="shared" ref="O59:Z59" si="60">$K$59/12</f>
        <v>19.8</v>
      </c>
      <c r="P59" s="66">
        <f t="shared" si="60"/>
        <v>19.8</v>
      </c>
      <c r="Q59" s="66">
        <f t="shared" si="60"/>
        <v>19.8</v>
      </c>
      <c r="R59" s="66">
        <f t="shared" si="60"/>
        <v>19.8</v>
      </c>
      <c r="S59" s="66">
        <f t="shared" si="60"/>
        <v>19.8</v>
      </c>
      <c r="T59" s="66">
        <f t="shared" si="60"/>
        <v>19.8</v>
      </c>
      <c r="U59" s="66">
        <f t="shared" si="60"/>
        <v>19.8</v>
      </c>
      <c r="V59" s="66">
        <f t="shared" si="60"/>
        <v>19.8</v>
      </c>
      <c r="W59" s="66">
        <f t="shared" si="60"/>
        <v>19.8</v>
      </c>
      <c r="X59" s="66">
        <f t="shared" si="60"/>
        <v>19.8</v>
      </c>
      <c r="Y59" s="66">
        <f t="shared" si="60"/>
        <v>19.8</v>
      </c>
      <c r="Z59" s="66">
        <f t="shared" si="60"/>
        <v>19.8</v>
      </c>
      <c r="AA59" s="66"/>
      <c r="AB59" s="66"/>
      <c r="AC59" s="66"/>
      <c r="AD59" s="75"/>
      <c r="AE59" s="12"/>
    </row>
    <row r="60" spans="1:31" ht="15.75" customHeight="1" x14ac:dyDescent="0.25">
      <c r="A60" s="12"/>
      <c r="B60" s="12"/>
      <c r="C60" s="413"/>
      <c r="D60" s="78" t="s">
        <v>97</v>
      </c>
      <c r="E60" s="17" t="s">
        <v>10</v>
      </c>
      <c r="F60" s="17" t="s">
        <v>34</v>
      </c>
      <c r="G60" s="89" t="s">
        <v>94</v>
      </c>
      <c r="H60" s="89">
        <v>12</v>
      </c>
      <c r="I60" s="80">
        <v>10</v>
      </c>
      <c r="J60" s="43">
        <f>'Quadro de Preços 1 (2) - I'!$H$23</f>
        <v>9</v>
      </c>
      <c r="K60" s="44">
        <f t="shared" si="57"/>
        <v>1080</v>
      </c>
      <c r="L60" s="66"/>
      <c r="M60" s="66"/>
      <c r="N60" s="66"/>
      <c r="O60" s="66">
        <f t="shared" ref="O60:Z60" si="61">$K$60/12</f>
        <v>90</v>
      </c>
      <c r="P60" s="66">
        <f t="shared" si="61"/>
        <v>90</v>
      </c>
      <c r="Q60" s="66">
        <f t="shared" si="61"/>
        <v>90</v>
      </c>
      <c r="R60" s="66">
        <f t="shared" si="61"/>
        <v>90</v>
      </c>
      <c r="S60" s="66">
        <f t="shared" si="61"/>
        <v>90</v>
      </c>
      <c r="T60" s="66">
        <f t="shared" si="61"/>
        <v>90</v>
      </c>
      <c r="U60" s="66">
        <f t="shared" si="61"/>
        <v>90</v>
      </c>
      <c r="V60" s="66">
        <f t="shared" si="61"/>
        <v>90</v>
      </c>
      <c r="W60" s="66">
        <f t="shared" si="61"/>
        <v>90</v>
      </c>
      <c r="X60" s="66">
        <f t="shared" si="61"/>
        <v>90</v>
      </c>
      <c r="Y60" s="66">
        <f t="shared" si="61"/>
        <v>90</v>
      </c>
      <c r="Z60" s="66">
        <f t="shared" si="61"/>
        <v>90</v>
      </c>
      <c r="AA60" s="66"/>
      <c r="AB60" s="66"/>
      <c r="AC60" s="66"/>
      <c r="AD60" s="75"/>
      <c r="AE60" s="12"/>
    </row>
    <row r="61" spans="1:31" ht="15.75" customHeight="1" x14ac:dyDescent="0.25">
      <c r="A61" s="12"/>
      <c r="B61" s="12"/>
      <c r="C61" s="413"/>
      <c r="D61" s="78" t="s">
        <v>98</v>
      </c>
      <c r="E61" s="17" t="s">
        <v>10</v>
      </c>
      <c r="F61" s="17" t="s">
        <v>34</v>
      </c>
      <c r="G61" s="89" t="s">
        <v>94</v>
      </c>
      <c r="H61" s="89">
        <v>12</v>
      </c>
      <c r="I61" s="220">
        <v>70</v>
      </c>
      <c r="J61" s="43">
        <f>'Quadro de Preços 1 (2) - I'!$H$24</f>
        <v>4</v>
      </c>
      <c r="K61" s="44">
        <f t="shared" si="57"/>
        <v>3360</v>
      </c>
      <c r="L61" s="66"/>
      <c r="M61" s="66"/>
      <c r="N61" s="66"/>
      <c r="O61" s="66">
        <f t="shared" ref="O61:Z61" si="62">$K$61/12</f>
        <v>280</v>
      </c>
      <c r="P61" s="66">
        <f t="shared" si="62"/>
        <v>280</v>
      </c>
      <c r="Q61" s="66">
        <f t="shared" si="62"/>
        <v>280</v>
      </c>
      <c r="R61" s="66">
        <f t="shared" si="62"/>
        <v>280</v>
      </c>
      <c r="S61" s="66">
        <f t="shared" si="62"/>
        <v>280</v>
      </c>
      <c r="T61" s="66">
        <f t="shared" si="62"/>
        <v>280</v>
      </c>
      <c r="U61" s="66">
        <f t="shared" si="62"/>
        <v>280</v>
      </c>
      <c r="V61" s="66">
        <f t="shared" si="62"/>
        <v>280</v>
      </c>
      <c r="W61" s="66">
        <f t="shared" si="62"/>
        <v>280</v>
      </c>
      <c r="X61" s="66">
        <f t="shared" si="62"/>
        <v>280</v>
      </c>
      <c r="Y61" s="66">
        <f t="shared" si="62"/>
        <v>280</v>
      </c>
      <c r="Z61" s="66">
        <f t="shared" si="62"/>
        <v>280</v>
      </c>
      <c r="AA61" s="66"/>
      <c r="AB61" s="66"/>
      <c r="AC61" s="66"/>
      <c r="AD61" s="75"/>
      <c r="AE61" s="12"/>
    </row>
    <row r="62" spans="1:31" ht="15.75" customHeight="1" x14ac:dyDescent="0.25">
      <c r="A62" s="12"/>
      <c r="B62" s="12"/>
      <c r="C62" s="413"/>
      <c r="D62" s="91" t="s">
        <v>502</v>
      </c>
      <c r="E62" s="17" t="s">
        <v>10</v>
      </c>
      <c r="F62" s="17" t="s">
        <v>34</v>
      </c>
      <c r="G62" s="89" t="s">
        <v>94</v>
      </c>
      <c r="H62" s="89">
        <v>12</v>
      </c>
      <c r="I62" s="89">
        <v>70</v>
      </c>
      <c r="J62" s="43">
        <f>'Quadro de Preços 1'!$I$12</f>
        <v>0.63</v>
      </c>
      <c r="K62" s="44">
        <f t="shared" si="57"/>
        <v>529.20000000000005</v>
      </c>
      <c r="L62" s="66"/>
      <c r="M62" s="66"/>
      <c r="N62" s="66"/>
      <c r="O62" s="66">
        <f t="shared" ref="O62:Z62" si="63">$K$62/12</f>
        <v>44.1</v>
      </c>
      <c r="P62" s="66">
        <f t="shared" si="63"/>
        <v>44.1</v>
      </c>
      <c r="Q62" s="66">
        <f t="shared" si="63"/>
        <v>44.1</v>
      </c>
      <c r="R62" s="66">
        <f t="shared" si="63"/>
        <v>44.1</v>
      </c>
      <c r="S62" s="66">
        <f t="shared" si="63"/>
        <v>44.1</v>
      </c>
      <c r="T62" s="66">
        <f t="shared" si="63"/>
        <v>44.1</v>
      </c>
      <c r="U62" s="66">
        <f t="shared" si="63"/>
        <v>44.1</v>
      </c>
      <c r="V62" s="66">
        <f t="shared" si="63"/>
        <v>44.1</v>
      </c>
      <c r="W62" s="66">
        <f t="shared" si="63"/>
        <v>44.1</v>
      </c>
      <c r="X62" s="66">
        <f t="shared" si="63"/>
        <v>44.1</v>
      </c>
      <c r="Y62" s="66">
        <f t="shared" si="63"/>
        <v>44.1</v>
      </c>
      <c r="Z62" s="66">
        <f t="shared" si="63"/>
        <v>44.1</v>
      </c>
      <c r="AA62" s="66"/>
      <c r="AB62" s="66"/>
      <c r="AC62" s="66"/>
      <c r="AD62" s="75"/>
      <c r="AE62" s="12"/>
    </row>
    <row r="63" spans="1:31" ht="15.75" customHeight="1" x14ac:dyDescent="0.25">
      <c r="A63" s="58"/>
      <c r="B63" s="58"/>
      <c r="C63" s="413"/>
      <c r="D63" s="93" t="s">
        <v>99</v>
      </c>
      <c r="E63" s="17" t="s">
        <v>10</v>
      </c>
      <c r="F63" s="17" t="s">
        <v>34</v>
      </c>
      <c r="G63" s="89" t="s">
        <v>94</v>
      </c>
      <c r="H63" s="89">
        <v>12</v>
      </c>
      <c r="I63" s="221">
        <v>70</v>
      </c>
      <c r="J63" s="43">
        <f>'Kit Lanche'!$D$15</f>
        <v>3.33</v>
      </c>
      <c r="K63" s="44">
        <f t="shared" si="57"/>
        <v>2797.2000000000003</v>
      </c>
      <c r="L63" s="66"/>
      <c r="M63" s="66"/>
      <c r="N63" s="66"/>
      <c r="O63" s="66">
        <f t="shared" ref="O63:Z63" si="64">$K$63/12</f>
        <v>233.10000000000002</v>
      </c>
      <c r="P63" s="66">
        <f t="shared" si="64"/>
        <v>233.10000000000002</v>
      </c>
      <c r="Q63" s="66">
        <f t="shared" si="64"/>
        <v>233.10000000000002</v>
      </c>
      <c r="R63" s="66">
        <f t="shared" si="64"/>
        <v>233.10000000000002</v>
      </c>
      <c r="S63" s="66">
        <f t="shared" si="64"/>
        <v>233.10000000000002</v>
      </c>
      <c r="T63" s="66">
        <f t="shared" si="64"/>
        <v>233.10000000000002</v>
      </c>
      <c r="U63" s="66">
        <f t="shared" si="64"/>
        <v>233.10000000000002</v>
      </c>
      <c r="V63" s="66">
        <f t="shared" si="64"/>
        <v>233.10000000000002</v>
      </c>
      <c r="W63" s="66">
        <f t="shared" si="64"/>
        <v>233.10000000000002</v>
      </c>
      <c r="X63" s="66">
        <f t="shared" si="64"/>
        <v>233.10000000000002</v>
      </c>
      <c r="Y63" s="66">
        <f t="shared" si="64"/>
        <v>233.10000000000002</v>
      </c>
      <c r="Z63" s="66">
        <f t="shared" si="64"/>
        <v>233.10000000000002</v>
      </c>
      <c r="AA63" s="66"/>
      <c r="AB63" s="66"/>
      <c r="AC63" s="66"/>
      <c r="AD63" s="75"/>
      <c r="AE63" s="12"/>
    </row>
    <row r="64" spans="1:31" ht="34.5" customHeight="1" x14ac:dyDescent="0.25">
      <c r="A64" s="12"/>
      <c r="B64" s="12"/>
      <c r="C64" s="414"/>
      <c r="D64" s="83" t="s">
        <v>26</v>
      </c>
      <c r="E64" s="17" t="s">
        <v>10</v>
      </c>
      <c r="F64" s="17" t="s">
        <v>34</v>
      </c>
      <c r="G64" s="80" t="s">
        <v>94</v>
      </c>
      <c r="H64" s="89">
        <v>12</v>
      </c>
      <c r="I64" s="89">
        <v>1</v>
      </c>
      <c r="J64" s="52">
        <f>'Quadro de Preços 1'!$I$31</f>
        <v>14.52</v>
      </c>
      <c r="K64" s="44">
        <f t="shared" si="57"/>
        <v>174.24</v>
      </c>
      <c r="L64" s="66"/>
      <c r="M64" s="66"/>
      <c r="N64" s="66"/>
      <c r="O64" s="66">
        <f t="shared" ref="O64:Z64" si="65">$K$64/12</f>
        <v>14.520000000000001</v>
      </c>
      <c r="P64" s="66">
        <f t="shared" si="65"/>
        <v>14.520000000000001</v>
      </c>
      <c r="Q64" s="66">
        <f t="shared" si="65"/>
        <v>14.520000000000001</v>
      </c>
      <c r="R64" s="66">
        <f t="shared" si="65"/>
        <v>14.520000000000001</v>
      </c>
      <c r="S64" s="66">
        <f t="shared" si="65"/>
        <v>14.520000000000001</v>
      </c>
      <c r="T64" s="66">
        <f t="shared" si="65"/>
        <v>14.520000000000001</v>
      </c>
      <c r="U64" s="66">
        <f t="shared" si="65"/>
        <v>14.520000000000001</v>
      </c>
      <c r="V64" s="66">
        <f t="shared" si="65"/>
        <v>14.520000000000001</v>
      </c>
      <c r="W64" s="66">
        <f t="shared" si="65"/>
        <v>14.520000000000001</v>
      </c>
      <c r="X64" s="66">
        <f t="shared" si="65"/>
        <v>14.520000000000001</v>
      </c>
      <c r="Y64" s="66">
        <f t="shared" si="65"/>
        <v>14.520000000000001</v>
      </c>
      <c r="Z64" s="66">
        <f t="shared" si="65"/>
        <v>14.520000000000001</v>
      </c>
      <c r="AA64" s="66"/>
      <c r="AB64" s="66"/>
      <c r="AC64" s="66"/>
      <c r="AD64" s="75"/>
      <c r="AE64" s="12"/>
    </row>
    <row r="65" spans="1:31" ht="15.75" customHeight="1" x14ac:dyDescent="0.25">
      <c r="A65" s="12"/>
      <c r="B65" s="12"/>
      <c r="C65" s="31" t="s">
        <v>95</v>
      </c>
      <c r="D65" s="87"/>
      <c r="E65" s="87"/>
      <c r="F65" s="87"/>
      <c r="G65" s="87"/>
      <c r="H65" s="87"/>
      <c r="I65" s="87"/>
      <c r="J65" s="88"/>
      <c r="K65" s="48">
        <f>SUM(K57:K64)</f>
        <v>42975.839999999989</v>
      </c>
      <c r="L65" s="51">
        <f>SUM(L57:L64)</f>
        <v>0</v>
      </c>
      <c r="M65" s="51">
        <f t="shared" ref="M65:AC65" si="66">SUM(M57:M64)</f>
        <v>0</v>
      </c>
      <c r="N65" s="51">
        <f t="shared" si="66"/>
        <v>0</v>
      </c>
      <c r="O65" s="51">
        <f t="shared" si="66"/>
        <v>3581.32</v>
      </c>
      <c r="P65" s="51">
        <f t="shared" si="66"/>
        <v>3581.32</v>
      </c>
      <c r="Q65" s="51">
        <f t="shared" si="66"/>
        <v>3581.32</v>
      </c>
      <c r="R65" s="51">
        <f t="shared" si="66"/>
        <v>3581.32</v>
      </c>
      <c r="S65" s="51">
        <f t="shared" si="66"/>
        <v>3581.32</v>
      </c>
      <c r="T65" s="51">
        <f t="shared" si="66"/>
        <v>3581.32</v>
      </c>
      <c r="U65" s="51">
        <f t="shared" si="66"/>
        <v>3581.32</v>
      </c>
      <c r="V65" s="51">
        <f t="shared" si="66"/>
        <v>3581.32</v>
      </c>
      <c r="W65" s="51">
        <f t="shared" si="66"/>
        <v>3581.32</v>
      </c>
      <c r="X65" s="51">
        <f t="shared" si="66"/>
        <v>3581.32</v>
      </c>
      <c r="Y65" s="51">
        <f t="shared" si="66"/>
        <v>3581.32</v>
      </c>
      <c r="Z65" s="51">
        <f t="shared" si="66"/>
        <v>3581.32</v>
      </c>
      <c r="AA65" s="51">
        <f t="shared" si="66"/>
        <v>0</v>
      </c>
      <c r="AB65" s="51">
        <f t="shared" si="66"/>
        <v>0</v>
      </c>
      <c r="AC65" s="51">
        <f t="shared" si="66"/>
        <v>0</v>
      </c>
      <c r="AD65" s="75">
        <f>SUM(L65:AC65)</f>
        <v>42975.840000000004</v>
      </c>
      <c r="AE65" s="12" t="b">
        <f>IF(AD65=K65,TRUE,FALSE)</f>
        <v>1</v>
      </c>
    </row>
    <row r="66" spans="1:31" ht="15.75" customHeight="1" x14ac:dyDescent="0.25">
      <c r="A66" s="12"/>
      <c r="B66" s="12"/>
      <c r="C66" s="442" t="s">
        <v>112</v>
      </c>
      <c r="D66" s="78" t="s">
        <v>86</v>
      </c>
      <c r="E66" s="90" t="s">
        <v>9</v>
      </c>
      <c r="F66" s="17" t="s">
        <v>34</v>
      </c>
      <c r="G66" s="89" t="s">
        <v>87</v>
      </c>
      <c r="H66" s="81">
        <v>4</v>
      </c>
      <c r="I66" s="81">
        <v>180</v>
      </c>
      <c r="J66" s="55">
        <f>'Quadro de Preços 1 (2) - I'!$H$28</f>
        <v>12.6</v>
      </c>
      <c r="K66" s="44">
        <f t="shared" ref="K66:K72" si="67">H66*I66*J66</f>
        <v>9072</v>
      </c>
      <c r="L66" s="66"/>
      <c r="M66" s="49"/>
      <c r="N66" s="49"/>
      <c r="O66" s="49">
        <f>$K$66/6</f>
        <v>1512</v>
      </c>
      <c r="P66" s="94"/>
      <c r="Q66" s="49">
        <f>$K$66/6</f>
        <v>1512</v>
      </c>
      <c r="R66" s="56"/>
      <c r="S66" s="49">
        <f>$K$66/6</f>
        <v>1512</v>
      </c>
      <c r="T66" s="56"/>
      <c r="U66" s="49">
        <f>$K$66/6</f>
        <v>1512</v>
      </c>
      <c r="V66" s="56"/>
      <c r="W66" s="49">
        <f>$K$66/6</f>
        <v>1512</v>
      </c>
      <c r="X66" s="56"/>
      <c r="Y66" s="49">
        <f>$K$66/6</f>
        <v>1512</v>
      </c>
      <c r="Z66" s="56"/>
      <c r="AA66" s="56"/>
      <c r="AB66" s="56"/>
      <c r="AC66" s="49"/>
      <c r="AD66" s="75"/>
      <c r="AE66" s="12"/>
    </row>
    <row r="67" spans="1:31" ht="15.75" customHeight="1" x14ac:dyDescent="0.25">
      <c r="A67" s="12"/>
      <c r="B67" s="12"/>
      <c r="C67" s="443"/>
      <c r="D67" s="93" t="s">
        <v>88</v>
      </c>
      <c r="E67" s="90" t="s">
        <v>9</v>
      </c>
      <c r="F67" s="17" t="s">
        <v>34</v>
      </c>
      <c r="G67" s="81" t="s">
        <v>87</v>
      </c>
      <c r="H67" s="81">
        <v>3</v>
      </c>
      <c r="I67" s="81">
        <v>240</v>
      </c>
      <c r="J67" s="55">
        <f>'Quadro de Preços 1 (2) - I'!$H$29</f>
        <v>22.7</v>
      </c>
      <c r="K67" s="44">
        <f t="shared" si="67"/>
        <v>16344</v>
      </c>
      <c r="L67" s="66"/>
      <c r="M67" s="49"/>
      <c r="N67" s="49"/>
      <c r="O67" s="49">
        <f>$K$67/6</f>
        <v>2724</v>
      </c>
      <c r="P67" s="94"/>
      <c r="Q67" s="49">
        <f>$K$67/6</f>
        <v>2724</v>
      </c>
      <c r="R67" s="56"/>
      <c r="S67" s="49">
        <f>$K$67/6</f>
        <v>2724</v>
      </c>
      <c r="T67" s="56"/>
      <c r="U67" s="49">
        <f>$K$67/6</f>
        <v>2724</v>
      </c>
      <c r="V67" s="56"/>
      <c r="W67" s="49">
        <f>$K$67/6</f>
        <v>2724</v>
      </c>
      <c r="X67" s="56"/>
      <c r="Y67" s="49">
        <f>$K$67/6</f>
        <v>2724</v>
      </c>
      <c r="Z67" s="56"/>
      <c r="AA67" s="56"/>
      <c r="AB67" s="56"/>
      <c r="AC67" s="49"/>
      <c r="AD67" s="75"/>
      <c r="AE67" s="12"/>
    </row>
    <row r="68" spans="1:31" ht="15.75" customHeight="1" x14ac:dyDescent="0.25">
      <c r="A68" s="12"/>
      <c r="B68" s="12"/>
      <c r="C68" s="443"/>
      <c r="D68" s="96" t="s">
        <v>97</v>
      </c>
      <c r="E68" s="17" t="s">
        <v>10</v>
      </c>
      <c r="F68" s="17" t="s">
        <v>34</v>
      </c>
      <c r="G68" s="89" t="s">
        <v>94</v>
      </c>
      <c r="H68" s="81">
        <v>6</v>
      </c>
      <c r="I68" s="81">
        <v>10</v>
      </c>
      <c r="J68" s="43">
        <f>'Quadro de Preços 1 (2) - I'!$H$23</f>
        <v>9</v>
      </c>
      <c r="K68" s="44">
        <f t="shared" si="67"/>
        <v>540</v>
      </c>
      <c r="L68" s="66"/>
      <c r="M68" s="49"/>
      <c r="N68" s="49"/>
      <c r="O68" s="49">
        <f>$K$68/6</f>
        <v>90</v>
      </c>
      <c r="P68" s="94"/>
      <c r="Q68" s="49">
        <f>$K$68/6</f>
        <v>90</v>
      </c>
      <c r="R68" s="56"/>
      <c r="S68" s="49">
        <f>$K$68/6</f>
        <v>90</v>
      </c>
      <c r="T68" s="56"/>
      <c r="U68" s="49">
        <f>$K$68/6</f>
        <v>90</v>
      </c>
      <c r="V68" s="56"/>
      <c r="W68" s="49">
        <f>$K$68/6</f>
        <v>90</v>
      </c>
      <c r="X68" s="56"/>
      <c r="Y68" s="49">
        <f>$K$68/6</f>
        <v>90</v>
      </c>
      <c r="Z68" s="56"/>
      <c r="AA68" s="56"/>
      <c r="AB68" s="56"/>
      <c r="AC68" s="49"/>
      <c r="AD68" s="75"/>
      <c r="AE68" s="12"/>
    </row>
    <row r="69" spans="1:31" ht="15.75" customHeight="1" x14ac:dyDescent="0.25">
      <c r="A69" s="58"/>
      <c r="B69" s="58"/>
      <c r="C69" s="443"/>
      <c r="D69" s="96" t="s">
        <v>98</v>
      </c>
      <c r="E69" s="17" t="s">
        <v>10</v>
      </c>
      <c r="F69" s="17" t="s">
        <v>34</v>
      </c>
      <c r="G69" s="89" t="s">
        <v>94</v>
      </c>
      <c r="H69" s="81">
        <v>6</v>
      </c>
      <c r="I69" s="222">
        <v>70</v>
      </c>
      <c r="J69" s="43">
        <f>'Quadro de Preços 1 (2) - I'!$H$24</f>
        <v>4</v>
      </c>
      <c r="K69" s="44">
        <f t="shared" si="67"/>
        <v>1680</v>
      </c>
      <c r="L69" s="66"/>
      <c r="M69" s="49"/>
      <c r="N69" s="49"/>
      <c r="O69" s="49">
        <f>$K$69/6</f>
        <v>280</v>
      </c>
      <c r="P69" s="94"/>
      <c r="Q69" s="49">
        <f>$K$69/6</f>
        <v>280</v>
      </c>
      <c r="R69" s="56"/>
      <c r="S69" s="49">
        <f>$K$69/6</f>
        <v>280</v>
      </c>
      <c r="T69" s="56"/>
      <c r="U69" s="49">
        <f>$K$69/6</f>
        <v>280</v>
      </c>
      <c r="V69" s="56"/>
      <c r="W69" s="49">
        <f>$K$69/6</f>
        <v>280</v>
      </c>
      <c r="X69" s="56"/>
      <c r="Y69" s="49">
        <f>$K$69/6</f>
        <v>280</v>
      </c>
      <c r="Z69" s="56"/>
      <c r="AA69" s="56"/>
      <c r="AB69" s="56"/>
      <c r="AC69" s="49"/>
      <c r="AD69" s="75"/>
      <c r="AE69" s="12"/>
    </row>
    <row r="70" spans="1:31" ht="23.25" customHeight="1" x14ac:dyDescent="0.25">
      <c r="A70" s="12"/>
      <c r="B70" s="12"/>
      <c r="C70" s="443"/>
      <c r="D70" s="92" t="s">
        <v>13</v>
      </c>
      <c r="E70" s="17" t="s">
        <v>10</v>
      </c>
      <c r="F70" s="17" t="s">
        <v>34</v>
      </c>
      <c r="G70" s="89" t="s">
        <v>94</v>
      </c>
      <c r="H70" s="81">
        <v>6</v>
      </c>
      <c r="I70" s="81">
        <v>10</v>
      </c>
      <c r="J70" s="43">
        <f>'Quadro de Preços 1 (2) - I'!$H$14</f>
        <v>2.6</v>
      </c>
      <c r="K70" s="44">
        <f t="shared" si="67"/>
        <v>156</v>
      </c>
      <c r="L70" s="66"/>
      <c r="M70" s="49"/>
      <c r="N70" s="49"/>
      <c r="O70" s="49">
        <f>$K$70/6</f>
        <v>26</v>
      </c>
      <c r="P70" s="94"/>
      <c r="Q70" s="49">
        <f>$K$70/6</f>
        <v>26</v>
      </c>
      <c r="R70" s="56"/>
      <c r="S70" s="49">
        <f>$K$70/6</f>
        <v>26</v>
      </c>
      <c r="T70" s="56"/>
      <c r="U70" s="49">
        <f>$K$70/6</f>
        <v>26</v>
      </c>
      <c r="V70" s="56"/>
      <c r="W70" s="49">
        <f>$K$70/6</f>
        <v>26</v>
      </c>
      <c r="X70" s="56"/>
      <c r="Y70" s="49">
        <f>$K$70/6</f>
        <v>26</v>
      </c>
      <c r="Z70" s="56"/>
      <c r="AA70" s="56"/>
      <c r="AB70" s="56"/>
      <c r="AC70" s="49"/>
      <c r="AD70" s="75"/>
      <c r="AE70" s="12"/>
    </row>
    <row r="71" spans="1:31" ht="15.75" customHeight="1" x14ac:dyDescent="0.25">
      <c r="A71" s="12"/>
      <c r="B71" s="12"/>
      <c r="C71" s="443"/>
      <c r="D71" s="78" t="s">
        <v>101</v>
      </c>
      <c r="E71" s="17" t="s">
        <v>10</v>
      </c>
      <c r="F71" s="17" t="s">
        <v>34</v>
      </c>
      <c r="G71" s="89" t="s">
        <v>94</v>
      </c>
      <c r="H71" s="81">
        <v>6</v>
      </c>
      <c r="I71" s="222">
        <v>70</v>
      </c>
      <c r="J71" s="52">
        <f>'Kit Lanche'!D15</f>
        <v>3.33</v>
      </c>
      <c r="K71" s="44">
        <f t="shared" si="67"/>
        <v>1398.6000000000001</v>
      </c>
      <c r="L71" s="66"/>
      <c r="M71" s="49"/>
      <c r="N71" s="49"/>
      <c r="O71" s="49">
        <f>$K$71/6</f>
        <v>233.10000000000002</v>
      </c>
      <c r="P71" s="94"/>
      <c r="Q71" s="49">
        <f>$K$71/6</f>
        <v>233.10000000000002</v>
      </c>
      <c r="R71" s="56"/>
      <c r="S71" s="49">
        <f>$K$71/6</f>
        <v>233.10000000000002</v>
      </c>
      <c r="T71" s="56"/>
      <c r="U71" s="49">
        <f>$K$71/6</f>
        <v>233.10000000000002</v>
      </c>
      <c r="V71" s="56"/>
      <c r="W71" s="49">
        <f>$K$71/6</f>
        <v>233.10000000000002</v>
      </c>
      <c r="X71" s="56"/>
      <c r="Y71" s="49">
        <f>$K$71/6</f>
        <v>233.10000000000002</v>
      </c>
      <c r="Z71" s="56"/>
      <c r="AA71" s="56"/>
      <c r="AB71" s="56"/>
      <c r="AC71" s="49"/>
      <c r="AD71" s="75"/>
      <c r="AE71" s="12"/>
    </row>
    <row r="72" spans="1:31" ht="36.75" customHeight="1" x14ac:dyDescent="0.25">
      <c r="A72" s="12"/>
      <c r="B72" s="12"/>
      <c r="C72" s="444"/>
      <c r="D72" s="78" t="s">
        <v>96</v>
      </c>
      <c r="E72" s="17" t="s">
        <v>10</v>
      </c>
      <c r="F72" s="17" t="s">
        <v>34</v>
      </c>
      <c r="G72" s="89" t="s">
        <v>94</v>
      </c>
      <c r="H72" s="81">
        <v>6</v>
      </c>
      <c r="I72" s="212">
        <v>220</v>
      </c>
      <c r="J72" s="43">
        <f>'Quadro de Preços 1 (2) - I'!$H$19</f>
        <v>0.09</v>
      </c>
      <c r="K72" s="44">
        <f t="shared" si="67"/>
        <v>118.8</v>
      </c>
      <c r="L72" s="66"/>
      <c r="M72" s="49"/>
      <c r="N72" s="49"/>
      <c r="O72" s="49">
        <f>$K$72/6</f>
        <v>19.8</v>
      </c>
      <c r="P72" s="94"/>
      <c r="Q72" s="49">
        <f>$K$72/6</f>
        <v>19.8</v>
      </c>
      <c r="R72" s="56"/>
      <c r="S72" s="49">
        <f>$K$72/6</f>
        <v>19.8</v>
      </c>
      <c r="T72" s="56"/>
      <c r="U72" s="49">
        <f>$K$72/6</f>
        <v>19.8</v>
      </c>
      <c r="V72" s="56"/>
      <c r="W72" s="49">
        <f>$K$72/6</f>
        <v>19.8</v>
      </c>
      <c r="X72" s="56"/>
      <c r="Y72" s="49">
        <f>$K$72/6</f>
        <v>19.8</v>
      </c>
      <c r="Z72" s="56"/>
      <c r="AA72" s="56"/>
      <c r="AB72" s="56"/>
      <c r="AC72" s="49"/>
      <c r="AD72" s="75"/>
      <c r="AE72" s="12"/>
    </row>
    <row r="73" spans="1:31" ht="34.5" customHeight="1" x14ac:dyDescent="0.25">
      <c r="A73" s="12"/>
      <c r="B73" s="12"/>
      <c r="C73" s="31" t="s">
        <v>95</v>
      </c>
      <c r="D73" s="87"/>
      <c r="E73" s="87"/>
      <c r="F73" s="87"/>
      <c r="G73" s="87"/>
      <c r="H73" s="87"/>
      <c r="I73" s="87"/>
      <c r="J73" s="88"/>
      <c r="K73" s="48">
        <f>SUM(K66:K72)</f>
        <v>29309.399999999998</v>
      </c>
      <c r="L73" s="48">
        <f>SUM(L66:L72)</f>
        <v>0</v>
      </c>
      <c r="M73" s="48">
        <f t="shared" ref="M73:AC73" si="68">SUM(M66:M72)</f>
        <v>0</v>
      </c>
      <c r="N73" s="48">
        <f t="shared" si="68"/>
        <v>0</v>
      </c>
      <c r="O73" s="48">
        <f t="shared" si="68"/>
        <v>4884.9000000000005</v>
      </c>
      <c r="P73" s="48">
        <f t="shared" si="68"/>
        <v>0</v>
      </c>
      <c r="Q73" s="48">
        <f t="shared" si="68"/>
        <v>4884.9000000000005</v>
      </c>
      <c r="R73" s="48">
        <f t="shared" si="68"/>
        <v>0</v>
      </c>
      <c r="S73" s="48">
        <f t="shared" si="68"/>
        <v>4884.9000000000005</v>
      </c>
      <c r="T73" s="48">
        <f t="shared" si="68"/>
        <v>0</v>
      </c>
      <c r="U73" s="48">
        <f t="shared" si="68"/>
        <v>4884.9000000000005</v>
      </c>
      <c r="V73" s="48">
        <f t="shared" si="68"/>
        <v>0</v>
      </c>
      <c r="W73" s="48">
        <f t="shared" si="68"/>
        <v>4884.9000000000005</v>
      </c>
      <c r="X73" s="48">
        <f t="shared" si="68"/>
        <v>0</v>
      </c>
      <c r="Y73" s="48">
        <f t="shared" si="68"/>
        <v>4884.9000000000005</v>
      </c>
      <c r="Z73" s="48">
        <f t="shared" si="68"/>
        <v>0</v>
      </c>
      <c r="AA73" s="48">
        <f t="shared" si="68"/>
        <v>0</v>
      </c>
      <c r="AB73" s="48">
        <f t="shared" si="68"/>
        <v>0</v>
      </c>
      <c r="AC73" s="48">
        <f t="shared" si="68"/>
        <v>0</v>
      </c>
      <c r="AD73" s="75">
        <f>SUM(L73:AC73)</f>
        <v>29309.400000000005</v>
      </c>
      <c r="AE73" s="12" t="b">
        <f>IF(AD73=K73,TRUE,FALSE)</f>
        <v>1</v>
      </c>
    </row>
    <row r="74" spans="1:31" ht="25.5" customHeight="1" x14ac:dyDescent="0.25">
      <c r="A74" s="12"/>
      <c r="B74" s="12"/>
      <c r="C74" s="389" t="s">
        <v>51</v>
      </c>
      <c r="D74" s="78" t="s">
        <v>86</v>
      </c>
      <c r="E74" s="90" t="s">
        <v>9</v>
      </c>
      <c r="F74" s="17" t="s">
        <v>34</v>
      </c>
      <c r="G74" s="80" t="s">
        <v>87</v>
      </c>
      <c r="H74" s="89">
        <v>4</v>
      </c>
      <c r="I74" s="81">
        <v>204</v>
      </c>
      <c r="J74" s="55">
        <f>'Quadro de Preços 1 (2) - I'!$H$28</f>
        <v>12.6</v>
      </c>
      <c r="K74" s="44">
        <f t="shared" ref="K74:K80" si="69">H74*I74*J74</f>
        <v>10281.6</v>
      </c>
      <c r="L74" s="182"/>
      <c r="M74" s="182"/>
      <c r="N74" s="182"/>
      <c r="O74" s="182"/>
      <c r="P74" s="182">
        <f t="shared" ref="P74:AA74" si="70">$K$74/12</f>
        <v>856.80000000000007</v>
      </c>
      <c r="Q74" s="182">
        <f t="shared" si="70"/>
        <v>856.80000000000007</v>
      </c>
      <c r="R74" s="182">
        <f t="shared" si="70"/>
        <v>856.80000000000007</v>
      </c>
      <c r="S74" s="182">
        <f t="shared" si="70"/>
        <v>856.80000000000007</v>
      </c>
      <c r="T74" s="182">
        <f t="shared" si="70"/>
        <v>856.80000000000007</v>
      </c>
      <c r="U74" s="182">
        <f t="shared" si="70"/>
        <v>856.80000000000007</v>
      </c>
      <c r="V74" s="182">
        <f t="shared" si="70"/>
        <v>856.80000000000007</v>
      </c>
      <c r="W74" s="182">
        <f t="shared" si="70"/>
        <v>856.80000000000007</v>
      </c>
      <c r="X74" s="182">
        <f t="shared" si="70"/>
        <v>856.80000000000007</v>
      </c>
      <c r="Y74" s="182">
        <f t="shared" si="70"/>
        <v>856.80000000000007</v>
      </c>
      <c r="Z74" s="182">
        <f t="shared" si="70"/>
        <v>856.80000000000007</v>
      </c>
      <c r="AA74" s="182">
        <f t="shared" si="70"/>
        <v>856.80000000000007</v>
      </c>
      <c r="AB74" s="182"/>
      <c r="AC74" s="182"/>
      <c r="AD74" s="75"/>
      <c r="AE74" s="12"/>
    </row>
    <row r="75" spans="1:31" ht="15.75" customHeight="1" x14ac:dyDescent="0.25">
      <c r="A75" s="12"/>
      <c r="B75" s="12"/>
      <c r="C75" s="390"/>
      <c r="D75" s="82" t="s">
        <v>88</v>
      </c>
      <c r="E75" s="90" t="s">
        <v>9</v>
      </c>
      <c r="F75" s="17" t="s">
        <v>34</v>
      </c>
      <c r="G75" s="80" t="s">
        <v>87</v>
      </c>
      <c r="H75" s="89">
        <v>3</v>
      </c>
      <c r="I75" s="81">
        <v>360</v>
      </c>
      <c r="J75" s="55">
        <f>'Quadro de Preços 1 (2) - I'!$H$29</f>
        <v>22.7</v>
      </c>
      <c r="K75" s="44">
        <f t="shared" si="69"/>
        <v>24516</v>
      </c>
      <c r="L75" s="182"/>
      <c r="M75" s="182"/>
      <c r="N75" s="182"/>
      <c r="O75" s="182"/>
      <c r="P75" s="182">
        <f t="shared" ref="P75:AA75" si="71">$K$75/12</f>
        <v>2043</v>
      </c>
      <c r="Q75" s="182">
        <f t="shared" si="71"/>
        <v>2043</v>
      </c>
      <c r="R75" s="182">
        <f t="shared" si="71"/>
        <v>2043</v>
      </c>
      <c r="S75" s="182">
        <f t="shared" si="71"/>
        <v>2043</v>
      </c>
      <c r="T75" s="182">
        <f t="shared" si="71"/>
        <v>2043</v>
      </c>
      <c r="U75" s="182">
        <f t="shared" si="71"/>
        <v>2043</v>
      </c>
      <c r="V75" s="182">
        <f t="shared" si="71"/>
        <v>2043</v>
      </c>
      <c r="W75" s="182">
        <f t="shared" si="71"/>
        <v>2043</v>
      </c>
      <c r="X75" s="182">
        <f t="shared" si="71"/>
        <v>2043</v>
      </c>
      <c r="Y75" s="182">
        <f t="shared" si="71"/>
        <v>2043</v>
      </c>
      <c r="Z75" s="182">
        <f t="shared" si="71"/>
        <v>2043</v>
      </c>
      <c r="AA75" s="182">
        <f t="shared" si="71"/>
        <v>2043</v>
      </c>
      <c r="AB75" s="182"/>
      <c r="AC75" s="182"/>
      <c r="AD75" s="75"/>
      <c r="AE75" s="12"/>
    </row>
    <row r="76" spans="1:31" ht="15.75" customHeight="1" x14ac:dyDescent="0.25">
      <c r="A76" s="12"/>
      <c r="B76" s="12"/>
      <c r="C76" s="390"/>
      <c r="D76" s="100" t="s">
        <v>471</v>
      </c>
      <c r="E76" s="17" t="s">
        <v>6</v>
      </c>
      <c r="F76" s="17" t="s">
        <v>34</v>
      </c>
      <c r="G76" s="80" t="s">
        <v>87</v>
      </c>
      <c r="H76" s="89">
        <v>12</v>
      </c>
      <c r="I76" s="213">
        <v>20</v>
      </c>
      <c r="J76" s="43">
        <f>'Quadro de Preços 1 (2) - I'!H33</f>
        <v>26.84</v>
      </c>
      <c r="K76" s="44">
        <f t="shared" si="69"/>
        <v>6441.6</v>
      </c>
      <c r="L76" s="182"/>
      <c r="M76" s="182"/>
      <c r="N76" s="182"/>
      <c r="O76" s="182"/>
      <c r="P76" s="182">
        <f t="shared" ref="P76:AA76" si="72">$K$76/12</f>
        <v>536.80000000000007</v>
      </c>
      <c r="Q76" s="182">
        <f t="shared" si="72"/>
        <v>536.80000000000007</v>
      </c>
      <c r="R76" s="182">
        <f t="shared" si="72"/>
        <v>536.80000000000007</v>
      </c>
      <c r="S76" s="182">
        <f t="shared" si="72"/>
        <v>536.80000000000007</v>
      </c>
      <c r="T76" s="182">
        <f t="shared" si="72"/>
        <v>536.80000000000007</v>
      </c>
      <c r="U76" s="182">
        <f t="shared" si="72"/>
        <v>536.80000000000007</v>
      </c>
      <c r="V76" s="182">
        <f t="shared" si="72"/>
        <v>536.80000000000007</v>
      </c>
      <c r="W76" s="182">
        <f t="shared" si="72"/>
        <v>536.80000000000007</v>
      </c>
      <c r="X76" s="182">
        <f t="shared" si="72"/>
        <v>536.80000000000007</v>
      </c>
      <c r="Y76" s="182">
        <f t="shared" si="72"/>
        <v>536.80000000000007</v>
      </c>
      <c r="Z76" s="182">
        <f t="shared" si="72"/>
        <v>536.80000000000007</v>
      </c>
      <c r="AA76" s="182">
        <f t="shared" si="72"/>
        <v>536.80000000000007</v>
      </c>
      <c r="AB76" s="182"/>
      <c r="AC76" s="182"/>
      <c r="AD76" s="75"/>
      <c r="AE76" s="12"/>
    </row>
    <row r="77" spans="1:31" ht="15.75" customHeight="1" x14ac:dyDescent="0.25">
      <c r="A77" s="12"/>
      <c r="B77" s="12"/>
      <c r="C77" s="390"/>
      <c r="D77" s="78" t="s">
        <v>101</v>
      </c>
      <c r="E77" s="17" t="s">
        <v>10</v>
      </c>
      <c r="F77" s="17" t="s">
        <v>34</v>
      </c>
      <c r="G77" s="89" t="s">
        <v>94</v>
      </c>
      <c r="H77" s="89">
        <v>12</v>
      </c>
      <c r="I77" s="221">
        <v>70</v>
      </c>
      <c r="J77" s="43">
        <f>'Kit Lanche'!D15</f>
        <v>3.33</v>
      </c>
      <c r="K77" s="44">
        <f t="shared" si="69"/>
        <v>2797.2000000000003</v>
      </c>
      <c r="L77" s="182"/>
      <c r="M77" s="182"/>
      <c r="N77" s="182"/>
      <c r="O77" s="182"/>
      <c r="P77" s="182">
        <f t="shared" ref="P77:AA77" si="73">$K$77/12</f>
        <v>233.10000000000002</v>
      </c>
      <c r="Q77" s="182">
        <f t="shared" si="73"/>
        <v>233.10000000000002</v>
      </c>
      <c r="R77" s="182">
        <f t="shared" si="73"/>
        <v>233.10000000000002</v>
      </c>
      <c r="S77" s="182">
        <f t="shared" si="73"/>
        <v>233.10000000000002</v>
      </c>
      <c r="T77" s="182">
        <f t="shared" si="73"/>
        <v>233.10000000000002</v>
      </c>
      <c r="U77" s="182">
        <f t="shared" si="73"/>
        <v>233.10000000000002</v>
      </c>
      <c r="V77" s="182">
        <f t="shared" si="73"/>
        <v>233.10000000000002</v>
      </c>
      <c r="W77" s="182">
        <f t="shared" si="73"/>
        <v>233.10000000000002</v>
      </c>
      <c r="X77" s="182">
        <f t="shared" si="73"/>
        <v>233.10000000000002</v>
      </c>
      <c r="Y77" s="182">
        <f t="shared" si="73"/>
        <v>233.10000000000002</v>
      </c>
      <c r="Z77" s="182">
        <f t="shared" si="73"/>
        <v>233.10000000000002</v>
      </c>
      <c r="AA77" s="182">
        <f t="shared" si="73"/>
        <v>233.10000000000002</v>
      </c>
      <c r="AB77" s="182"/>
      <c r="AC77" s="182"/>
      <c r="AD77" s="75"/>
      <c r="AE77" s="12"/>
    </row>
    <row r="78" spans="1:31" ht="15.75" customHeight="1" x14ac:dyDescent="0.25">
      <c r="A78" s="12"/>
      <c r="B78" s="12"/>
      <c r="C78" s="390"/>
      <c r="D78" s="101" t="s">
        <v>97</v>
      </c>
      <c r="E78" s="17" t="s">
        <v>10</v>
      </c>
      <c r="F78" s="17" t="s">
        <v>34</v>
      </c>
      <c r="G78" s="89" t="s">
        <v>94</v>
      </c>
      <c r="H78" s="89">
        <v>12</v>
      </c>
      <c r="I78" s="89">
        <v>10</v>
      </c>
      <c r="J78" s="43">
        <f>'Quadro de Preços 1 (2) - I'!$H$23</f>
        <v>9</v>
      </c>
      <c r="K78" s="44">
        <f t="shared" si="69"/>
        <v>1080</v>
      </c>
      <c r="L78" s="182"/>
      <c r="M78" s="182"/>
      <c r="N78" s="182"/>
      <c r="O78" s="182"/>
      <c r="P78" s="182">
        <f t="shared" ref="P78:AA78" si="74">$K$78/12</f>
        <v>90</v>
      </c>
      <c r="Q78" s="182">
        <f t="shared" si="74"/>
        <v>90</v>
      </c>
      <c r="R78" s="182">
        <f t="shared" si="74"/>
        <v>90</v>
      </c>
      <c r="S78" s="182">
        <f t="shared" si="74"/>
        <v>90</v>
      </c>
      <c r="T78" s="182">
        <f t="shared" si="74"/>
        <v>90</v>
      </c>
      <c r="U78" s="182">
        <f t="shared" si="74"/>
        <v>90</v>
      </c>
      <c r="V78" s="182">
        <f t="shared" si="74"/>
        <v>90</v>
      </c>
      <c r="W78" s="182">
        <f t="shared" si="74"/>
        <v>90</v>
      </c>
      <c r="X78" s="182">
        <f t="shared" si="74"/>
        <v>90</v>
      </c>
      <c r="Y78" s="182">
        <f t="shared" si="74"/>
        <v>90</v>
      </c>
      <c r="Z78" s="182">
        <f t="shared" si="74"/>
        <v>90</v>
      </c>
      <c r="AA78" s="182">
        <f t="shared" si="74"/>
        <v>90</v>
      </c>
      <c r="AB78" s="182"/>
      <c r="AC78" s="182"/>
      <c r="AD78" s="75"/>
      <c r="AE78" s="12"/>
    </row>
    <row r="79" spans="1:31" ht="15.75" customHeight="1" x14ac:dyDescent="0.25">
      <c r="A79" s="12"/>
      <c r="B79" s="12"/>
      <c r="C79" s="390"/>
      <c r="D79" s="101" t="s">
        <v>98</v>
      </c>
      <c r="E79" s="17" t="s">
        <v>10</v>
      </c>
      <c r="F79" s="17" t="s">
        <v>34</v>
      </c>
      <c r="G79" s="80" t="s">
        <v>94</v>
      </c>
      <c r="H79" s="65">
        <v>12</v>
      </c>
      <c r="I79" s="221">
        <v>70</v>
      </c>
      <c r="J79" s="43">
        <f>'Quadro de Preços 1 (2) - I'!$H$24</f>
        <v>4</v>
      </c>
      <c r="K79" s="44">
        <f t="shared" si="69"/>
        <v>3360</v>
      </c>
      <c r="L79" s="182"/>
      <c r="M79" s="182"/>
      <c r="N79" s="182"/>
      <c r="O79" s="182"/>
      <c r="P79" s="182">
        <f t="shared" ref="P79:AA79" si="75">$K$79/12</f>
        <v>280</v>
      </c>
      <c r="Q79" s="182">
        <f t="shared" si="75"/>
        <v>280</v>
      </c>
      <c r="R79" s="182">
        <f t="shared" si="75"/>
        <v>280</v>
      </c>
      <c r="S79" s="182">
        <f t="shared" si="75"/>
        <v>280</v>
      </c>
      <c r="T79" s="182">
        <f t="shared" si="75"/>
        <v>280</v>
      </c>
      <c r="U79" s="182">
        <f t="shared" si="75"/>
        <v>280</v>
      </c>
      <c r="V79" s="182">
        <f t="shared" si="75"/>
        <v>280</v>
      </c>
      <c r="W79" s="182">
        <f t="shared" si="75"/>
        <v>280</v>
      </c>
      <c r="X79" s="182">
        <f t="shared" si="75"/>
        <v>280</v>
      </c>
      <c r="Y79" s="182">
        <f t="shared" si="75"/>
        <v>280</v>
      </c>
      <c r="Z79" s="182">
        <f t="shared" si="75"/>
        <v>280</v>
      </c>
      <c r="AA79" s="182">
        <f t="shared" si="75"/>
        <v>280</v>
      </c>
      <c r="AB79" s="182"/>
      <c r="AC79" s="182"/>
      <c r="AD79" s="75"/>
      <c r="AE79" s="12"/>
    </row>
    <row r="80" spans="1:31" ht="12" customHeight="1" x14ac:dyDescent="0.25">
      <c r="A80" s="12"/>
      <c r="B80" s="12"/>
      <c r="C80" s="391"/>
      <c r="D80" s="91" t="s">
        <v>502</v>
      </c>
      <c r="E80" s="17" t="s">
        <v>10</v>
      </c>
      <c r="F80" s="17" t="s">
        <v>34</v>
      </c>
      <c r="G80" s="89" t="s">
        <v>94</v>
      </c>
      <c r="H80" s="89">
        <v>12</v>
      </c>
      <c r="I80" s="89">
        <v>70</v>
      </c>
      <c r="J80" s="43">
        <f>'Quadro de Preços 1'!$I$12</f>
        <v>0.63</v>
      </c>
      <c r="K80" s="44">
        <f t="shared" si="69"/>
        <v>529.20000000000005</v>
      </c>
      <c r="L80" s="182"/>
      <c r="M80" s="182"/>
      <c r="N80" s="182"/>
      <c r="O80" s="182"/>
      <c r="P80" s="182">
        <f t="shared" ref="P80:AA80" si="76">$K$80/12</f>
        <v>44.1</v>
      </c>
      <c r="Q80" s="182">
        <f t="shared" si="76"/>
        <v>44.1</v>
      </c>
      <c r="R80" s="182">
        <f t="shared" si="76"/>
        <v>44.1</v>
      </c>
      <c r="S80" s="182">
        <f t="shared" si="76"/>
        <v>44.1</v>
      </c>
      <c r="T80" s="182">
        <f t="shared" si="76"/>
        <v>44.1</v>
      </c>
      <c r="U80" s="182">
        <f t="shared" si="76"/>
        <v>44.1</v>
      </c>
      <c r="V80" s="182">
        <f t="shared" si="76"/>
        <v>44.1</v>
      </c>
      <c r="W80" s="182">
        <f t="shared" si="76"/>
        <v>44.1</v>
      </c>
      <c r="X80" s="182">
        <f t="shared" si="76"/>
        <v>44.1</v>
      </c>
      <c r="Y80" s="182">
        <f t="shared" si="76"/>
        <v>44.1</v>
      </c>
      <c r="Z80" s="182">
        <f t="shared" si="76"/>
        <v>44.1</v>
      </c>
      <c r="AA80" s="182">
        <f t="shared" si="76"/>
        <v>44.1</v>
      </c>
      <c r="AB80" s="182"/>
      <c r="AC80" s="182"/>
      <c r="AD80" s="75"/>
      <c r="AE80" s="12"/>
    </row>
    <row r="81" spans="1:31" ht="25.5" customHeight="1" x14ac:dyDescent="0.25">
      <c r="A81" s="12"/>
      <c r="B81" s="12"/>
      <c r="C81" s="31" t="s">
        <v>95</v>
      </c>
      <c r="D81" s="87"/>
      <c r="E81" s="102"/>
      <c r="F81" s="102"/>
      <c r="G81" s="102"/>
      <c r="H81" s="102"/>
      <c r="I81" s="102"/>
      <c r="J81" s="103"/>
      <c r="K81" s="54">
        <f>SUM(K74:K80)</f>
        <v>49005.599999999991</v>
      </c>
      <c r="L81" s="54">
        <f>SUM(L74:L80)</f>
        <v>0</v>
      </c>
      <c r="M81" s="54">
        <f t="shared" ref="M81:AC81" si="77">SUM(M74:M80)</f>
        <v>0</v>
      </c>
      <c r="N81" s="54">
        <f t="shared" si="77"/>
        <v>0</v>
      </c>
      <c r="O81" s="54">
        <f t="shared" si="77"/>
        <v>0</v>
      </c>
      <c r="P81" s="54">
        <f t="shared" si="77"/>
        <v>4083.8</v>
      </c>
      <c r="Q81" s="54">
        <f t="shared" si="77"/>
        <v>4083.8</v>
      </c>
      <c r="R81" s="54">
        <f t="shared" si="77"/>
        <v>4083.8</v>
      </c>
      <c r="S81" s="54">
        <f t="shared" si="77"/>
        <v>4083.8</v>
      </c>
      <c r="T81" s="54">
        <f t="shared" si="77"/>
        <v>4083.8</v>
      </c>
      <c r="U81" s="54">
        <f t="shared" si="77"/>
        <v>4083.8</v>
      </c>
      <c r="V81" s="54">
        <f t="shared" si="77"/>
        <v>4083.8</v>
      </c>
      <c r="W81" s="54">
        <f t="shared" si="77"/>
        <v>4083.8</v>
      </c>
      <c r="X81" s="54">
        <f t="shared" si="77"/>
        <v>4083.8</v>
      </c>
      <c r="Y81" s="54">
        <f t="shared" si="77"/>
        <v>4083.8</v>
      </c>
      <c r="Z81" s="54">
        <f t="shared" si="77"/>
        <v>4083.8</v>
      </c>
      <c r="AA81" s="54">
        <f t="shared" si="77"/>
        <v>4083.8</v>
      </c>
      <c r="AB81" s="54">
        <f t="shared" si="77"/>
        <v>0</v>
      </c>
      <c r="AC81" s="54">
        <f t="shared" si="77"/>
        <v>0</v>
      </c>
      <c r="AD81" s="75">
        <f>SUM(L81:AC81)</f>
        <v>49005.600000000006</v>
      </c>
      <c r="AE81" s="12" t="b">
        <f>IF(AD81=K81,TRUE,FALSE)</f>
        <v>1</v>
      </c>
    </row>
    <row r="82" spans="1:31" ht="30.75" customHeight="1" x14ac:dyDescent="0.25">
      <c r="A82" s="12"/>
      <c r="B82" s="12"/>
      <c r="C82" s="389" t="s">
        <v>335</v>
      </c>
      <c r="D82" s="100" t="s">
        <v>497</v>
      </c>
      <c r="E82" s="17" t="s">
        <v>6</v>
      </c>
      <c r="F82" s="17" t="s">
        <v>34</v>
      </c>
      <c r="G82" s="81" t="s">
        <v>87</v>
      </c>
      <c r="H82" s="81">
        <v>1</v>
      </c>
      <c r="I82" s="212">
        <v>1500</v>
      </c>
      <c r="J82" s="263">
        <f>'Quadro de Preços 1 (2) - I'!H32</f>
        <v>16.55</v>
      </c>
      <c r="K82" s="57">
        <f t="shared" ref="K82:K84" si="78">J82*I82*H82</f>
        <v>24825</v>
      </c>
      <c r="L82" s="56"/>
      <c r="M82" s="56"/>
      <c r="N82" s="56"/>
      <c r="O82" s="56">
        <f>$K$82/15</f>
        <v>1655</v>
      </c>
      <c r="P82" s="56">
        <f t="shared" ref="P82:AC82" si="79">$K$82/15</f>
        <v>1655</v>
      </c>
      <c r="Q82" s="56">
        <f t="shared" si="79"/>
        <v>1655</v>
      </c>
      <c r="R82" s="56">
        <f t="shared" si="79"/>
        <v>1655</v>
      </c>
      <c r="S82" s="56">
        <f t="shared" si="79"/>
        <v>1655</v>
      </c>
      <c r="T82" s="56">
        <f t="shared" si="79"/>
        <v>1655</v>
      </c>
      <c r="U82" s="56">
        <f t="shared" si="79"/>
        <v>1655</v>
      </c>
      <c r="V82" s="56">
        <f t="shared" si="79"/>
        <v>1655</v>
      </c>
      <c r="W82" s="56">
        <f t="shared" si="79"/>
        <v>1655</v>
      </c>
      <c r="X82" s="56">
        <f t="shared" si="79"/>
        <v>1655</v>
      </c>
      <c r="Y82" s="56">
        <f t="shared" si="79"/>
        <v>1655</v>
      </c>
      <c r="Z82" s="56">
        <f t="shared" si="79"/>
        <v>1655</v>
      </c>
      <c r="AA82" s="56">
        <f t="shared" si="79"/>
        <v>1655</v>
      </c>
      <c r="AB82" s="56">
        <f t="shared" si="79"/>
        <v>1655</v>
      </c>
      <c r="AC82" s="56">
        <f t="shared" si="79"/>
        <v>1655</v>
      </c>
      <c r="AD82" s="75"/>
      <c r="AE82" s="12"/>
    </row>
    <row r="83" spans="1:31" ht="34.5" customHeight="1" x14ac:dyDescent="0.25">
      <c r="A83" s="12"/>
      <c r="B83" s="12"/>
      <c r="C83" s="390"/>
      <c r="D83" s="93" t="s">
        <v>86</v>
      </c>
      <c r="E83" s="90" t="s">
        <v>9</v>
      </c>
      <c r="F83" s="17" t="s">
        <v>34</v>
      </c>
      <c r="G83" s="81" t="s">
        <v>87</v>
      </c>
      <c r="H83" s="81">
        <v>4</v>
      </c>
      <c r="I83" s="81">
        <v>300</v>
      </c>
      <c r="J83" s="55">
        <f>'Quadro de Preços 1 (2) - I'!$H$28</f>
        <v>12.6</v>
      </c>
      <c r="K83" s="57">
        <f t="shared" si="78"/>
        <v>15120</v>
      </c>
      <c r="L83" s="49"/>
      <c r="M83" s="49"/>
      <c r="N83" s="49"/>
      <c r="O83" s="49">
        <f>$K$83/15</f>
        <v>1008</v>
      </c>
      <c r="P83" s="49">
        <f t="shared" ref="P83:AC83" si="80">$K$83/15</f>
        <v>1008</v>
      </c>
      <c r="Q83" s="49">
        <f t="shared" si="80"/>
        <v>1008</v>
      </c>
      <c r="R83" s="49">
        <f t="shared" si="80"/>
        <v>1008</v>
      </c>
      <c r="S83" s="49">
        <f t="shared" si="80"/>
        <v>1008</v>
      </c>
      <c r="T83" s="49">
        <f t="shared" si="80"/>
        <v>1008</v>
      </c>
      <c r="U83" s="49">
        <f t="shared" si="80"/>
        <v>1008</v>
      </c>
      <c r="V83" s="49">
        <f t="shared" si="80"/>
        <v>1008</v>
      </c>
      <c r="W83" s="49">
        <f t="shared" si="80"/>
        <v>1008</v>
      </c>
      <c r="X83" s="49">
        <f t="shared" si="80"/>
        <v>1008</v>
      </c>
      <c r="Y83" s="49">
        <f t="shared" si="80"/>
        <v>1008</v>
      </c>
      <c r="Z83" s="49">
        <f t="shared" si="80"/>
        <v>1008</v>
      </c>
      <c r="AA83" s="49">
        <f t="shared" si="80"/>
        <v>1008</v>
      </c>
      <c r="AB83" s="49">
        <f t="shared" si="80"/>
        <v>1008</v>
      </c>
      <c r="AC83" s="49">
        <f t="shared" si="80"/>
        <v>1008</v>
      </c>
      <c r="AD83" s="75"/>
      <c r="AE83" s="12"/>
    </row>
    <row r="84" spans="1:31" ht="15.75" customHeight="1" x14ac:dyDescent="0.25">
      <c r="A84" s="12"/>
      <c r="B84" s="12"/>
      <c r="C84" s="391"/>
      <c r="D84" s="93" t="s">
        <v>88</v>
      </c>
      <c r="E84" s="90" t="s">
        <v>9</v>
      </c>
      <c r="F84" s="17" t="s">
        <v>34</v>
      </c>
      <c r="G84" s="81" t="s">
        <v>87</v>
      </c>
      <c r="H84" s="81">
        <v>3</v>
      </c>
      <c r="I84" s="81">
        <v>300</v>
      </c>
      <c r="J84" s="55">
        <f>'Quadro de Preços 1 (2) - I'!$H$29</f>
        <v>22.7</v>
      </c>
      <c r="K84" s="57">
        <f t="shared" si="78"/>
        <v>20430</v>
      </c>
      <c r="L84" s="49"/>
      <c r="M84" s="49"/>
      <c r="N84" s="49"/>
      <c r="O84" s="49">
        <f>$K$84/15</f>
        <v>1362</v>
      </c>
      <c r="P84" s="49">
        <f t="shared" ref="P84:AC84" si="81">$K$84/15</f>
        <v>1362</v>
      </c>
      <c r="Q84" s="49">
        <f t="shared" si="81"/>
        <v>1362</v>
      </c>
      <c r="R84" s="49">
        <f t="shared" si="81"/>
        <v>1362</v>
      </c>
      <c r="S84" s="49">
        <f t="shared" si="81"/>
        <v>1362</v>
      </c>
      <c r="T84" s="49">
        <f t="shared" si="81"/>
        <v>1362</v>
      </c>
      <c r="U84" s="49">
        <f t="shared" si="81"/>
        <v>1362</v>
      </c>
      <c r="V84" s="49">
        <f t="shared" si="81"/>
        <v>1362</v>
      </c>
      <c r="W84" s="49">
        <f t="shared" si="81"/>
        <v>1362</v>
      </c>
      <c r="X84" s="49">
        <f t="shared" si="81"/>
        <v>1362</v>
      </c>
      <c r="Y84" s="49">
        <f t="shared" si="81"/>
        <v>1362</v>
      </c>
      <c r="Z84" s="49">
        <f t="shared" si="81"/>
        <v>1362</v>
      </c>
      <c r="AA84" s="49">
        <f t="shared" si="81"/>
        <v>1362</v>
      </c>
      <c r="AB84" s="49">
        <f t="shared" si="81"/>
        <v>1362</v>
      </c>
      <c r="AC84" s="49">
        <f t="shared" si="81"/>
        <v>1362</v>
      </c>
      <c r="AD84" s="75"/>
      <c r="AE84" s="12"/>
    </row>
    <row r="85" spans="1:31" ht="15.75" customHeight="1" x14ac:dyDescent="0.25">
      <c r="A85" s="12"/>
      <c r="B85" s="12"/>
      <c r="C85" s="105"/>
      <c r="D85" s="106"/>
      <c r="E85" s="106"/>
      <c r="F85" s="106"/>
      <c r="G85" s="106"/>
      <c r="H85" s="106"/>
      <c r="I85" s="106"/>
      <c r="J85" s="106"/>
      <c r="K85" s="54">
        <f>SUM(K82:K84)</f>
        <v>60375</v>
      </c>
      <c r="L85" s="59">
        <f>SUM(L82:L84)</f>
        <v>0</v>
      </c>
      <c r="M85" s="59">
        <f t="shared" ref="M85:AB85" si="82">SUM(M82:M84)</f>
        <v>0</v>
      </c>
      <c r="N85" s="59">
        <f t="shared" si="82"/>
        <v>0</v>
      </c>
      <c r="O85" s="59">
        <f t="shared" si="82"/>
        <v>4025</v>
      </c>
      <c r="P85" s="59">
        <f t="shared" si="82"/>
        <v>4025</v>
      </c>
      <c r="Q85" s="59">
        <f t="shared" si="82"/>
        <v>4025</v>
      </c>
      <c r="R85" s="59">
        <f t="shared" si="82"/>
        <v>4025</v>
      </c>
      <c r="S85" s="59">
        <f t="shared" si="82"/>
        <v>4025</v>
      </c>
      <c r="T85" s="59">
        <f t="shared" si="82"/>
        <v>4025</v>
      </c>
      <c r="U85" s="59">
        <f t="shared" si="82"/>
        <v>4025</v>
      </c>
      <c r="V85" s="59">
        <f t="shared" si="82"/>
        <v>4025</v>
      </c>
      <c r="W85" s="59">
        <f t="shared" si="82"/>
        <v>4025</v>
      </c>
      <c r="X85" s="59">
        <f t="shared" si="82"/>
        <v>4025</v>
      </c>
      <c r="Y85" s="59">
        <f t="shared" si="82"/>
        <v>4025</v>
      </c>
      <c r="Z85" s="59">
        <f t="shared" si="82"/>
        <v>4025</v>
      </c>
      <c r="AA85" s="59">
        <f t="shared" si="82"/>
        <v>4025</v>
      </c>
      <c r="AB85" s="59">
        <f t="shared" si="82"/>
        <v>4025</v>
      </c>
      <c r="AC85" s="59">
        <f>SUM(AC82:AC84)</f>
        <v>4025</v>
      </c>
      <c r="AD85" s="75">
        <f>SUM(L85:AC85)</f>
        <v>60375</v>
      </c>
      <c r="AE85" s="12" t="b">
        <f>IF(AD85=K85,TRUE,FALSE)</f>
        <v>1</v>
      </c>
    </row>
    <row r="86" spans="1:31" ht="15.75" customHeight="1" x14ac:dyDescent="0.25">
      <c r="A86" s="12"/>
      <c r="B86" s="12"/>
      <c r="C86" s="406" t="s">
        <v>85</v>
      </c>
      <c r="D86" s="407"/>
      <c r="E86" s="407"/>
      <c r="F86" s="407"/>
      <c r="G86" s="407"/>
      <c r="H86" s="407"/>
      <c r="I86" s="407"/>
      <c r="J86" s="408"/>
      <c r="K86" s="60">
        <f>SUM(K26,K28,K31,K42,K47,K56,K65,K73,K81,K85)</f>
        <v>505281.20999999996</v>
      </c>
      <c r="L86" s="60">
        <f>SUM(L26,L28,L31,L42,L47,L56,L65,L73,L81,L85)</f>
        <v>0</v>
      </c>
      <c r="M86" s="60">
        <f t="shared" ref="M86:AC86" si="83">SUM(M26,M28,M31,M42,M47,M56,M65,M73,M81,M85)</f>
        <v>55672.958235294114</v>
      </c>
      <c r="N86" s="60">
        <f t="shared" si="83"/>
        <v>30485.838235294119</v>
      </c>
      <c r="O86" s="60">
        <f t="shared" si="83"/>
        <v>30148.458235294122</v>
      </c>
      <c r="P86" s="60">
        <f t="shared" si="83"/>
        <v>27304.358235294119</v>
      </c>
      <c r="Q86" s="60">
        <f t="shared" si="83"/>
        <v>32189.258235294121</v>
      </c>
      <c r="R86" s="60">
        <f t="shared" si="83"/>
        <v>27304.358235294119</v>
      </c>
      <c r="S86" s="60">
        <f t="shared" si="83"/>
        <v>32189.258235294121</v>
      </c>
      <c r="T86" s="60">
        <f t="shared" si="83"/>
        <v>27304.358235294119</v>
      </c>
      <c r="U86" s="60">
        <f t="shared" si="83"/>
        <v>32189.258235294121</v>
      </c>
      <c r="V86" s="60">
        <f t="shared" si="83"/>
        <v>27304.358235294119</v>
      </c>
      <c r="W86" s="60">
        <f t="shared" si="83"/>
        <v>32189.258235294121</v>
      </c>
      <c r="X86" s="60">
        <f t="shared" si="83"/>
        <v>27304.358235294119</v>
      </c>
      <c r="Y86" s="60">
        <f t="shared" si="83"/>
        <v>32189.258235294121</v>
      </c>
      <c r="Z86" s="60">
        <f t="shared" si="83"/>
        <v>27304.358235294119</v>
      </c>
      <c r="AA86" s="60">
        <f t="shared" si="83"/>
        <v>23723.03823529412</v>
      </c>
      <c r="AB86" s="60">
        <f t="shared" si="83"/>
        <v>19639.23823529412</v>
      </c>
      <c r="AC86" s="60">
        <f t="shared" si="83"/>
        <v>20839.238235294117</v>
      </c>
      <c r="AD86" s="75">
        <f>SUM(L86:AC86)</f>
        <v>505281.21000000008</v>
      </c>
      <c r="AE86" s="12" t="b">
        <f>IF(AD86=K86,TRUE,FALSE)</f>
        <v>1</v>
      </c>
    </row>
    <row r="87" spans="1:31" ht="15.75" customHeight="1" x14ac:dyDescent="0.25">
      <c r="A87" s="12"/>
      <c r="B87" s="12"/>
      <c r="C87" s="386" t="s">
        <v>610</v>
      </c>
      <c r="D87" s="387"/>
      <c r="E87" s="387"/>
      <c r="F87" s="387"/>
      <c r="G87" s="387"/>
      <c r="H87" s="387"/>
      <c r="I87" s="387"/>
      <c r="J87" s="387"/>
      <c r="K87" s="388"/>
      <c r="L87" s="61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75"/>
      <c r="AE87" s="12"/>
    </row>
    <row r="88" spans="1:31" ht="15.75" customHeight="1" x14ac:dyDescent="0.25">
      <c r="A88" s="12"/>
      <c r="B88" s="12"/>
      <c r="C88" s="389" t="s">
        <v>611</v>
      </c>
      <c r="D88" s="100" t="s">
        <v>469</v>
      </c>
      <c r="E88" s="17" t="s">
        <v>6</v>
      </c>
      <c r="F88" s="17" t="s">
        <v>34</v>
      </c>
      <c r="G88" s="81" t="s">
        <v>87</v>
      </c>
      <c r="H88" s="81">
        <v>4</v>
      </c>
      <c r="I88" s="81">
        <v>30</v>
      </c>
      <c r="J88" s="55">
        <f>'Planilha para vinculação'!F6</f>
        <v>37.94</v>
      </c>
      <c r="K88" s="64">
        <f t="shared" ref="K88:K96" si="84">J88*I88*H88</f>
        <v>4552.7999999999993</v>
      </c>
      <c r="L88" s="107"/>
      <c r="M88" s="56"/>
      <c r="N88" s="56"/>
      <c r="O88" s="56"/>
      <c r="P88" s="56"/>
      <c r="Q88" s="56"/>
      <c r="R88" s="56">
        <f>$K$88/4</f>
        <v>1138.1999999999998</v>
      </c>
      <c r="S88" s="56"/>
      <c r="T88" s="56"/>
      <c r="U88" s="56">
        <f>$K$88/4</f>
        <v>1138.1999999999998</v>
      </c>
      <c r="V88" s="49"/>
      <c r="W88" s="56"/>
      <c r="X88" s="56">
        <f>$K$88/4</f>
        <v>1138.1999999999998</v>
      </c>
      <c r="Y88" s="49"/>
      <c r="Z88" s="56"/>
      <c r="AA88" s="56">
        <f>$K$88/4</f>
        <v>1138.1999999999998</v>
      </c>
      <c r="AB88" s="49"/>
      <c r="AC88" s="56"/>
      <c r="AD88" s="75"/>
      <c r="AE88" s="12"/>
    </row>
    <row r="89" spans="1:31" ht="15.75" customHeight="1" x14ac:dyDescent="0.25">
      <c r="A89" s="12"/>
      <c r="B89" s="12"/>
      <c r="C89" s="390"/>
      <c r="D89" s="78" t="s">
        <v>86</v>
      </c>
      <c r="E89" s="90" t="s">
        <v>9</v>
      </c>
      <c r="F89" s="17" t="s">
        <v>34</v>
      </c>
      <c r="G89" s="89" t="s">
        <v>87</v>
      </c>
      <c r="H89" s="89">
        <v>4</v>
      </c>
      <c r="I89" s="81">
        <v>72</v>
      </c>
      <c r="J89" s="55">
        <f>'Quadro de Preços 1 (2) - I'!$H$28</f>
        <v>12.6</v>
      </c>
      <c r="K89" s="64">
        <f t="shared" si="84"/>
        <v>3628.7999999999997</v>
      </c>
      <c r="L89" s="97"/>
      <c r="M89" s="56"/>
      <c r="N89" s="98"/>
      <c r="O89" s="98"/>
      <c r="P89" s="56"/>
      <c r="Q89" s="49"/>
      <c r="R89" s="56">
        <f>$K$89/4</f>
        <v>907.19999999999993</v>
      </c>
      <c r="S89" s="56"/>
      <c r="T89" s="56"/>
      <c r="U89" s="56">
        <f>$K$89/4</f>
        <v>907.19999999999993</v>
      </c>
      <c r="V89" s="49"/>
      <c r="W89" s="56"/>
      <c r="X89" s="56">
        <f>$K$89/4</f>
        <v>907.19999999999993</v>
      </c>
      <c r="Y89" s="49"/>
      <c r="Z89" s="56"/>
      <c r="AA89" s="56">
        <f>$K$89/4</f>
        <v>907.19999999999993</v>
      </c>
      <c r="AB89" s="49"/>
      <c r="AC89" s="56"/>
      <c r="AD89" s="75"/>
      <c r="AE89" s="12"/>
    </row>
    <row r="90" spans="1:31" ht="15.75" customHeight="1" x14ac:dyDescent="0.25">
      <c r="A90" s="12"/>
      <c r="B90" s="12"/>
      <c r="C90" s="390"/>
      <c r="D90" s="82" t="s">
        <v>88</v>
      </c>
      <c r="E90" s="90" t="s">
        <v>9</v>
      </c>
      <c r="F90" s="17" t="s">
        <v>34</v>
      </c>
      <c r="G90" s="89" t="s">
        <v>87</v>
      </c>
      <c r="H90" s="89">
        <v>3</v>
      </c>
      <c r="I90" s="81">
        <v>96</v>
      </c>
      <c r="J90" s="55">
        <f>'Quadro de Preços 1 (2) - I'!$H$29</f>
        <v>22.7</v>
      </c>
      <c r="K90" s="64">
        <f t="shared" si="84"/>
        <v>6537.5999999999995</v>
      </c>
      <c r="L90" s="99"/>
      <c r="M90" s="56"/>
      <c r="N90" s="84"/>
      <c r="O90" s="49"/>
      <c r="P90" s="56"/>
      <c r="Q90" s="49"/>
      <c r="R90" s="56">
        <f>$K$90/4</f>
        <v>1634.3999999999999</v>
      </c>
      <c r="S90" s="56"/>
      <c r="T90" s="56"/>
      <c r="U90" s="56">
        <f>$K$90/4</f>
        <v>1634.3999999999999</v>
      </c>
      <c r="V90" s="49"/>
      <c r="W90" s="56"/>
      <c r="X90" s="56">
        <f>$K$90/4</f>
        <v>1634.3999999999999</v>
      </c>
      <c r="Y90" s="49"/>
      <c r="Z90" s="56"/>
      <c r="AA90" s="56">
        <f>$K$90/4</f>
        <v>1634.3999999999999</v>
      </c>
      <c r="AB90" s="49"/>
      <c r="AC90" s="56"/>
      <c r="AD90" s="75"/>
      <c r="AE90" s="12"/>
    </row>
    <row r="91" spans="1:31" ht="25.5" customHeight="1" x14ac:dyDescent="0.25">
      <c r="A91" s="12"/>
      <c r="B91" s="12"/>
      <c r="C91" s="390"/>
      <c r="D91" s="92" t="s">
        <v>15</v>
      </c>
      <c r="E91" s="17" t="s">
        <v>10</v>
      </c>
      <c r="F91" s="17" t="s">
        <v>34</v>
      </c>
      <c r="G91" s="89" t="s">
        <v>94</v>
      </c>
      <c r="H91" s="89">
        <v>4</v>
      </c>
      <c r="I91" s="180">
        <v>220</v>
      </c>
      <c r="J91" s="43">
        <f>'Quadro de Preços 1 (2) - I'!H16</f>
        <v>0.14000000000000001</v>
      </c>
      <c r="K91" s="64">
        <f t="shared" si="84"/>
        <v>123.20000000000002</v>
      </c>
      <c r="L91" s="99"/>
      <c r="M91" s="56"/>
      <c r="N91" s="84"/>
      <c r="O91" s="49"/>
      <c r="P91" s="56"/>
      <c r="Q91" s="49"/>
      <c r="R91" s="56">
        <f>$K$91/4</f>
        <v>30.800000000000004</v>
      </c>
      <c r="S91" s="56"/>
      <c r="T91" s="56"/>
      <c r="U91" s="56">
        <f>$K$91/4</f>
        <v>30.800000000000004</v>
      </c>
      <c r="V91" s="49"/>
      <c r="W91" s="56"/>
      <c r="X91" s="56">
        <f>$K$91/4</f>
        <v>30.800000000000004</v>
      </c>
      <c r="Y91" s="49"/>
      <c r="Z91" s="56"/>
      <c r="AA91" s="56">
        <f>$K$91/4</f>
        <v>30.800000000000004</v>
      </c>
      <c r="AB91" s="49"/>
      <c r="AC91" s="56"/>
      <c r="AD91" s="75"/>
      <c r="AE91" s="12"/>
    </row>
    <row r="92" spans="1:31" ht="30.75" customHeight="1" x14ac:dyDescent="0.25">
      <c r="A92" s="12"/>
      <c r="B92" s="12"/>
      <c r="C92" s="390"/>
      <c r="D92" s="78" t="s">
        <v>101</v>
      </c>
      <c r="E92" s="17" t="s">
        <v>10</v>
      </c>
      <c r="F92" s="17" t="s">
        <v>34</v>
      </c>
      <c r="G92" s="89" t="s">
        <v>94</v>
      </c>
      <c r="H92" s="89">
        <v>4</v>
      </c>
      <c r="I92" s="220">
        <v>70</v>
      </c>
      <c r="J92" s="43">
        <f>'Kit Lanche'!D15</f>
        <v>3.33</v>
      </c>
      <c r="K92" s="64">
        <f t="shared" si="84"/>
        <v>932.4</v>
      </c>
      <c r="L92" s="99"/>
      <c r="M92" s="56"/>
      <c r="N92" s="84"/>
      <c r="O92" s="84"/>
      <c r="P92" s="56"/>
      <c r="Q92" s="49"/>
      <c r="R92" s="56">
        <f>$K$92/4</f>
        <v>233.1</v>
      </c>
      <c r="S92" s="56"/>
      <c r="T92" s="56"/>
      <c r="U92" s="56">
        <f>$K$92/4</f>
        <v>233.1</v>
      </c>
      <c r="V92" s="49"/>
      <c r="W92" s="56"/>
      <c r="X92" s="56">
        <f>$K$92/4</f>
        <v>233.1</v>
      </c>
      <c r="Y92" s="49"/>
      <c r="Z92" s="56"/>
      <c r="AA92" s="56">
        <f>$K$92/4</f>
        <v>233.1</v>
      </c>
      <c r="AB92" s="49"/>
      <c r="AC92" s="56"/>
      <c r="AD92" s="75"/>
      <c r="AE92" s="12"/>
    </row>
    <row r="93" spans="1:31" ht="30.75" customHeight="1" x14ac:dyDescent="0.25">
      <c r="A93" s="12"/>
      <c r="B93" s="12"/>
      <c r="C93" s="390"/>
      <c r="D93" s="78" t="s">
        <v>97</v>
      </c>
      <c r="E93" s="17" t="s">
        <v>10</v>
      </c>
      <c r="F93" s="17" t="s">
        <v>34</v>
      </c>
      <c r="G93" s="89" t="s">
        <v>94</v>
      </c>
      <c r="H93" s="89">
        <v>4</v>
      </c>
      <c r="I93" s="80">
        <v>10</v>
      </c>
      <c r="J93" s="43">
        <f>'Quadro de Preços 1 (2) - I'!$H$23</f>
        <v>9</v>
      </c>
      <c r="K93" s="64">
        <f t="shared" si="84"/>
        <v>360</v>
      </c>
      <c r="L93" s="99"/>
      <c r="M93" s="56"/>
      <c r="N93" s="84"/>
      <c r="O93" s="49"/>
      <c r="P93" s="56"/>
      <c r="Q93" s="49"/>
      <c r="R93" s="56">
        <f>$K$93/4</f>
        <v>90</v>
      </c>
      <c r="S93" s="56"/>
      <c r="T93" s="56"/>
      <c r="U93" s="56">
        <f>$K$93/4</f>
        <v>90</v>
      </c>
      <c r="V93" s="49"/>
      <c r="W93" s="56"/>
      <c r="X93" s="56">
        <f>$K$93/4</f>
        <v>90</v>
      </c>
      <c r="Y93" s="49"/>
      <c r="Z93" s="56"/>
      <c r="AA93" s="56">
        <f>$K$93/4</f>
        <v>90</v>
      </c>
      <c r="AB93" s="49"/>
      <c r="AC93" s="56"/>
      <c r="AD93" s="75"/>
      <c r="AE93" s="12"/>
    </row>
    <row r="94" spans="1:31" ht="15.75" customHeight="1" x14ac:dyDescent="0.25">
      <c r="A94" s="12"/>
      <c r="B94" s="12"/>
      <c r="C94" s="390"/>
      <c r="D94" s="78" t="s">
        <v>98</v>
      </c>
      <c r="E94" s="17" t="s">
        <v>10</v>
      </c>
      <c r="F94" s="17" t="s">
        <v>34</v>
      </c>
      <c r="G94" s="80" t="s">
        <v>94</v>
      </c>
      <c r="H94" s="89">
        <v>4</v>
      </c>
      <c r="I94" s="220">
        <v>70</v>
      </c>
      <c r="J94" s="43">
        <f>'Quadro de Preços 1 (2) - I'!$H$24</f>
        <v>4</v>
      </c>
      <c r="K94" s="64">
        <f t="shared" si="84"/>
        <v>1120</v>
      </c>
      <c r="L94" s="99"/>
      <c r="M94" s="56"/>
      <c r="N94" s="84"/>
      <c r="O94" s="49"/>
      <c r="P94" s="56"/>
      <c r="Q94" s="49"/>
      <c r="R94" s="56">
        <f>$K$94/4</f>
        <v>280</v>
      </c>
      <c r="S94" s="56"/>
      <c r="T94" s="56"/>
      <c r="U94" s="56">
        <f>$K$94/4</f>
        <v>280</v>
      </c>
      <c r="V94" s="49"/>
      <c r="W94" s="56"/>
      <c r="X94" s="56">
        <f>$K$94/4</f>
        <v>280</v>
      </c>
      <c r="Y94" s="49"/>
      <c r="Z94" s="56"/>
      <c r="AA94" s="56">
        <f>$K$94/4</f>
        <v>280</v>
      </c>
      <c r="AB94" s="49"/>
      <c r="AC94" s="56"/>
      <c r="AD94" s="75"/>
      <c r="AE94" s="12"/>
    </row>
    <row r="95" spans="1:31" ht="15.75" customHeight="1" x14ac:dyDescent="0.25">
      <c r="A95" s="12"/>
      <c r="B95" s="12"/>
      <c r="C95" s="390"/>
      <c r="D95" s="93" t="s">
        <v>30</v>
      </c>
      <c r="E95" s="81" t="s">
        <v>92</v>
      </c>
      <c r="F95" s="17" t="s">
        <v>34</v>
      </c>
      <c r="G95" s="80" t="s">
        <v>93</v>
      </c>
      <c r="H95" s="81">
        <v>4</v>
      </c>
      <c r="I95" s="222">
        <v>70</v>
      </c>
      <c r="J95" s="43">
        <f>'Verba_Kit Pedagogico_I'!$H$13</f>
        <v>7.4500000000000011</v>
      </c>
      <c r="K95" s="64">
        <f t="shared" si="84"/>
        <v>2086.0000000000005</v>
      </c>
      <c r="L95" s="99"/>
      <c r="M95" s="56"/>
      <c r="N95" s="84"/>
      <c r="O95" s="84"/>
      <c r="P95" s="56"/>
      <c r="Q95" s="49"/>
      <c r="R95" s="56">
        <f>$K$95/4</f>
        <v>521.50000000000011</v>
      </c>
      <c r="S95" s="56"/>
      <c r="T95" s="56"/>
      <c r="U95" s="56">
        <f>$K$95/4</f>
        <v>521.50000000000011</v>
      </c>
      <c r="V95" s="49"/>
      <c r="W95" s="56"/>
      <c r="X95" s="56">
        <f>$K$95/4</f>
        <v>521.50000000000011</v>
      </c>
      <c r="Y95" s="49"/>
      <c r="Z95" s="56"/>
      <c r="AA95" s="56">
        <f>$K$95/4</f>
        <v>521.50000000000011</v>
      </c>
      <c r="AB95" s="49"/>
      <c r="AC95" s="56"/>
      <c r="AD95" s="75"/>
      <c r="AE95" s="12"/>
    </row>
    <row r="96" spans="1:31" ht="15.75" customHeight="1" x14ac:dyDescent="0.25">
      <c r="A96" s="12"/>
      <c r="B96" s="12"/>
      <c r="C96" s="391"/>
      <c r="D96" s="83" t="s">
        <v>26</v>
      </c>
      <c r="E96" s="17" t="s">
        <v>10</v>
      </c>
      <c r="F96" s="17" t="s">
        <v>34</v>
      </c>
      <c r="G96" s="80" t="s">
        <v>94</v>
      </c>
      <c r="H96" s="89">
        <v>4</v>
      </c>
      <c r="I96" s="89">
        <v>1</v>
      </c>
      <c r="J96" s="52">
        <f>'Quadro de Preços 1'!$I$31</f>
        <v>14.52</v>
      </c>
      <c r="K96" s="64">
        <f t="shared" si="84"/>
        <v>58.08</v>
      </c>
      <c r="L96" s="99"/>
      <c r="M96" s="56"/>
      <c r="N96" s="84"/>
      <c r="O96" s="84"/>
      <c r="P96" s="56"/>
      <c r="Q96" s="49"/>
      <c r="R96" s="56">
        <f>$K$96/4</f>
        <v>14.52</v>
      </c>
      <c r="S96" s="56"/>
      <c r="T96" s="56"/>
      <c r="U96" s="56">
        <f>$K$96/4</f>
        <v>14.52</v>
      </c>
      <c r="V96" s="49"/>
      <c r="W96" s="56"/>
      <c r="X96" s="56">
        <f>$K$96/4</f>
        <v>14.52</v>
      </c>
      <c r="Y96" s="49"/>
      <c r="Z96" s="56"/>
      <c r="AA96" s="56">
        <f>$K$96/4</f>
        <v>14.52</v>
      </c>
      <c r="AB96" s="49"/>
      <c r="AC96" s="56"/>
      <c r="AD96" s="75"/>
      <c r="AE96" s="12"/>
    </row>
    <row r="97" spans="1:31" ht="15.75" customHeight="1" x14ac:dyDescent="0.25">
      <c r="A97" s="12"/>
      <c r="B97" s="12"/>
      <c r="C97" s="31" t="s">
        <v>95</v>
      </c>
      <c r="D97" s="87"/>
      <c r="E97" s="87"/>
      <c r="F97" s="87"/>
      <c r="G97" s="87"/>
      <c r="H97" s="87"/>
      <c r="I97" s="87"/>
      <c r="J97" s="88"/>
      <c r="K97" s="48">
        <f>SUM(K88:K96)</f>
        <v>19398.879999999997</v>
      </c>
      <c r="L97" s="32">
        <f t="shared" ref="L97:AC97" si="85">SUM(L88:L96)</f>
        <v>0</v>
      </c>
      <c r="M97" s="32">
        <f t="shared" si="85"/>
        <v>0</v>
      </c>
      <c r="N97" s="32">
        <f t="shared" si="85"/>
        <v>0</v>
      </c>
      <c r="O97" s="32">
        <f t="shared" si="85"/>
        <v>0</v>
      </c>
      <c r="P97" s="32">
        <f t="shared" si="85"/>
        <v>0</v>
      </c>
      <c r="Q97" s="32">
        <f t="shared" si="85"/>
        <v>0</v>
      </c>
      <c r="R97" s="32">
        <f t="shared" si="85"/>
        <v>4849.7199999999993</v>
      </c>
      <c r="S97" s="32">
        <f t="shared" si="85"/>
        <v>0</v>
      </c>
      <c r="T97" s="32">
        <f t="shared" si="85"/>
        <v>0</v>
      </c>
      <c r="U97" s="32">
        <f t="shared" si="85"/>
        <v>4849.7199999999993</v>
      </c>
      <c r="V97" s="32">
        <f t="shared" si="85"/>
        <v>0</v>
      </c>
      <c r="W97" s="32">
        <f t="shared" si="85"/>
        <v>0</v>
      </c>
      <c r="X97" s="32">
        <f t="shared" si="85"/>
        <v>4849.7199999999993</v>
      </c>
      <c r="Y97" s="32">
        <f t="shared" si="85"/>
        <v>0</v>
      </c>
      <c r="Z97" s="32">
        <f t="shared" si="85"/>
        <v>0</v>
      </c>
      <c r="AA97" s="32">
        <f t="shared" si="85"/>
        <v>4849.7199999999993</v>
      </c>
      <c r="AB97" s="32">
        <f t="shared" si="85"/>
        <v>0</v>
      </c>
      <c r="AC97" s="32">
        <f t="shared" si="85"/>
        <v>0</v>
      </c>
      <c r="AD97" s="75">
        <f>SUM(L97:AC97)</f>
        <v>19398.879999999997</v>
      </c>
      <c r="AE97" s="12" t="b">
        <f>IF(AD97=K97,TRUE,FALSE)</f>
        <v>1</v>
      </c>
    </row>
    <row r="98" spans="1:31" ht="15.75" customHeight="1" x14ac:dyDescent="0.25">
      <c r="A98" s="12"/>
      <c r="B98" s="12"/>
      <c r="C98" s="383" t="s">
        <v>345</v>
      </c>
      <c r="D98" s="78" t="s">
        <v>86</v>
      </c>
      <c r="E98" s="90" t="s">
        <v>9</v>
      </c>
      <c r="F98" s="17" t="s">
        <v>34</v>
      </c>
      <c r="G98" s="89" t="s">
        <v>87</v>
      </c>
      <c r="H98" s="89">
        <v>4</v>
      </c>
      <c r="I98" s="81">
        <v>102</v>
      </c>
      <c r="J98" s="55">
        <f>'Quadro de Preços 1 (2) - I'!$H$28</f>
        <v>12.6</v>
      </c>
      <c r="K98" s="44">
        <f t="shared" ref="K98:K125" si="86">H98*I98*J98</f>
        <v>5140.8</v>
      </c>
      <c r="L98" s="97"/>
      <c r="M98" s="49"/>
      <c r="N98" s="98"/>
      <c r="O98" s="49"/>
      <c r="P98" s="49"/>
      <c r="Q98" s="49">
        <f>$K$98/6</f>
        <v>856.80000000000007</v>
      </c>
      <c r="R98" s="98"/>
      <c r="S98" s="49">
        <f>$K$98/6</f>
        <v>856.80000000000007</v>
      </c>
      <c r="T98" s="49"/>
      <c r="U98" s="49">
        <f>$K$98/6</f>
        <v>856.80000000000007</v>
      </c>
      <c r="V98" s="192"/>
      <c r="W98" s="49">
        <f>$K$98/6</f>
        <v>856.80000000000007</v>
      </c>
      <c r="X98" s="192"/>
      <c r="Y98" s="49">
        <f>$K$98/6</f>
        <v>856.80000000000007</v>
      </c>
      <c r="Z98" s="192"/>
      <c r="AA98" s="49">
        <f>$K$98/6</f>
        <v>856.80000000000007</v>
      </c>
      <c r="AB98" s="192"/>
      <c r="AC98" s="192"/>
      <c r="AD98" s="75"/>
      <c r="AE98" s="12"/>
    </row>
    <row r="99" spans="1:31" ht="15.75" customHeight="1" x14ac:dyDescent="0.25">
      <c r="A99" s="12"/>
      <c r="B99" s="12"/>
      <c r="C99" s="384"/>
      <c r="D99" s="82" t="s">
        <v>88</v>
      </c>
      <c r="E99" s="90" t="s">
        <v>9</v>
      </c>
      <c r="F99" s="17" t="s">
        <v>34</v>
      </c>
      <c r="G99" s="89" t="s">
        <v>87</v>
      </c>
      <c r="H99" s="89">
        <v>3</v>
      </c>
      <c r="I99" s="81">
        <v>180</v>
      </c>
      <c r="J99" s="55">
        <f>'Quadro de Preços 1 (2) - I'!$H$29</f>
        <v>22.7</v>
      </c>
      <c r="K99" s="44">
        <f t="shared" si="86"/>
        <v>12258</v>
      </c>
      <c r="L99" s="66"/>
      <c r="M99" s="49"/>
      <c r="N99" s="49"/>
      <c r="O99" s="49"/>
      <c r="P99" s="49"/>
      <c r="Q99" s="49">
        <f>$K$99/6</f>
        <v>2043</v>
      </c>
      <c r="R99" s="49"/>
      <c r="S99" s="49">
        <f>$K$99/6</f>
        <v>2043</v>
      </c>
      <c r="T99" s="49"/>
      <c r="U99" s="49">
        <f>$K$99/6</f>
        <v>2043</v>
      </c>
      <c r="V99" s="192"/>
      <c r="W99" s="49">
        <f>$K$99/6</f>
        <v>2043</v>
      </c>
      <c r="X99" s="192"/>
      <c r="Y99" s="49">
        <f>$K$99/6</f>
        <v>2043</v>
      </c>
      <c r="Z99" s="192"/>
      <c r="AA99" s="49">
        <f>$K$99/6</f>
        <v>2043</v>
      </c>
      <c r="AB99" s="192"/>
      <c r="AC99" s="192"/>
      <c r="AD99" s="75"/>
      <c r="AE99" s="12"/>
    </row>
    <row r="100" spans="1:31" ht="15.75" customHeight="1" x14ac:dyDescent="0.25">
      <c r="A100" s="12"/>
      <c r="B100" s="12"/>
      <c r="C100" s="384"/>
      <c r="D100" s="92" t="s">
        <v>13</v>
      </c>
      <c r="E100" s="17" t="s">
        <v>10</v>
      </c>
      <c r="F100" s="17" t="s">
        <v>34</v>
      </c>
      <c r="G100" s="89" t="s">
        <v>94</v>
      </c>
      <c r="H100" s="89">
        <v>6</v>
      </c>
      <c r="I100" s="89">
        <v>10</v>
      </c>
      <c r="J100" s="43">
        <f>'Quadro de Preços 1 (2) - I'!$H$14</f>
        <v>2.6</v>
      </c>
      <c r="K100" s="44">
        <f t="shared" si="86"/>
        <v>156</v>
      </c>
      <c r="L100" s="66"/>
      <c r="M100" s="49"/>
      <c r="N100" s="49"/>
      <c r="O100" s="49"/>
      <c r="P100" s="49"/>
      <c r="Q100" s="49">
        <f>$K$100/6</f>
        <v>26</v>
      </c>
      <c r="R100" s="49"/>
      <c r="S100" s="49">
        <f>$K$100/6</f>
        <v>26</v>
      </c>
      <c r="T100" s="49"/>
      <c r="U100" s="49">
        <f>$K$100/6</f>
        <v>26</v>
      </c>
      <c r="V100" s="192"/>
      <c r="W100" s="49">
        <f>$K$100/6</f>
        <v>26</v>
      </c>
      <c r="X100" s="192"/>
      <c r="Y100" s="49">
        <f>$K$100/6</f>
        <v>26</v>
      </c>
      <c r="Z100" s="192"/>
      <c r="AA100" s="49">
        <f>$K$100/6</f>
        <v>26</v>
      </c>
      <c r="AB100" s="192"/>
      <c r="AC100" s="192"/>
      <c r="AD100" s="75"/>
      <c r="AE100" s="12"/>
    </row>
    <row r="101" spans="1:31" ht="15.75" customHeight="1" x14ac:dyDescent="0.25">
      <c r="A101" s="12"/>
      <c r="B101" s="12"/>
      <c r="C101" s="384"/>
      <c r="D101" s="78" t="s">
        <v>96</v>
      </c>
      <c r="E101" s="17" t="s">
        <v>10</v>
      </c>
      <c r="F101" s="17" t="s">
        <v>34</v>
      </c>
      <c r="G101" s="89" t="s">
        <v>94</v>
      </c>
      <c r="H101" s="89">
        <v>6</v>
      </c>
      <c r="I101" s="180">
        <v>220</v>
      </c>
      <c r="J101" s="43">
        <f>'Quadro de Preços 1 (2) - I'!$H$19</f>
        <v>0.09</v>
      </c>
      <c r="K101" s="44">
        <f t="shared" si="86"/>
        <v>118.8</v>
      </c>
      <c r="L101" s="66"/>
      <c r="M101" s="49"/>
      <c r="N101" s="49"/>
      <c r="O101" s="49"/>
      <c r="P101" s="49"/>
      <c r="Q101" s="49">
        <f>$K$101/6</f>
        <v>19.8</v>
      </c>
      <c r="R101" s="49"/>
      <c r="S101" s="49">
        <f>$K$101/6</f>
        <v>19.8</v>
      </c>
      <c r="T101" s="49"/>
      <c r="U101" s="49">
        <f>$K$101/6</f>
        <v>19.8</v>
      </c>
      <c r="V101" s="192"/>
      <c r="W101" s="49">
        <f>$K$101/6</f>
        <v>19.8</v>
      </c>
      <c r="X101" s="192"/>
      <c r="Y101" s="49">
        <f>$K$101/6</f>
        <v>19.8</v>
      </c>
      <c r="Z101" s="192"/>
      <c r="AA101" s="49">
        <f>$K$101/6</f>
        <v>19.8</v>
      </c>
      <c r="AB101" s="192"/>
      <c r="AC101" s="192"/>
      <c r="AD101" s="75"/>
      <c r="AE101" s="12"/>
    </row>
    <row r="102" spans="1:31" ht="15.75" customHeight="1" x14ac:dyDescent="0.25">
      <c r="A102" s="58"/>
      <c r="B102" s="58"/>
      <c r="C102" s="384"/>
      <c r="D102" s="78" t="s">
        <v>97</v>
      </c>
      <c r="E102" s="17" t="s">
        <v>10</v>
      </c>
      <c r="F102" s="17" t="s">
        <v>34</v>
      </c>
      <c r="G102" s="89" t="s">
        <v>94</v>
      </c>
      <c r="H102" s="89">
        <v>6</v>
      </c>
      <c r="I102" s="89">
        <v>10</v>
      </c>
      <c r="J102" s="43">
        <f>'Quadro de Preços 1 (2) - I'!$H$23</f>
        <v>9</v>
      </c>
      <c r="K102" s="44">
        <f t="shared" si="86"/>
        <v>540</v>
      </c>
      <c r="L102" s="66"/>
      <c r="M102" s="49"/>
      <c r="N102" s="49"/>
      <c r="O102" s="49"/>
      <c r="P102" s="49"/>
      <c r="Q102" s="49">
        <f>$K$102/6</f>
        <v>90</v>
      </c>
      <c r="R102" s="49"/>
      <c r="S102" s="49">
        <f>$K$102/6</f>
        <v>90</v>
      </c>
      <c r="T102" s="49"/>
      <c r="U102" s="49">
        <f>$K$102/6</f>
        <v>90</v>
      </c>
      <c r="V102" s="192"/>
      <c r="W102" s="49">
        <f>$K$102/6</f>
        <v>90</v>
      </c>
      <c r="X102" s="192"/>
      <c r="Y102" s="49">
        <f>$K$102/6</f>
        <v>90</v>
      </c>
      <c r="Z102" s="192"/>
      <c r="AA102" s="49">
        <f>$K$102/6</f>
        <v>90</v>
      </c>
      <c r="AB102" s="192"/>
      <c r="AC102" s="192"/>
      <c r="AD102" s="75"/>
      <c r="AE102" s="12"/>
    </row>
    <row r="103" spans="1:31" ht="12.75" customHeight="1" x14ac:dyDescent="0.25">
      <c r="A103" s="12"/>
      <c r="B103" s="12"/>
      <c r="C103" s="384"/>
      <c r="D103" s="78" t="s">
        <v>98</v>
      </c>
      <c r="E103" s="17" t="s">
        <v>10</v>
      </c>
      <c r="F103" s="17" t="s">
        <v>34</v>
      </c>
      <c r="G103" s="80" t="s">
        <v>94</v>
      </c>
      <c r="H103" s="89">
        <v>6</v>
      </c>
      <c r="I103" s="221">
        <v>70</v>
      </c>
      <c r="J103" s="43">
        <f>'Quadro de Preços 1 (2) - I'!$H$24</f>
        <v>4</v>
      </c>
      <c r="K103" s="44">
        <f t="shared" si="86"/>
        <v>1680</v>
      </c>
      <c r="L103" s="66"/>
      <c r="M103" s="49"/>
      <c r="N103" s="49"/>
      <c r="O103" s="49"/>
      <c r="P103" s="49"/>
      <c r="Q103" s="49">
        <f>$K$103/6</f>
        <v>280</v>
      </c>
      <c r="R103" s="49"/>
      <c r="S103" s="49">
        <f>$K$103/6</f>
        <v>280</v>
      </c>
      <c r="T103" s="49"/>
      <c r="U103" s="49">
        <f>$K$103/6</f>
        <v>280</v>
      </c>
      <c r="V103" s="192"/>
      <c r="W103" s="49">
        <f>$K$103/6</f>
        <v>280</v>
      </c>
      <c r="X103" s="192"/>
      <c r="Y103" s="49">
        <f>$K$103/6</f>
        <v>280</v>
      </c>
      <c r="Z103" s="192"/>
      <c r="AA103" s="49">
        <f>$K$103/6</f>
        <v>280</v>
      </c>
      <c r="AB103" s="192"/>
      <c r="AC103" s="192"/>
      <c r="AD103" s="75"/>
      <c r="AE103" s="12"/>
    </row>
    <row r="104" spans="1:31" ht="15.75" customHeight="1" x14ac:dyDescent="0.25">
      <c r="A104" s="12"/>
      <c r="B104" s="12"/>
      <c r="C104" s="384"/>
      <c r="D104" s="78" t="s">
        <v>101</v>
      </c>
      <c r="E104" s="17" t="s">
        <v>10</v>
      </c>
      <c r="F104" s="17" t="s">
        <v>34</v>
      </c>
      <c r="G104" s="89" t="s">
        <v>94</v>
      </c>
      <c r="H104" s="89">
        <v>6</v>
      </c>
      <c r="I104" s="221">
        <v>70</v>
      </c>
      <c r="J104" s="43">
        <f>'Kit Lanche'!D15</f>
        <v>3.33</v>
      </c>
      <c r="K104" s="44">
        <f t="shared" si="86"/>
        <v>1398.6000000000001</v>
      </c>
      <c r="L104" s="66"/>
      <c r="M104" s="49"/>
      <c r="N104" s="49"/>
      <c r="O104" s="49"/>
      <c r="P104" s="49"/>
      <c r="Q104" s="49">
        <f>$K$104/6</f>
        <v>233.10000000000002</v>
      </c>
      <c r="R104" s="49"/>
      <c r="S104" s="49">
        <f>$K$104/6</f>
        <v>233.10000000000002</v>
      </c>
      <c r="T104" s="49"/>
      <c r="U104" s="49">
        <f>$K$104/6</f>
        <v>233.10000000000002</v>
      </c>
      <c r="V104" s="192"/>
      <c r="W104" s="49">
        <f>$K$104/6</f>
        <v>233.10000000000002</v>
      </c>
      <c r="X104" s="192"/>
      <c r="Y104" s="49">
        <f>$K$104/6</f>
        <v>233.10000000000002</v>
      </c>
      <c r="Z104" s="192"/>
      <c r="AA104" s="49">
        <f>$K$104/6</f>
        <v>233.10000000000002</v>
      </c>
      <c r="AB104" s="192"/>
      <c r="AC104" s="192"/>
      <c r="AD104" s="75"/>
      <c r="AE104" s="12"/>
    </row>
    <row r="105" spans="1:31" ht="15.75" customHeight="1" x14ac:dyDescent="0.25">
      <c r="A105" s="12"/>
      <c r="B105" s="12"/>
      <c r="C105" s="384"/>
      <c r="D105" s="78" t="s">
        <v>30</v>
      </c>
      <c r="E105" s="81" t="s">
        <v>92</v>
      </c>
      <c r="F105" s="17" t="s">
        <v>34</v>
      </c>
      <c r="G105" s="80" t="s">
        <v>93</v>
      </c>
      <c r="H105" s="89">
        <v>6</v>
      </c>
      <c r="I105" s="221">
        <v>70</v>
      </c>
      <c r="J105" s="43">
        <f>'Verba_Kit Pedagogico_I'!$H$13</f>
        <v>7.4500000000000011</v>
      </c>
      <c r="K105" s="44">
        <f t="shared" si="86"/>
        <v>3129.0000000000005</v>
      </c>
      <c r="L105" s="66"/>
      <c r="M105" s="49"/>
      <c r="N105" s="49"/>
      <c r="O105" s="49"/>
      <c r="P105" s="49"/>
      <c r="Q105" s="49">
        <f>$K$105/6</f>
        <v>521.50000000000011</v>
      </c>
      <c r="R105" s="49"/>
      <c r="S105" s="49">
        <f>$K$105/6</f>
        <v>521.50000000000011</v>
      </c>
      <c r="T105" s="49"/>
      <c r="U105" s="49">
        <f>$K$105/6</f>
        <v>521.50000000000011</v>
      </c>
      <c r="V105" s="192"/>
      <c r="W105" s="49">
        <f>$K$105/6</f>
        <v>521.50000000000011</v>
      </c>
      <c r="X105" s="192"/>
      <c r="Y105" s="49">
        <f>$K$105/6</f>
        <v>521.50000000000011</v>
      </c>
      <c r="Z105" s="192"/>
      <c r="AA105" s="49">
        <f>$K$105/6</f>
        <v>521.50000000000011</v>
      </c>
      <c r="AB105" s="192"/>
      <c r="AC105" s="192"/>
      <c r="AD105" s="193"/>
      <c r="AE105" s="12"/>
    </row>
    <row r="106" spans="1:31" ht="15.75" customHeight="1" x14ac:dyDescent="0.25">
      <c r="A106" s="12"/>
      <c r="B106" s="12"/>
      <c r="C106" s="385"/>
      <c r="D106" s="91" t="s">
        <v>502</v>
      </c>
      <c r="E106" s="17" t="s">
        <v>10</v>
      </c>
      <c r="F106" s="17" t="s">
        <v>34</v>
      </c>
      <c r="G106" s="89" t="s">
        <v>94</v>
      </c>
      <c r="H106" s="89">
        <v>6</v>
      </c>
      <c r="I106" s="89">
        <v>70</v>
      </c>
      <c r="J106" s="43">
        <f>'Quadro de Preços 1'!$I$12</f>
        <v>0.63</v>
      </c>
      <c r="K106" s="44">
        <f t="shared" si="86"/>
        <v>264.60000000000002</v>
      </c>
      <c r="L106" s="66"/>
      <c r="M106" s="49"/>
      <c r="N106" s="49"/>
      <c r="O106" s="49"/>
      <c r="P106" s="49"/>
      <c r="Q106" s="49">
        <f>$K$106/6</f>
        <v>44.1</v>
      </c>
      <c r="R106" s="49"/>
      <c r="S106" s="49">
        <f>$K$106/6</f>
        <v>44.1</v>
      </c>
      <c r="T106" s="49"/>
      <c r="U106" s="49">
        <f>$K$106/6</f>
        <v>44.1</v>
      </c>
      <c r="V106" s="192"/>
      <c r="W106" s="49">
        <f>$K$106/6</f>
        <v>44.1</v>
      </c>
      <c r="X106" s="192"/>
      <c r="Y106" s="49">
        <f>$K$106/6</f>
        <v>44.1</v>
      </c>
      <c r="Z106" s="192"/>
      <c r="AA106" s="49">
        <f>$K$106/6</f>
        <v>44.1</v>
      </c>
      <c r="AB106" s="192"/>
      <c r="AC106" s="192"/>
      <c r="AD106" s="193"/>
      <c r="AE106" s="12"/>
    </row>
    <row r="107" spans="1:31" ht="15.75" customHeight="1" x14ac:dyDescent="0.25">
      <c r="A107" s="12"/>
      <c r="B107" s="12"/>
      <c r="C107" s="31" t="s">
        <v>95</v>
      </c>
      <c r="D107" s="87"/>
      <c r="E107" s="87"/>
      <c r="F107" s="87"/>
      <c r="G107" s="87"/>
      <c r="H107" s="87"/>
      <c r="I107" s="87"/>
      <c r="J107" s="88"/>
      <c r="K107" s="48">
        <f>SUM(K98:K106)</f>
        <v>24685.799999999996</v>
      </c>
      <c r="L107" s="32">
        <f t="shared" ref="L107:AC107" si="87">SUM(L98:L106)</f>
        <v>0</v>
      </c>
      <c r="M107" s="32">
        <f t="shared" si="87"/>
        <v>0</v>
      </c>
      <c r="N107" s="32">
        <f t="shared" si="87"/>
        <v>0</v>
      </c>
      <c r="O107" s="32">
        <f t="shared" si="87"/>
        <v>0</v>
      </c>
      <c r="P107" s="32">
        <f t="shared" si="87"/>
        <v>0</v>
      </c>
      <c r="Q107" s="32">
        <f t="shared" si="87"/>
        <v>4114.3</v>
      </c>
      <c r="R107" s="32">
        <f t="shared" si="87"/>
        <v>0</v>
      </c>
      <c r="S107" s="32">
        <f t="shared" si="87"/>
        <v>4114.3</v>
      </c>
      <c r="T107" s="32">
        <f t="shared" si="87"/>
        <v>0</v>
      </c>
      <c r="U107" s="32">
        <f t="shared" si="87"/>
        <v>4114.3</v>
      </c>
      <c r="V107" s="32">
        <f t="shared" si="87"/>
        <v>0</v>
      </c>
      <c r="W107" s="32">
        <f t="shared" si="87"/>
        <v>4114.3</v>
      </c>
      <c r="X107" s="32">
        <f t="shared" si="87"/>
        <v>0</v>
      </c>
      <c r="Y107" s="32">
        <f t="shared" si="87"/>
        <v>4114.3</v>
      </c>
      <c r="Z107" s="32">
        <f t="shared" si="87"/>
        <v>0</v>
      </c>
      <c r="AA107" s="32">
        <f t="shared" si="87"/>
        <v>4114.3</v>
      </c>
      <c r="AB107" s="32">
        <f t="shared" si="87"/>
        <v>0</v>
      </c>
      <c r="AC107" s="32">
        <f t="shared" si="87"/>
        <v>0</v>
      </c>
      <c r="AD107" s="75">
        <f>SUM(L107:AC107)</f>
        <v>24685.8</v>
      </c>
      <c r="AE107" s="12" t="b">
        <f>IF(AD107=K107,TRUE,FALSE)</f>
        <v>1</v>
      </c>
    </row>
    <row r="108" spans="1:31" ht="15.75" customHeight="1" x14ac:dyDescent="0.25">
      <c r="A108" s="12"/>
      <c r="B108" s="12"/>
      <c r="C108" s="401" t="s">
        <v>326</v>
      </c>
      <c r="D108" s="186" t="s">
        <v>86</v>
      </c>
      <c r="E108" s="187" t="s">
        <v>9</v>
      </c>
      <c r="F108" s="188" t="s">
        <v>34</v>
      </c>
      <c r="G108" s="189" t="s">
        <v>87</v>
      </c>
      <c r="H108" s="189">
        <v>4</v>
      </c>
      <c r="I108" s="217">
        <v>48</v>
      </c>
      <c r="J108" s="55">
        <f>'Quadro de Preços 1 (2) - I'!$H$28</f>
        <v>12.6</v>
      </c>
      <c r="K108" s="44">
        <f t="shared" si="86"/>
        <v>2419.1999999999998</v>
      </c>
      <c r="L108" s="190"/>
      <c r="M108" s="191"/>
      <c r="N108" s="192"/>
      <c r="O108" s="192"/>
      <c r="P108" s="192">
        <f>$K$108/4</f>
        <v>604.79999999999995</v>
      </c>
      <c r="Q108" s="192"/>
      <c r="R108" s="192"/>
      <c r="S108" s="192">
        <f>$K$108/4</f>
        <v>604.79999999999995</v>
      </c>
      <c r="T108" s="192"/>
      <c r="U108" s="192"/>
      <c r="V108" s="192">
        <f>$K$108/4</f>
        <v>604.79999999999995</v>
      </c>
      <c r="W108" s="191"/>
      <c r="X108" s="191"/>
      <c r="Y108" s="192">
        <f>$K$108/4</f>
        <v>604.79999999999995</v>
      </c>
      <c r="Z108" s="191"/>
      <c r="AA108" s="191"/>
      <c r="AB108" s="191"/>
      <c r="AC108" s="192"/>
      <c r="AD108" s="193"/>
      <c r="AE108" s="12"/>
    </row>
    <row r="109" spans="1:31" ht="15.75" customHeight="1" x14ac:dyDescent="0.25">
      <c r="A109" s="12"/>
      <c r="B109" s="12"/>
      <c r="C109" s="402"/>
      <c r="D109" s="194" t="s">
        <v>88</v>
      </c>
      <c r="E109" s="187" t="s">
        <v>9</v>
      </c>
      <c r="F109" s="188" t="s">
        <v>34</v>
      </c>
      <c r="G109" s="189" t="s">
        <v>87</v>
      </c>
      <c r="H109" s="189">
        <v>3</v>
      </c>
      <c r="I109" s="217">
        <v>96</v>
      </c>
      <c r="J109" s="55">
        <f>'Quadro de Preços 1 (2) - I'!$H$29</f>
        <v>22.7</v>
      </c>
      <c r="K109" s="44">
        <f t="shared" si="86"/>
        <v>6537.5999999999995</v>
      </c>
      <c r="L109" s="190"/>
      <c r="M109" s="191"/>
      <c r="N109" s="192"/>
      <c r="O109" s="192"/>
      <c r="P109" s="192">
        <f>$K$109/4</f>
        <v>1634.3999999999999</v>
      </c>
      <c r="Q109" s="192"/>
      <c r="R109" s="192"/>
      <c r="S109" s="192">
        <f>$K$109/4</f>
        <v>1634.3999999999999</v>
      </c>
      <c r="T109" s="192"/>
      <c r="U109" s="192"/>
      <c r="V109" s="192">
        <f>$K$109/4</f>
        <v>1634.3999999999999</v>
      </c>
      <c r="W109" s="191"/>
      <c r="X109" s="191"/>
      <c r="Y109" s="192">
        <f>$K$109/4</f>
        <v>1634.3999999999999</v>
      </c>
      <c r="Z109" s="191"/>
      <c r="AA109" s="191"/>
      <c r="AB109" s="191"/>
      <c r="AC109" s="192"/>
      <c r="AD109" s="193"/>
      <c r="AE109" s="12"/>
    </row>
    <row r="110" spans="1:31" ht="15.75" customHeight="1" x14ac:dyDescent="0.25">
      <c r="A110" s="12"/>
      <c r="B110" s="12"/>
      <c r="C110" s="402"/>
      <c r="D110" s="195" t="s">
        <v>468</v>
      </c>
      <c r="E110" s="196" t="s">
        <v>6</v>
      </c>
      <c r="F110" s="188" t="s">
        <v>34</v>
      </c>
      <c r="G110" s="189" t="s">
        <v>87</v>
      </c>
      <c r="H110" s="189">
        <v>4</v>
      </c>
      <c r="I110" s="189">
        <v>10</v>
      </c>
      <c r="J110" s="52">
        <f>'Quadro de Preços 1 (2) - I'!$H$30</f>
        <v>50</v>
      </c>
      <c r="K110" s="44">
        <f t="shared" si="86"/>
        <v>2000</v>
      </c>
      <c r="L110" s="190"/>
      <c r="M110" s="191"/>
      <c r="N110" s="192"/>
      <c r="O110" s="192"/>
      <c r="P110" s="192">
        <f>$K$110/4</f>
        <v>500</v>
      </c>
      <c r="Q110" s="192"/>
      <c r="R110" s="192"/>
      <c r="S110" s="192">
        <f>$K$110/4</f>
        <v>500</v>
      </c>
      <c r="T110" s="192"/>
      <c r="U110" s="192"/>
      <c r="V110" s="192">
        <f>$K$110/4</f>
        <v>500</v>
      </c>
      <c r="W110" s="191"/>
      <c r="X110" s="191"/>
      <c r="Y110" s="192">
        <f>$K$110/4</f>
        <v>500</v>
      </c>
      <c r="Z110" s="191"/>
      <c r="AA110" s="191"/>
      <c r="AB110" s="191"/>
      <c r="AC110" s="192"/>
      <c r="AD110" s="193"/>
      <c r="AE110" s="12"/>
    </row>
    <row r="111" spans="1:31" ht="15.75" customHeight="1" x14ac:dyDescent="0.25">
      <c r="A111" s="12"/>
      <c r="B111" s="12"/>
      <c r="C111" s="402"/>
      <c r="D111" s="186" t="s">
        <v>96</v>
      </c>
      <c r="E111" s="196" t="s">
        <v>10</v>
      </c>
      <c r="F111" s="188" t="s">
        <v>34</v>
      </c>
      <c r="G111" s="189" t="s">
        <v>94</v>
      </c>
      <c r="H111" s="189">
        <v>4</v>
      </c>
      <c r="I111" s="197">
        <v>220</v>
      </c>
      <c r="J111" s="43">
        <f>'Quadro de Preços 1 (2) - I'!$H$19</f>
        <v>0.09</v>
      </c>
      <c r="K111" s="44">
        <f t="shared" si="86"/>
        <v>79.2</v>
      </c>
      <c r="L111" s="190"/>
      <c r="M111" s="192"/>
      <c r="N111" s="192"/>
      <c r="O111" s="192"/>
      <c r="P111" s="192">
        <f>$K$111/4</f>
        <v>19.8</v>
      </c>
      <c r="Q111" s="192"/>
      <c r="R111" s="192"/>
      <c r="S111" s="192">
        <f>$K$111/4</f>
        <v>19.8</v>
      </c>
      <c r="T111" s="192"/>
      <c r="U111" s="192"/>
      <c r="V111" s="192">
        <f>$K$111/4</f>
        <v>19.8</v>
      </c>
      <c r="W111" s="192"/>
      <c r="X111" s="192"/>
      <c r="Y111" s="192">
        <f>$K$111/4</f>
        <v>19.8</v>
      </c>
      <c r="Z111" s="192"/>
      <c r="AA111" s="192"/>
      <c r="AB111" s="192"/>
      <c r="AC111" s="192"/>
      <c r="AD111" s="193"/>
      <c r="AE111" s="12"/>
    </row>
    <row r="112" spans="1:31" ht="15.75" customHeight="1" x14ac:dyDescent="0.25">
      <c r="A112" s="58"/>
      <c r="B112" s="58"/>
      <c r="C112" s="402"/>
      <c r="D112" s="186" t="s">
        <v>97</v>
      </c>
      <c r="E112" s="196" t="s">
        <v>10</v>
      </c>
      <c r="F112" s="188" t="s">
        <v>34</v>
      </c>
      <c r="G112" s="189" t="s">
        <v>94</v>
      </c>
      <c r="H112" s="189">
        <v>4</v>
      </c>
      <c r="I112" s="189">
        <v>10</v>
      </c>
      <c r="J112" s="43">
        <f>'Quadro de Preços 1 (2) - I'!$H$23</f>
        <v>9</v>
      </c>
      <c r="K112" s="44">
        <f t="shared" si="86"/>
        <v>360</v>
      </c>
      <c r="L112" s="190"/>
      <c r="M112" s="191"/>
      <c r="N112" s="192"/>
      <c r="O112" s="192"/>
      <c r="P112" s="192">
        <f>$K$112/4</f>
        <v>90</v>
      </c>
      <c r="Q112" s="192"/>
      <c r="R112" s="192"/>
      <c r="S112" s="192">
        <f>$K$112/4</f>
        <v>90</v>
      </c>
      <c r="T112" s="192"/>
      <c r="U112" s="192"/>
      <c r="V112" s="192">
        <f>$K$112/4</f>
        <v>90</v>
      </c>
      <c r="W112" s="191"/>
      <c r="X112" s="191"/>
      <c r="Y112" s="192">
        <f>$K$112/4</f>
        <v>90</v>
      </c>
      <c r="Z112" s="191"/>
      <c r="AA112" s="191"/>
      <c r="AB112" s="191"/>
      <c r="AC112" s="192"/>
      <c r="AD112" s="193"/>
      <c r="AE112" s="12"/>
    </row>
    <row r="113" spans="1:31" ht="15.75" customHeight="1" x14ac:dyDescent="0.25">
      <c r="A113" s="12"/>
      <c r="B113" s="12"/>
      <c r="C113" s="402"/>
      <c r="D113" s="186" t="s">
        <v>98</v>
      </c>
      <c r="E113" s="196" t="s">
        <v>10</v>
      </c>
      <c r="F113" s="188" t="s">
        <v>34</v>
      </c>
      <c r="G113" s="197" t="s">
        <v>94</v>
      </c>
      <c r="H113" s="189">
        <v>4</v>
      </c>
      <c r="I113" s="224">
        <v>70</v>
      </c>
      <c r="J113" s="43">
        <f>'Quadro de Preços 1 (2) - I'!$H$24</f>
        <v>4</v>
      </c>
      <c r="K113" s="44">
        <f t="shared" si="86"/>
        <v>1120</v>
      </c>
      <c r="L113" s="190"/>
      <c r="M113" s="191"/>
      <c r="N113" s="192"/>
      <c r="O113" s="192"/>
      <c r="P113" s="192">
        <f>$K$113/4</f>
        <v>280</v>
      </c>
      <c r="Q113" s="192"/>
      <c r="R113" s="192"/>
      <c r="S113" s="192">
        <f>$K$113/4</f>
        <v>280</v>
      </c>
      <c r="T113" s="192"/>
      <c r="U113" s="192"/>
      <c r="V113" s="192">
        <f>$K$113/4</f>
        <v>280</v>
      </c>
      <c r="W113" s="191"/>
      <c r="X113" s="191"/>
      <c r="Y113" s="192">
        <f>$K$113/4</f>
        <v>280</v>
      </c>
      <c r="Z113" s="191"/>
      <c r="AA113" s="191"/>
      <c r="AB113" s="191"/>
      <c r="AC113" s="192"/>
      <c r="AD113" s="193"/>
      <c r="AE113" s="12"/>
    </row>
    <row r="114" spans="1:31" ht="22.5" customHeight="1" x14ac:dyDescent="0.25">
      <c r="A114" s="12"/>
      <c r="B114" s="12"/>
      <c r="C114" s="402"/>
      <c r="D114" s="186" t="s">
        <v>101</v>
      </c>
      <c r="E114" s="196" t="s">
        <v>10</v>
      </c>
      <c r="F114" s="188" t="s">
        <v>34</v>
      </c>
      <c r="G114" s="189" t="s">
        <v>94</v>
      </c>
      <c r="H114" s="189">
        <v>4</v>
      </c>
      <c r="I114" s="224">
        <v>70</v>
      </c>
      <c r="J114" s="43">
        <f>'Kit Lanche'!D15</f>
        <v>3.33</v>
      </c>
      <c r="K114" s="44">
        <f t="shared" si="86"/>
        <v>932.4</v>
      </c>
      <c r="L114" s="190"/>
      <c r="M114" s="191"/>
      <c r="N114" s="192"/>
      <c r="O114" s="192"/>
      <c r="P114" s="192">
        <f>$K$114/4</f>
        <v>233.1</v>
      </c>
      <c r="Q114" s="192"/>
      <c r="R114" s="192"/>
      <c r="S114" s="192">
        <f>$K$114/4</f>
        <v>233.1</v>
      </c>
      <c r="T114" s="192"/>
      <c r="U114" s="192"/>
      <c r="V114" s="192">
        <f>$K$114/4</f>
        <v>233.1</v>
      </c>
      <c r="W114" s="191"/>
      <c r="X114" s="191"/>
      <c r="Y114" s="192">
        <f>$K$114/4</f>
        <v>233.1</v>
      </c>
      <c r="Z114" s="191"/>
      <c r="AA114" s="191"/>
      <c r="AB114" s="191"/>
      <c r="AC114" s="192"/>
      <c r="AD114" s="75"/>
      <c r="AE114" s="12"/>
    </row>
    <row r="115" spans="1:31" ht="15.75" customHeight="1" x14ac:dyDescent="0.25">
      <c r="A115" s="12"/>
      <c r="B115" s="12"/>
      <c r="C115" s="402"/>
      <c r="D115" s="186" t="s">
        <v>30</v>
      </c>
      <c r="E115" s="196" t="s">
        <v>10</v>
      </c>
      <c r="F115" s="188" t="s">
        <v>34</v>
      </c>
      <c r="G115" s="189" t="s">
        <v>94</v>
      </c>
      <c r="H115" s="189">
        <v>4</v>
      </c>
      <c r="I115" s="224">
        <v>70</v>
      </c>
      <c r="J115" s="43">
        <f>'Verba_Kit Pedagogico_I'!$H$13</f>
        <v>7.4500000000000011</v>
      </c>
      <c r="K115" s="44">
        <f t="shared" si="86"/>
        <v>2086.0000000000005</v>
      </c>
      <c r="L115" s="190"/>
      <c r="M115" s="191"/>
      <c r="N115" s="192"/>
      <c r="O115" s="192"/>
      <c r="P115" s="192">
        <f>$K$115/4</f>
        <v>521.50000000000011</v>
      </c>
      <c r="Q115" s="192"/>
      <c r="R115" s="192"/>
      <c r="S115" s="192">
        <f>$K$115/4</f>
        <v>521.50000000000011</v>
      </c>
      <c r="T115" s="192"/>
      <c r="U115" s="192"/>
      <c r="V115" s="192">
        <f>$K$115/4</f>
        <v>521.50000000000011</v>
      </c>
      <c r="W115" s="191"/>
      <c r="X115" s="191"/>
      <c r="Y115" s="192">
        <f>$K$115/4</f>
        <v>521.50000000000011</v>
      </c>
      <c r="Z115" s="191"/>
      <c r="AA115" s="191"/>
      <c r="AB115" s="191"/>
      <c r="AC115" s="192"/>
      <c r="AD115" s="193"/>
      <c r="AE115" s="12"/>
    </row>
    <row r="116" spans="1:31" ht="15.75" customHeight="1" x14ac:dyDescent="0.25">
      <c r="A116" s="12"/>
      <c r="B116" s="12"/>
      <c r="C116" s="403"/>
      <c r="D116" s="198" t="s">
        <v>502</v>
      </c>
      <c r="E116" s="196" t="s">
        <v>10</v>
      </c>
      <c r="F116" s="188" t="s">
        <v>34</v>
      </c>
      <c r="G116" s="189" t="s">
        <v>94</v>
      </c>
      <c r="H116" s="189">
        <v>4</v>
      </c>
      <c r="I116" s="189">
        <v>70</v>
      </c>
      <c r="J116" s="43">
        <f>'Quadro de Preços 1'!$I$12</f>
        <v>0.63</v>
      </c>
      <c r="K116" s="44">
        <f t="shared" si="86"/>
        <v>176.4</v>
      </c>
      <c r="L116" s="190"/>
      <c r="M116" s="191"/>
      <c r="N116" s="192"/>
      <c r="O116" s="192"/>
      <c r="P116" s="192">
        <f>$K$116/4</f>
        <v>44.1</v>
      </c>
      <c r="Q116" s="192"/>
      <c r="R116" s="192"/>
      <c r="S116" s="192">
        <f>$K$116/4</f>
        <v>44.1</v>
      </c>
      <c r="T116" s="192"/>
      <c r="U116" s="192"/>
      <c r="V116" s="192">
        <f>$K$116/4</f>
        <v>44.1</v>
      </c>
      <c r="W116" s="191"/>
      <c r="X116" s="191"/>
      <c r="Y116" s="192">
        <f>$K$116/4</f>
        <v>44.1</v>
      </c>
      <c r="Z116" s="191"/>
      <c r="AA116" s="191"/>
      <c r="AB116" s="191"/>
      <c r="AC116" s="192"/>
      <c r="AD116" s="193"/>
      <c r="AE116" s="12"/>
    </row>
    <row r="117" spans="1:31" ht="15.75" customHeight="1" x14ac:dyDescent="0.25">
      <c r="A117" s="12"/>
      <c r="B117" s="12"/>
      <c r="C117" s="395" t="s">
        <v>95</v>
      </c>
      <c r="D117" s="396"/>
      <c r="E117" s="396"/>
      <c r="F117" s="396"/>
      <c r="G117" s="396"/>
      <c r="H117" s="396"/>
      <c r="I117" s="396"/>
      <c r="J117" s="397"/>
      <c r="K117" s="199">
        <f>SUM(K108:K116)</f>
        <v>15710.8</v>
      </c>
      <c r="L117" s="200">
        <f t="shared" ref="L117:AC117" si="88">SUM(L108:L116)</f>
        <v>0</v>
      </c>
      <c r="M117" s="200">
        <f t="shared" si="88"/>
        <v>0</v>
      </c>
      <c r="N117" s="200">
        <f t="shared" si="88"/>
        <v>0</v>
      </c>
      <c r="O117" s="200">
        <f t="shared" si="88"/>
        <v>0</v>
      </c>
      <c r="P117" s="200">
        <f t="shared" si="88"/>
        <v>3927.7</v>
      </c>
      <c r="Q117" s="200">
        <f t="shared" si="88"/>
        <v>0</v>
      </c>
      <c r="R117" s="200">
        <f t="shared" si="88"/>
        <v>0</v>
      </c>
      <c r="S117" s="200">
        <f t="shared" si="88"/>
        <v>3927.7</v>
      </c>
      <c r="T117" s="200">
        <f t="shared" si="88"/>
        <v>0</v>
      </c>
      <c r="U117" s="200">
        <f t="shared" si="88"/>
        <v>0</v>
      </c>
      <c r="V117" s="200">
        <f t="shared" si="88"/>
        <v>3927.7</v>
      </c>
      <c r="W117" s="200">
        <f t="shared" si="88"/>
        <v>0</v>
      </c>
      <c r="X117" s="200">
        <f t="shared" si="88"/>
        <v>0</v>
      </c>
      <c r="Y117" s="200">
        <f t="shared" si="88"/>
        <v>3927.7</v>
      </c>
      <c r="Z117" s="200">
        <f t="shared" si="88"/>
        <v>0</v>
      </c>
      <c r="AA117" s="200">
        <f t="shared" si="88"/>
        <v>0</v>
      </c>
      <c r="AB117" s="200">
        <f t="shared" si="88"/>
        <v>0</v>
      </c>
      <c r="AC117" s="200">
        <f t="shared" si="88"/>
        <v>0</v>
      </c>
      <c r="AD117" s="75">
        <f>SUM(L117:AC117)</f>
        <v>15710.8</v>
      </c>
      <c r="AE117" s="12" t="b">
        <f>IF(AD117=K117,TRUE,FALSE)</f>
        <v>1</v>
      </c>
    </row>
    <row r="118" spans="1:31" ht="15.75" customHeight="1" x14ac:dyDescent="0.25">
      <c r="A118" s="12"/>
      <c r="B118" s="12"/>
      <c r="C118" s="401" t="s">
        <v>327</v>
      </c>
      <c r="D118" s="186" t="s">
        <v>86</v>
      </c>
      <c r="E118" s="187" t="s">
        <v>9</v>
      </c>
      <c r="F118" s="188" t="s">
        <v>34</v>
      </c>
      <c r="G118" s="189" t="s">
        <v>87</v>
      </c>
      <c r="H118" s="189">
        <v>4</v>
      </c>
      <c r="I118" s="217">
        <v>48</v>
      </c>
      <c r="J118" s="55">
        <f>'Quadro de Preços 1 (2) - I'!$H$28</f>
        <v>12.6</v>
      </c>
      <c r="K118" s="44">
        <f t="shared" si="86"/>
        <v>2419.1999999999998</v>
      </c>
      <c r="L118" s="190"/>
      <c r="M118" s="191"/>
      <c r="N118" s="192"/>
      <c r="O118" s="192"/>
      <c r="P118" s="191"/>
      <c r="Q118" s="192">
        <f>$K$118/4</f>
        <v>604.79999999999995</v>
      </c>
      <c r="R118" s="192"/>
      <c r="S118" s="202"/>
      <c r="T118" s="192">
        <f>$K$118/4</f>
        <v>604.79999999999995</v>
      </c>
      <c r="U118" s="192"/>
      <c r="V118" s="108"/>
      <c r="W118" s="192">
        <f>$K$118/4</f>
        <v>604.79999999999995</v>
      </c>
      <c r="X118" s="108"/>
      <c r="Y118" s="108"/>
      <c r="Z118" s="192">
        <f>$K$118/4</f>
        <v>604.79999999999995</v>
      </c>
      <c r="AA118" s="108"/>
      <c r="AB118" s="108"/>
      <c r="AC118" s="192"/>
      <c r="AD118" s="193"/>
      <c r="AE118" s="12"/>
    </row>
    <row r="119" spans="1:31" ht="15.75" customHeight="1" x14ac:dyDescent="0.25">
      <c r="A119" s="12"/>
      <c r="B119" s="12"/>
      <c r="C119" s="448"/>
      <c r="D119" s="194" t="s">
        <v>88</v>
      </c>
      <c r="E119" s="187" t="s">
        <v>9</v>
      </c>
      <c r="F119" s="188" t="s">
        <v>34</v>
      </c>
      <c r="G119" s="189" t="s">
        <v>87</v>
      </c>
      <c r="H119" s="189">
        <v>3</v>
      </c>
      <c r="I119" s="217">
        <v>96</v>
      </c>
      <c r="J119" s="55">
        <f>'Quadro de Preços 1 (2) - I'!$H$29</f>
        <v>22.7</v>
      </c>
      <c r="K119" s="44">
        <f t="shared" si="86"/>
        <v>6537.5999999999995</v>
      </c>
      <c r="L119" s="190"/>
      <c r="M119" s="191"/>
      <c r="N119" s="192"/>
      <c r="O119" s="192"/>
      <c r="P119" s="191"/>
      <c r="Q119" s="192">
        <f>$K$119/4</f>
        <v>1634.3999999999999</v>
      </c>
      <c r="R119" s="192"/>
      <c r="S119" s="202"/>
      <c r="T119" s="192">
        <f>$K$119/4</f>
        <v>1634.3999999999999</v>
      </c>
      <c r="U119" s="192"/>
      <c r="V119" s="108"/>
      <c r="W119" s="192">
        <f>$K$119/4</f>
        <v>1634.3999999999999</v>
      </c>
      <c r="X119" s="108"/>
      <c r="Y119" s="108"/>
      <c r="Z119" s="192">
        <f>$K$119/4</f>
        <v>1634.3999999999999</v>
      </c>
      <c r="AA119" s="108"/>
      <c r="AB119" s="108"/>
      <c r="AC119" s="192"/>
      <c r="AD119" s="193"/>
      <c r="AE119" s="12"/>
    </row>
    <row r="120" spans="1:31" ht="15.75" customHeight="1" x14ac:dyDescent="0.25">
      <c r="A120" s="12"/>
      <c r="B120" s="12"/>
      <c r="C120" s="448"/>
      <c r="D120" s="195" t="s">
        <v>499</v>
      </c>
      <c r="E120" s="196" t="s">
        <v>6</v>
      </c>
      <c r="F120" s="188" t="s">
        <v>34</v>
      </c>
      <c r="G120" s="189" t="s">
        <v>87</v>
      </c>
      <c r="H120" s="189">
        <v>4</v>
      </c>
      <c r="I120" s="189">
        <v>10</v>
      </c>
      <c r="J120" s="52">
        <f>'Quadro de Preços 1 (2) - I'!H37</f>
        <v>27.84</v>
      </c>
      <c r="K120" s="44">
        <f t="shared" si="86"/>
        <v>1113.5999999999999</v>
      </c>
      <c r="L120" s="190"/>
      <c r="M120" s="191"/>
      <c r="N120" s="192"/>
      <c r="O120" s="192"/>
      <c r="P120" s="191"/>
      <c r="Q120" s="192">
        <f>$K$120/4</f>
        <v>278.39999999999998</v>
      </c>
      <c r="R120" s="192"/>
      <c r="S120" s="202"/>
      <c r="T120" s="192">
        <f>$K$120/4</f>
        <v>278.39999999999998</v>
      </c>
      <c r="U120" s="192"/>
      <c r="V120" s="108"/>
      <c r="W120" s="192">
        <f>$K$120/4</f>
        <v>278.39999999999998</v>
      </c>
      <c r="X120" s="108"/>
      <c r="Y120" s="108"/>
      <c r="Z120" s="192">
        <f>$K$120/4</f>
        <v>278.39999999999998</v>
      </c>
      <c r="AA120" s="108"/>
      <c r="AB120" s="108"/>
      <c r="AC120" s="192"/>
      <c r="AD120" s="193"/>
      <c r="AE120" s="12"/>
    </row>
    <row r="121" spans="1:31" ht="15.75" customHeight="1" x14ac:dyDescent="0.25">
      <c r="A121" s="12"/>
      <c r="B121" s="12"/>
      <c r="C121" s="448"/>
      <c r="D121" s="186" t="s">
        <v>96</v>
      </c>
      <c r="E121" s="196" t="s">
        <v>10</v>
      </c>
      <c r="F121" s="188" t="s">
        <v>34</v>
      </c>
      <c r="G121" s="189" t="s">
        <v>94</v>
      </c>
      <c r="H121" s="189">
        <v>4</v>
      </c>
      <c r="I121" s="197">
        <v>220</v>
      </c>
      <c r="J121" s="43">
        <f>'Quadro de Preços 1 (2) - I'!$H$19</f>
        <v>0.09</v>
      </c>
      <c r="K121" s="44">
        <f t="shared" si="86"/>
        <v>79.2</v>
      </c>
      <c r="L121" s="203"/>
      <c r="M121" s="192"/>
      <c r="N121" s="192"/>
      <c r="O121" s="192"/>
      <c r="P121" s="192"/>
      <c r="Q121" s="192">
        <f>$K$121/4</f>
        <v>19.8</v>
      </c>
      <c r="R121" s="192"/>
      <c r="S121" s="202"/>
      <c r="T121" s="192">
        <f>$K$121/4</f>
        <v>19.8</v>
      </c>
      <c r="U121" s="192"/>
      <c r="V121" s="108"/>
      <c r="W121" s="192">
        <f>$K$121/4</f>
        <v>19.8</v>
      </c>
      <c r="X121" s="108"/>
      <c r="Y121" s="108"/>
      <c r="Z121" s="192">
        <f>$K$121/4</f>
        <v>19.8</v>
      </c>
      <c r="AA121" s="108"/>
      <c r="AB121" s="108"/>
      <c r="AC121" s="192"/>
      <c r="AD121" s="193"/>
      <c r="AE121" s="12"/>
    </row>
    <row r="122" spans="1:31" ht="15.75" customHeight="1" x14ac:dyDescent="0.25">
      <c r="A122" s="12"/>
      <c r="B122" s="12"/>
      <c r="C122" s="448"/>
      <c r="D122" s="186" t="s">
        <v>97</v>
      </c>
      <c r="E122" s="196" t="s">
        <v>10</v>
      </c>
      <c r="F122" s="188" t="s">
        <v>34</v>
      </c>
      <c r="G122" s="189" t="s">
        <v>94</v>
      </c>
      <c r="H122" s="189">
        <v>4</v>
      </c>
      <c r="I122" s="189">
        <v>10</v>
      </c>
      <c r="J122" s="43">
        <f>'Quadro de Preços 1 (2) - I'!$H$23</f>
        <v>9</v>
      </c>
      <c r="K122" s="44">
        <f t="shared" si="86"/>
        <v>360</v>
      </c>
      <c r="L122" s="190"/>
      <c r="M122" s="191"/>
      <c r="N122" s="192"/>
      <c r="O122" s="192"/>
      <c r="P122" s="191"/>
      <c r="Q122" s="192">
        <f>$K$122/4</f>
        <v>90</v>
      </c>
      <c r="R122" s="192"/>
      <c r="S122" s="202"/>
      <c r="T122" s="192">
        <f>$K$122/4</f>
        <v>90</v>
      </c>
      <c r="U122" s="192"/>
      <c r="V122" s="108"/>
      <c r="W122" s="192">
        <f>$K$122/4</f>
        <v>90</v>
      </c>
      <c r="X122" s="108"/>
      <c r="Y122" s="108"/>
      <c r="Z122" s="192">
        <f>$K$122/4</f>
        <v>90</v>
      </c>
      <c r="AA122" s="108"/>
      <c r="AB122" s="108"/>
      <c r="AC122" s="192"/>
      <c r="AD122" s="193"/>
      <c r="AE122" s="12"/>
    </row>
    <row r="123" spans="1:31" ht="15.75" customHeight="1" x14ac:dyDescent="0.25">
      <c r="A123" s="12"/>
      <c r="B123" s="12"/>
      <c r="C123" s="448"/>
      <c r="D123" s="186" t="s">
        <v>98</v>
      </c>
      <c r="E123" s="196" t="s">
        <v>10</v>
      </c>
      <c r="F123" s="188" t="s">
        <v>34</v>
      </c>
      <c r="G123" s="197" t="s">
        <v>94</v>
      </c>
      <c r="H123" s="189">
        <v>4</v>
      </c>
      <c r="I123" s="224">
        <v>70</v>
      </c>
      <c r="J123" s="43">
        <f>'Quadro de Preços 1 (2) - I'!$H$24</f>
        <v>4</v>
      </c>
      <c r="K123" s="44">
        <f t="shared" si="86"/>
        <v>1120</v>
      </c>
      <c r="L123" s="190"/>
      <c r="M123" s="191"/>
      <c r="N123" s="192"/>
      <c r="O123" s="192"/>
      <c r="P123" s="191"/>
      <c r="Q123" s="192">
        <f>$K$123/4</f>
        <v>280</v>
      </c>
      <c r="R123" s="192"/>
      <c r="S123" s="202"/>
      <c r="T123" s="192">
        <f>$K$123/4</f>
        <v>280</v>
      </c>
      <c r="U123" s="192"/>
      <c r="V123" s="108"/>
      <c r="W123" s="192">
        <f>$K$123/4</f>
        <v>280</v>
      </c>
      <c r="X123" s="108"/>
      <c r="Y123" s="108"/>
      <c r="Z123" s="192">
        <f>$K$123/4</f>
        <v>280</v>
      </c>
      <c r="AA123" s="108"/>
      <c r="AB123" s="108"/>
      <c r="AC123" s="192"/>
      <c r="AD123" s="193"/>
      <c r="AE123" s="12"/>
    </row>
    <row r="124" spans="1:31" ht="15.75" customHeight="1" x14ac:dyDescent="0.25">
      <c r="A124" s="12"/>
      <c r="B124" s="12"/>
      <c r="C124" s="448"/>
      <c r="D124" s="186" t="s">
        <v>101</v>
      </c>
      <c r="E124" s="196" t="s">
        <v>10</v>
      </c>
      <c r="F124" s="188" t="s">
        <v>34</v>
      </c>
      <c r="G124" s="189" t="s">
        <v>94</v>
      </c>
      <c r="H124" s="189">
        <v>4</v>
      </c>
      <c r="I124" s="224">
        <v>70</v>
      </c>
      <c r="J124" s="43">
        <f>'Kit Lanche'!D15</f>
        <v>3.33</v>
      </c>
      <c r="K124" s="44">
        <f t="shared" si="86"/>
        <v>932.4</v>
      </c>
      <c r="L124" s="190"/>
      <c r="M124" s="191"/>
      <c r="N124" s="192"/>
      <c r="O124" s="192"/>
      <c r="P124" s="191"/>
      <c r="Q124" s="192">
        <f>$K$124/4</f>
        <v>233.1</v>
      </c>
      <c r="R124" s="192"/>
      <c r="S124" s="202"/>
      <c r="T124" s="192">
        <f>$K$124/4</f>
        <v>233.1</v>
      </c>
      <c r="U124" s="192"/>
      <c r="V124" s="108"/>
      <c r="W124" s="192">
        <f>$K$124/4</f>
        <v>233.1</v>
      </c>
      <c r="X124" s="108"/>
      <c r="Y124" s="108"/>
      <c r="Z124" s="192">
        <f>$K$124/4</f>
        <v>233.1</v>
      </c>
      <c r="AA124" s="108"/>
      <c r="AB124" s="108"/>
      <c r="AC124" s="192"/>
      <c r="AD124" s="75"/>
      <c r="AE124" s="12"/>
    </row>
    <row r="125" spans="1:31" ht="27.75" customHeight="1" x14ac:dyDescent="0.25">
      <c r="A125" s="12"/>
      <c r="B125" s="12"/>
      <c r="C125" s="448"/>
      <c r="D125" s="186" t="s">
        <v>30</v>
      </c>
      <c r="E125" s="196" t="s">
        <v>10</v>
      </c>
      <c r="F125" s="188" t="s">
        <v>34</v>
      </c>
      <c r="G125" s="189" t="s">
        <v>94</v>
      </c>
      <c r="H125" s="189">
        <v>4</v>
      </c>
      <c r="I125" s="224">
        <v>70</v>
      </c>
      <c r="J125" s="43">
        <f>'Verba_Kit Pedagogico_I'!$H$13</f>
        <v>7.4500000000000011</v>
      </c>
      <c r="K125" s="44">
        <f t="shared" si="86"/>
        <v>2086.0000000000005</v>
      </c>
      <c r="L125" s="190"/>
      <c r="M125" s="191"/>
      <c r="N125" s="192"/>
      <c r="O125" s="192"/>
      <c r="P125" s="191"/>
      <c r="Q125" s="192">
        <f>$K$125/4</f>
        <v>521.50000000000011</v>
      </c>
      <c r="R125" s="192"/>
      <c r="S125" s="202"/>
      <c r="T125" s="192">
        <f>$K$125/4</f>
        <v>521.50000000000011</v>
      </c>
      <c r="U125" s="192"/>
      <c r="V125" s="108"/>
      <c r="W125" s="192">
        <f>$K$125/4</f>
        <v>521.50000000000011</v>
      </c>
      <c r="X125" s="108"/>
      <c r="Y125" s="108"/>
      <c r="Z125" s="192">
        <f>$K$125/4</f>
        <v>521.50000000000011</v>
      </c>
      <c r="AA125" s="108"/>
      <c r="AB125" s="108"/>
      <c r="AC125" s="192"/>
      <c r="AD125" s="75"/>
      <c r="AE125" s="12"/>
    </row>
    <row r="126" spans="1:31" ht="15.75" customHeight="1" x14ac:dyDescent="0.25">
      <c r="A126" s="12"/>
      <c r="B126" s="12"/>
      <c r="C126" s="449"/>
      <c r="D126" s="198" t="s">
        <v>502</v>
      </c>
      <c r="E126" s="196" t="s">
        <v>10</v>
      </c>
      <c r="F126" s="188" t="s">
        <v>34</v>
      </c>
      <c r="G126" s="189" t="s">
        <v>94</v>
      </c>
      <c r="H126" s="189">
        <v>4</v>
      </c>
      <c r="I126" s="189">
        <v>70</v>
      </c>
      <c r="J126" s="43">
        <f>'Quadro de Preços 1'!$I$12</f>
        <v>0.63</v>
      </c>
      <c r="K126" s="44">
        <f>H126*I126*J126</f>
        <v>176.4</v>
      </c>
      <c r="L126" s="190"/>
      <c r="M126" s="191"/>
      <c r="N126" s="192"/>
      <c r="O126" s="192"/>
      <c r="P126" s="191"/>
      <c r="Q126" s="192">
        <f>$K$126/4</f>
        <v>44.1</v>
      </c>
      <c r="R126" s="192"/>
      <c r="S126" s="202"/>
      <c r="T126" s="192">
        <f>$K$126/4</f>
        <v>44.1</v>
      </c>
      <c r="U126" s="192"/>
      <c r="V126" s="299"/>
      <c r="W126" s="192">
        <f>$K$126/4</f>
        <v>44.1</v>
      </c>
      <c r="X126" s="304"/>
      <c r="Y126" s="304"/>
      <c r="Z126" s="192">
        <f>$K$126/4</f>
        <v>44.1</v>
      </c>
      <c r="AA126" s="304"/>
      <c r="AB126" s="304"/>
      <c r="AC126" s="192"/>
      <c r="AD126" s="75"/>
      <c r="AE126" s="12"/>
    </row>
    <row r="127" spans="1:31" ht="15.75" customHeight="1" x14ac:dyDescent="0.25">
      <c r="A127" s="12"/>
      <c r="B127" s="12"/>
      <c r="C127" s="425" t="s">
        <v>95</v>
      </c>
      <c r="D127" s="426"/>
      <c r="E127" s="426"/>
      <c r="F127" s="426"/>
      <c r="G127" s="426"/>
      <c r="H127" s="426"/>
      <c r="I127" s="426"/>
      <c r="J127" s="427"/>
      <c r="K127" s="183">
        <f>SUM(K118:K126)</f>
        <v>14824.4</v>
      </c>
      <c r="L127" s="184">
        <f t="shared" ref="L127:AC127" si="89">SUM(L118:L126)</f>
        <v>0</v>
      </c>
      <c r="M127" s="184">
        <f t="shared" si="89"/>
        <v>0</v>
      </c>
      <c r="N127" s="184">
        <f t="shared" si="89"/>
        <v>0</v>
      </c>
      <c r="O127" s="184">
        <f t="shared" si="89"/>
        <v>0</v>
      </c>
      <c r="P127" s="184">
        <f t="shared" si="89"/>
        <v>0</v>
      </c>
      <c r="Q127" s="184">
        <f t="shared" si="89"/>
        <v>3706.1</v>
      </c>
      <c r="R127" s="184">
        <f t="shared" si="89"/>
        <v>0</v>
      </c>
      <c r="S127" s="184">
        <f t="shared" si="89"/>
        <v>0</v>
      </c>
      <c r="T127" s="184">
        <f t="shared" si="89"/>
        <v>3706.1</v>
      </c>
      <c r="U127" s="184">
        <f t="shared" si="89"/>
        <v>0</v>
      </c>
      <c r="V127" s="184">
        <f t="shared" si="89"/>
        <v>0</v>
      </c>
      <c r="W127" s="184">
        <f t="shared" si="89"/>
        <v>3706.1</v>
      </c>
      <c r="X127" s="184">
        <f t="shared" si="89"/>
        <v>0</v>
      </c>
      <c r="Y127" s="184">
        <f t="shared" si="89"/>
        <v>0</v>
      </c>
      <c r="Z127" s="184">
        <f t="shared" si="89"/>
        <v>3706.1</v>
      </c>
      <c r="AA127" s="184">
        <f t="shared" si="89"/>
        <v>0</v>
      </c>
      <c r="AB127" s="184">
        <f t="shared" si="89"/>
        <v>0</v>
      </c>
      <c r="AC127" s="184">
        <f t="shared" si="89"/>
        <v>0</v>
      </c>
      <c r="AD127" s="75">
        <f>SUM(L127:AC127)</f>
        <v>14824.4</v>
      </c>
      <c r="AE127" s="12" t="b">
        <f>IF(AD127=K127,TRUE,FALSE)</f>
        <v>1</v>
      </c>
    </row>
    <row r="128" spans="1:31" ht="15.75" customHeight="1" x14ac:dyDescent="0.25">
      <c r="A128" s="12"/>
      <c r="B128" s="12"/>
      <c r="C128" s="392" t="s">
        <v>103</v>
      </c>
      <c r="D128" s="78" t="s">
        <v>86</v>
      </c>
      <c r="E128" s="90" t="s">
        <v>9</v>
      </c>
      <c r="F128" s="17" t="s">
        <v>34</v>
      </c>
      <c r="G128" s="89" t="s">
        <v>87</v>
      </c>
      <c r="H128" s="89">
        <v>4</v>
      </c>
      <c r="I128" s="81">
        <v>102</v>
      </c>
      <c r="J128" s="55">
        <f>'Quadro de Preços 1 (2) - I'!$H$28</f>
        <v>12.6</v>
      </c>
      <c r="K128" s="44">
        <f t="shared" ref="K128:K135" si="90">H128*I128*J128</f>
        <v>5140.8</v>
      </c>
      <c r="L128" s="97"/>
      <c r="M128" s="49"/>
      <c r="N128" s="98"/>
      <c r="O128" s="49"/>
      <c r="P128" s="49">
        <f>$K$128/6</f>
        <v>856.80000000000007</v>
      </c>
      <c r="Q128" s="49"/>
      <c r="R128" s="49">
        <f>$K$128/6</f>
        <v>856.80000000000007</v>
      </c>
      <c r="S128" s="49"/>
      <c r="T128" s="49">
        <f>$K$128/6</f>
        <v>856.80000000000007</v>
      </c>
      <c r="U128" s="49"/>
      <c r="V128" s="49">
        <f>$K$128/6</f>
        <v>856.80000000000007</v>
      </c>
      <c r="W128" s="49"/>
      <c r="X128" s="49">
        <f>$K$128/6</f>
        <v>856.80000000000007</v>
      </c>
      <c r="Y128" s="49"/>
      <c r="Z128" s="49">
        <f>$K$128/6</f>
        <v>856.80000000000007</v>
      </c>
      <c r="AA128" s="49"/>
      <c r="AB128" s="49"/>
      <c r="AC128" s="49"/>
      <c r="AD128" s="75"/>
      <c r="AE128" s="68"/>
    </row>
    <row r="129" spans="1:32" ht="15.75" customHeight="1" x14ac:dyDescent="0.25">
      <c r="A129" s="12"/>
      <c r="B129" s="12"/>
      <c r="C129" s="393"/>
      <c r="D129" s="82" t="s">
        <v>88</v>
      </c>
      <c r="E129" s="90" t="s">
        <v>9</v>
      </c>
      <c r="F129" s="17" t="s">
        <v>34</v>
      </c>
      <c r="G129" s="89" t="s">
        <v>87</v>
      </c>
      <c r="H129" s="89">
        <v>3</v>
      </c>
      <c r="I129" s="81">
        <v>180</v>
      </c>
      <c r="J129" s="55">
        <f>'Quadro de Preços 1 (2) - I'!$H$29</f>
        <v>22.7</v>
      </c>
      <c r="K129" s="44">
        <f t="shared" si="90"/>
        <v>12258</v>
      </c>
      <c r="L129" s="66"/>
      <c r="M129" s="49"/>
      <c r="N129" s="49"/>
      <c r="O129" s="49"/>
      <c r="P129" s="49">
        <f>$K$129/6</f>
        <v>2043</v>
      </c>
      <c r="Q129" s="49"/>
      <c r="R129" s="49">
        <f>$K$129/6</f>
        <v>2043</v>
      </c>
      <c r="S129" s="49"/>
      <c r="T129" s="49">
        <f>$K$129/6</f>
        <v>2043</v>
      </c>
      <c r="U129" s="49"/>
      <c r="V129" s="49">
        <f>$K$129/6</f>
        <v>2043</v>
      </c>
      <c r="W129" s="49"/>
      <c r="X129" s="49">
        <f>$K$129/6</f>
        <v>2043</v>
      </c>
      <c r="Y129" s="49"/>
      <c r="Z129" s="49">
        <f>$K$129/6</f>
        <v>2043</v>
      </c>
      <c r="AA129" s="49"/>
      <c r="AB129" s="49"/>
      <c r="AC129" s="49"/>
      <c r="AD129" s="75"/>
      <c r="AE129" s="12"/>
    </row>
    <row r="130" spans="1:32" ht="15.75" customHeight="1" x14ac:dyDescent="0.25">
      <c r="A130" s="12"/>
      <c r="B130" s="12"/>
      <c r="C130" s="393"/>
      <c r="D130" s="4" t="s">
        <v>468</v>
      </c>
      <c r="E130" s="17" t="s">
        <v>6</v>
      </c>
      <c r="F130" s="17" t="s">
        <v>34</v>
      </c>
      <c r="G130" s="89" t="s">
        <v>87</v>
      </c>
      <c r="H130" s="89">
        <v>6</v>
      </c>
      <c r="I130" s="213">
        <v>10</v>
      </c>
      <c r="J130" s="52">
        <f>'Quadro de Preços 1 (2) - I'!$H$30</f>
        <v>50</v>
      </c>
      <c r="K130" s="44">
        <f t="shared" si="90"/>
        <v>3000</v>
      </c>
      <c r="L130" s="66"/>
      <c r="M130" s="49"/>
      <c r="N130" s="49"/>
      <c r="O130" s="49"/>
      <c r="P130" s="49">
        <f>$K$130/6</f>
        <v>500</v>
      </c>
      <c r="Q130" s="49"/>
      <c r="R130" s="49">
        <f>$K$130/6</f>
        <v>500</v>
      </c>
      <c r="S130" s="49"/>
      <c r="T130" s="49">
        <f>$K$130/6</f>
        <v>500</v>
      </c>
      <c r="U130" s="49"/>
      <c r="V130" s="49">
        <f>$K$130/6</f>
        <v>500</v>
      </c>
      <c r="W130" s="49"/>
      <c r="X130" s="49">
        <f>$K$130/6</f>
        <v>500</v>
      </c>
      <c r="Y130" s="49"/>
      <c r="Z130" s="49">
        <f>$K$130/6</f>
        <v>500</v>
      </c>
      <c r="AA130" s="49"/>
      <c r="AB130" s="49"/>
      <c r="AC130" s="49"/>
      <c r="AD130" s="75"/>
      <c r="AE130" s="12"/>
    </row>
    <row r="131" spans="1:32" ht="15.75" customHeight="1" x14ac:dyDescent="0.25">
      <c r="A131" s="12"/>
      <c r="B131" s="12"/>
      <c r="C131" s="393"/>
      <c r="D131" s="78" t="s">
        <v>97</v>
      </c>
      <c r="E131" s="17" t="s">
        <v>10</v>
      </c>
      <c r="F131" s="17" t="s">
        <v>34</v>
      </c>
      <c r="G131" s="89" t="s">
        <v>94</v>
      </c>
      <c r="H131" s="89">
        <v>6</v>
      </c>
      <c r="I131" s="89">
        <v>10</v>
      </c>
      <c r="J131" s="43">
        <f>'Quadro de Preços 1 (2) - I'!$H$23</f>
        <v>9</v>
      </c>
      <c r="K131" s="44">
        <f t="shared" si="90"/>
        <v>540</v>
      </c>
      <c r="L131" s="66"/>
      <c r="M131" s="49"/>
      <c r="N131" s="49"/>
      <c r="O131" s="49"/>
      <c r="P131" s="49">
        <f>$K$131/6</f>
        <v>90</v>
      </c>
      <c r="Q131" s="49"/>
      <c r="R131" s="49">
        <f>$K$131/6</f>
        <v>90</v>
      </c>
      <c r="S131" s="49"/>
      <c r="T131" s="49">
        <f>$K$131/6</f>
        <v>90</v>
      </c>
      <c r="U131" s="49"/>
      <c r="V131" s="49">
        <f>$K$131/6</f>
        <v>90</v>
      </c>
      <c r="W131" s="49"/>
      <c r="X131" s="49">
        <f>$K$131/6</f>
        <v>90</v>
      </c>
      <c r="Y131" s="49"/>
      <c r="Z131" s="49">
        <f>$K$131/6</f>
        <v>90</v>
      </c>
      <c r="AA131" s="49"/>
      <c r="AB131" s="49"/>
      <c r="AC131" s="49"/>
      <c r="AD131" s="75"/>
      <c r="AE131" s="12"/>
    </row>
    <row r="132" spans="1:32" ht="15.75" customHeight="1" x14ac:dyDescent="0.25">
      <c r="A132" s="12"/>
      <c r="B132" s="12"/>
      <c r="C132" s="393"/>
      <c r="D132" s="78" t="s">
        <v>98</v>
      </c>
      <c r="E132" s="17" t="s">
        <v>10</v>
      </c>
      <c r="F132" s="17" t="s">
        <v>34</v>
      </c>
      <c r="G132" s="80" t="s">
        <v>94</v>
      </c>
      <c r="H132" s="89">
        <v>6</v>
      </c>
      <c r="I132" s="221">
        <v>70</v>
      </c>
      <c r="J132" s="43">
        <f>'Quadro de Preços 1 (2) - I'!$H$24</f>
        <v>4</v>
      </c>
      <c r="K132" s="44">
        <f t="shared" si="90"/>
        <v>1680</v>
      </c>
      <c r="L132" s="66"/>
      <c r="M132" s="49"/>
      <c r="N132" s="49"/>
      <c r="O132" s="49"/>
      <c r="P132" s="49">
        <f>$K$132/6</f>
        <v>280</v>
      </c>
      <c r="Q132" s="49"/>
      <c r="R132" s="49">
        <f>$K$132/6</f>
        <v>280</v>
      </c>
      <c r="S132" s="49"/>
      <c r="T132" s="49">
        <f>$K$132/6</f>
        <v>280</v>
      </c>
      <c r="U132" s="49"/>
      <c r="V132" s="49">
        <f>$K$132/6</f>
        <v>280</v>
      </c>
      <c r="W132" s="49"/>
      <c r="X132" s="49">
        <f>$K$132/6</f>
        <v>280</v>
      </c>
      <c r="Y132" s="49"/>
      <c r="Z132" s="49">
        <f>$K$132/6</f>
        <v>280</v>
      </c>
      <c r="AA132" s="49"/>
      <c r="AB132" s="49"/>
      <c r="AC132" s="49"/>
      <c r="AD132" s="75"/>
      <c r="AE132" s="12"/>
    </row>
    <row r="133" spans="1:32" ht="15.75" customHeight="1" x14ac:dyDescent="0.25">
      <c r="A133" s="58"/>
      <c r="B133" s="58"/>
      <c r="C133" s="393"/>
      <c r="D133" s="78" t="s">
        <v>101</v>
      </c>
      <c r="E133" s="17" t="s">
        <v>10</v>
      </c>
      <c r="F133" s="17" t="s">
        <v>34</v>
      </c>
      <c r="G133" s="89" t="s">
        <v>94</v>
      </c>
      <c r="H133" s="89">
        <v>6</v>
      </c>
      <c r="I133" s="221">
        <v>70</v>
      </c>
      <c r="J133" s="43">
        <f>'Kit Lanche'!D15</f>
        <v>3.33</v>
      </c>
      <c r="K133" s="44">
        <f t="shared" si="90"/>
        <v>1398.6000000000001</v>
      </c>
      <c r="L133" s="66"/>
      <c r="M133" s="49"/>
      <c r="N133" s="49"/>
      <c r="O133" s="49"/>
      <c r="P133" s="49">
        <f>$K$133/6</f>
        <v>233.10000000000002</v>
      </c>
      <c r="Q133" s="49"/>
      <c r="R133" s="49">
        <f>$K$133/6</f>
        <v>233.10000000000002</v>
      </c>
      <c r="S133" s="49"/>
      <c r="T133" s="49">
        <f>$K$133/6</f>
        <v>233.10000000000002</v>
      </c>
      <c r="U133" s="49"/>
      <c r="V133" s="49">
        <f>$K$133/6</f>
        <v>233.10000000000002</v>
      </c>
      <c r="W133" s="49"/>
      <c r="X133" s="49">
        <f>$K$133/6</f>
        <v>233.10000000000002</v>
      </c>
      <c r="Y133" s="49"/>
      <c r="Z133" s="49">
        <f>$K$133/6</f>
        <v>233.10000000000002</v>
      </c>
      <c r="AA133" s="49"/>
      <c r="AB133" s="49"/>
      <c r="AC133" s="49"/>
      <c r="AD133" s="75"/>
      <c r="AE133" s="12"/>
    </row>
    <row r="134" spans="1:32" ht="15.75" customHeight="1" x14ac:dyDescent="0.25">
      <c r="A134" s="12"/>
      <c r="B134" s="12"/>
      <c r="C134" s="393"/>
      <c r="D134" s="78" t="s">
        <v>30</v>
      </c>
      <c r="E134" s="81" t="s">
        <v>92</v>
      </c>
      <c r="F134" s="17" t="s">
        <v>34</v>
      </c>
      <c r="G134" s="89" t="s">
        <v>94</v>
      </c>
      <c r="H134" s="89">
        <v>6</v>
      </c>
      <c r="I134" s="221">
        <v>70</v>
      </c>
      <c r="J134" s="43">
        <f>'Verba_Kit Pedagogico_I'!$H$13</f>
        <v>7.4500000000000011</v>
      </c>
      <c r="K134" s="44">
        <f t="shared" si="90"/>
        <v>3129.0000000000005</v>
      </c>
      <c r="L134" s="66"/>
      <c r="M134" s="49"/>
      <c r="N134" s="49"/>
      <c r="O134" s="49"/>
      <c r="P134" s="49">
        <f>$K$134/6</f>
        <v>521.50000000000011</v>
      </c>
      <c r="Q134" s="49"/>
      <c r="R134" s="49">
        <f>$K$134/6</f>
        <v>521.50000000000011</v>
      </c>
      <c r="S134" s="49"/>
      <c r="T134" s="49">
        <f>$K$134/6</f>
        <v>521.50000000000011</v>
      </c>
      <c r="U134" s="49"/>
      <c r="V134" s="49">
        <f>$K$134/6</f>
        <v>521.50000000000011</v>
      </c>
      <c r="W134" s="49"/>
      <c r="X134" s="49">
        <f>$K$134/6</f>
        <v>521.50000000000011</v>
      </c>
      <c r="Y134" s="49"/>
      <c r="Z134" s="49">
        <f>$K$134/6</f>
        <v>521.50000000000011</v>
      </c>
      <c r="AA134" s="49"/>
      <c r="AB134" s="49"/>
      <c r="AC134" s="49"/>
      <c r="AD134" s="75"/>
      <c r="AE134" s="12"/>
    </row>
    <row r="135" spans="1:32" ht="12.75" customHeight="1" x14ac:dyDescent="0.25">
      <c r="A135" s="12"/>
      <c r="B135" s="12"/>
      <c r="C135" s="394"/>
      <c r="D135" s="198" t="s">
        <v>502</v>
      </c>
      <c r="E135" s="17" t="s">
        <v>10</v>
      </c>
      <c r="F135" s="17" t="s">
        <v>34</v>
      </c>
      <c r="G135" s="89" t="s">
        <v>94</v>
      </c>
      <c r="H135" s="89">
        <v>6</v>
      </c>
      <c r="I135" s="89">
        <v>70</v>
      </c>
      <c r="J135" s="43">
        <f>'Quadro de Preços 1'!$I$12</f>
        <v>0.63</v>
      </c>
      <c r="K135" s="44">
        <f t="shared" si="90"/>
        <v>264.60000000000002</v>
      </c>
      <c r="L135" s="66"/>
      <c r="M135" s="49"/>
      <c r="N135" s="49"/>
      <c r="O135" s="49"/>
      <c r="P135" s="49">
        <f>$K$135/6</f>
        <v>44.1</v>
      </c>
      <c r="Q135" s="49"/>
      <c r="R135" s="49">
        <f>$K$135/6</f>
        <v>44.1</v>
      </c>
      <c r="S135" s="49"/>
      <c r="T135" s="49">
        <f>$K$135/6</f>
        <v>44.1</v>
      </c>
      <c r="U135" s="49"/>
      <c r="V135" s="49">
        <f>$K$135/6</f>
        <v>44.1</v>
      </c>
      <c r="W135" s="49"/>
      <c r="X135" s="49">
        <f>$K$135/6</f>
        <v>44.1</v>
      </c>
      <c r="Y135" s="49"/>
      <c r="Z135" s="49">
        <f>$K$135/6</f>
        <v>44.1</v>
      </c>
      <c r="AA135" s="49"/>
      <c r="AB135" s="49"/>
      <c r="AC135" s="49"/>
      <c r="AD135" s="75"/>
      <c r="AE135" s="12"/>
    </row>
    <row r="136" spans="1:32" ht="33" customHeight="1" x14ac:dyDescent="0.25">
      <c r="A136" s="12"/>
      <c r="B136" s="12"/>
      <c r="C136" s="31" t="s">
        <v>95</v>
      </c>
      <c r="D136" s="87"/>
      <c r="E136" s="87"/>
      <c r="F136" s="87"/>
      <c r="G136" s="87"/>
      <c r="H136" s="87"/>
      <c r="I136" s="87"/>
      <c r="J136" s="88"/>
      <c r="K136" s="48">
        <f>SUM(K128:K135)</f>
        <v>27410.999999999996</v>
      </c>
      <c r="L136" s="48">
        <f t="shared" ref="L136:AC136" si="91">SUM(L128:L135)</f>
        <v>0</v>
      </c>
      <c r="M136" s="48">
        <f t="shared" si="91"/>
        <v>0</v>
      </c>
      <c r="N136" s="48">
        <f t="shared" si="91"/>
        <v>0</v>
      </c>
      <c r="O136" s="48">
        <f t="shared" si="91"/>
        <v>0</v>
      </c>
      <c r="P136" s="48">
        <f t="shared" si="91"/>
        <v>4568.5000000000009</v>
      </c>
      <c r="Q136" s="48">
        <f t="shared" si="91"/>
        <v>0</v>
      </c>
      <c r="R136" s="48">
        <f t="shared" si="91"/>
        <v>4568.5000000000009</v>
      </c>
      <c r="S136" s="48">
        <f t="shared" si="91"/>
        <v>0</v>
      </c>
      <c r="T136" s="48">
        <f t="shared" si="91"/>
        <v>4568.5000000000009</v>
      </c>
      <c r="U136" s="48">
        <f t="shared" si="91"/>
        <v>0</v>
      </c>
      <c r="V136" s="48">
        <f t="shared" si="91"/>
        <v>4568.5000000000009</v>
      </c>
      <c r="W136" s="48">
        <f t="shared" si="91"/>
        <v>0</v>
      </c>
      <c r="X136" s="48">
        <f t="shared" si="91"/>
        <v>4568.5000000000009</v>
      </c>
      <c r="Y136" s="48">
        <f t="shared" si="91"/>
        <v>0</v>
      </c>
      <c r="Z136" s="48">
        <f t="shared" si="91"/>
        <v>4568.5000000000009</v>
      </c>
      <c r="AA136" s="48">
        <f t="shared" si="91"/>
        <v>0</v>
      </c>
      <c r="AB136" s="48">
        <f t="shared" si="91"/>
        <v>0</v>
      </c>
      <c r="AC136" s="48">
        <f t="shared" si="91"/>
        <v>0</v>
      </c>
      <c r="AD136" s="75">
        <f>SUM(L136:AC136)</f>
        <v>27411.000000000004</v>
      </c>
      <c r="AE136" s="12" t="b">
        <f>IF(AD136=K136,TRUE,FALSE)</f>
        <v>1</v>
      </c>
    </row>
    <row r="137" spans="1:32" ht="21" customHeight="1" x14ac:dyDescent="0.25">
      <c r="A137" s="12"/>
      <c r="B137" s="12"/>
      <c r="C137" s="389" t="s">
        <v>328</v>
      </c>
      <c r="D137" s="100" t="s">
        <v>469</v>
      </c>
      <c r="E137" s="17" t="s">
        <v>6</v>
      </c>
      <c r="F137" s="17" t="s">
        <v>34</v>
      </c>
      <c r="G137" s="81" t="s">
        <v>87</v>
      </c>
      <c r="H137" s="81">
        <v>6</v>
      </c>
      <c r="I137" s="81">
        <v>20</v>
      </c>
      <c r="J137" s="55">
        <f>'Quadro de Preços 1 (2) - I'!$H$31</f>
        <v>37.94</v>
      </c>
      <c r="K137" s="64">
        <f t="shared" ref="K137:K140" si="92">J137*I137*H137</f>
        <v>4552.7999999999993</v>
      </c>
      <c r="L137" s="107"/>
      <c r="M137" s="56"/>
      <c r="N137" s="56"/>
      <c r="O137" s="56"/>
      <c r="P137" s="56"/>
      <c r="Q137" s="56">
        <f>$K$137/6</f>
        <v>758.79999999999984</v>
      </c>
      <c r="R137" s="56"/>
      <c r="S137" s="56">
        <f>$K$137/6</f>
        <v>758.79999999999984</v>
      </c>
      <c r="T137" s="56"/>
      <c r="U137" s="56">
        <f>$K$137/6</f>
        <v>758.79999999999984</v>
      </c>
      <c r="V137" s="56"/>
      <c r="W137" s="56">
        <f>$K$137/6</f>
        <v>758.79999999999984</v>
      </c>
      <c r="X137" s="56"/>
      <c r="Y137" s="56">
        <f>$K$137/6</f>
        <v>758.79999999999984</v>
      </c>
      <c r="Z137" s="56"/>
      <c r="AA137" s="56">
        <f>$K$137/6</f>
        <v>758.79999999999984</v>
      </c>
      <c r="AB137" s="56"/>
      <c r="AC137" s="115"/>
      <c r="AD137" s="75"/>
      <c r="AE137" s="12"/>
      <c r="AF137" s="293"/>
    </row>
    <row r="138" spans="1:32" ht="15.75" customHeight="1" x14ac:dyDescent="0.25">
      <c r="A138" s="12"/>
      <c r="B138" s="12"/>
      <c r="C138" s="390"/>
      <c r="D138" s="93" t="s">
        <v>86</v>
      </c>
      <c r="E138" s="90" t="s">
        <v>9</v>
      </c>
      <c r="F138" s="17" t="s">
        <v>34</v>
      </c>
      <c r="G138" s="81" t="s">
        <v>87</v>
      </c>
      <c r="H138" s="81">
        <v>4</v>
      </c>
      <c r="I138" s="81">
        <v>360</v>
      </c>
      <c r="J138" s="55">
        <f>'Quadro de Preços 1 (2) - I'!$H$28</f>
        <v>12.6</v>
      </c>
      <c r="K138" s="64">
        <f t="shared" si="92"/>
        <v>18144</v>
      </c>
      <c r="L138" s="99"/>
      <c r="M138" s="56"/>
      <c r="N138" s="56"/>
      <c r="O138" s="98"/>
      <c r="P138" s="56"/>
      <c r="Q138" s="56">
        <f>$K$138/6</f>
        <v>3024</v>
      </c>
      <c r="R138" s="56"/>
      <c r="S138" s="56">
        <f>$K$138/6</f>
        <v>3024</v>
      </c>
      <c r="T138" s="56"/>
      <c r="U138" s="56">
        <f>$K$138/6</f>
        <v>3024</v>
      </c>
      <c r="V138" s="56"/>
      <c r="W138" s="56">
        <f>$K$138/6</f>
        <v>3024</v>
      </c>
      <c r="X138" s="56"/>
      <c r="Y138" s="56">
        <f>$K$138/6</f>
        <v>3024</v>
      </c>
      <c r="Z138" s="56"/>
      <c r="AA138" s="56">
        <f>$K$138/6</f>
        <v>3024</v>
      </c>
      <c r="AB138" s="56"/>
      <c r="AC138" s="115"/>
      <c r="AD138" s="75"/>
      <c r="AE138" s="12"/>
      <c r="AF138" s="293"/>
    </row>
    <row r="139" spans="1:32" ht="15.75" customHeight="1" x14ac:dyDescent="0.25">
      <c r="A139" s="12"/>
      <c r="B139" s="12"/>
      <c r="C139" s="390"/>
      <c r="D139" s="93" t="s">
        <v>88</v>
      </c>
      <c r="E139" s="90" t="s">
        <v>9</v>
      </c>
      <c r="F139" s="17" t="s">
        <v>34</v>
      </c>
      <c r="G139" s="81" t="s">
        <v>87</v>
      </c>
      <c r="H139" s="81">
        <v>3</v>
      </c>
      <c r="I139" s="81">
        <v>216</v>
      </c>
      <c r="J139" s="55">
        <f>'Quadro de Preços 1 (2) - I'!$H$29</f>
        <v>22.7</v>
      </c>
      <c r="K139" s="64">
        <f t="shared" si="92"/>
        <v>14709.599999999999</v>
      </c>
      <c r="L139" s="99"/>
      <c r="M139" s="56"/>
      <c r="N139" s="56"/>
      <c r="O139" s="84"/>
      <c r="P139" s="56"/>
      <c r="Q139" s="56">
        <f>$K$139/6</f>
        <v>2451.6</v>
      </c>
      <c r="R139" s="56"/>
      <c r="S139" s="56">
        <f>$K$139/6</f>
        <v>2451.6</v>
      </c>
      <c r="T139" s="56"/>
      <c r="U139" s="56">
        <f>$K$139/6</f>
        <v>2451.6</v>
      </c>
      <c r="V139" s="56"/>
      <c r="W139" s="56">
        <f>$K$139/6</f>
        <v>2451.6</v>
      </c>
      <c r="X139" s="56"/>
      <c r="Y139" s="56">
        <f>$K$139/6</f>
        <v>2451.6</v>
      </c>
      <c r="Z139" s="56"/>
      <c r="AA139" s="56">
        <f>$K$139/6</f>
        <v>2451.6</v>
      </c>
      <c r="AB139" s="56"/>
      <c r="AC139" s="115"/>
      <c r="AD139" s="75"/>
      <c r="AE139" s="12"/>
      <c r="AF139" s="293"/>
    </row>
    <row r="140" spans="1:32" ht="15.75" customHeight="1" x14ac:dyDescent="0.25">
      <c r="A140" s="12"/>
      <c r="B140" s="12"/>
      <c r="C140" s="391"/>
      <c r="D140" s="92" t="s">
        <v>13</v>
      </c>
      <c r="E140" s="17" t="s">
        <v>10</v>
      </c>
      <c r="F140" s="17" t="s">
        <v>34</v>
      </c>
      <c r="G140" s="81" t="s">
        <v>105</v>
      </c>
      <c r="H140" s="81">
        <v>6</v>
      </c>
      <c r="I140" s="81">
        <v>10</v>
      </c>
      <c r="J140" s="43">
        <f>'Quadro de Preços 1 (2) - I'!$H$14</f>
        <v>2.6</v>
      </c>
      <c r="K140" s="64">
        <f t="shared" si="92"/>
        <v>156</v>
      </c>
      <c r="L140" s="99"/>
      <c r="M140" s="56"/>
      <c r="N140" s="56"/>
      <c r="O140" s="84"/>
      <c r="P140" s="56"/>
      <c r="Q140" s="56">
        <f>$K$140/6</f>
        <v>26</v>
      </c>
      <c r="R140" s="56"/>
      <c r="S140" s="56">
        <f>$K$140/6</f>
        <v>26</v>
      </c>
      <c r="T140" s="56"/>
      <c r="U140" s="56">
        <f>$K$140/6</f>
        <v>26</v>
      </c>
      <c r="V140" s="56"/>
      <c r="W140" s="56">
        <f>$K$140/6</f>
        <v>26</v>
      </c>
      <c r="X140" s="56"/>
      <c r="Y140" s="56">
        <f>$K$140/6</f>
        <v>26</v>
      </c>
      <c r="Z140" s="56"/>
      <c r="AA140" s="56">
        <f>$K$140/6</f>
        <v>26</v>
      </c>
      <c r="AB140" s="56"/>
      <c r="AC140" s="115"/>
      <c r="AD140" s="75"/>
      <c r="AE140" s="12"/>
      <c r="AF140" s="293"/>
    </row>
    <row r="141" spans="1:32" ht="15.75" customHeight="1" x14ac:dyDescent="0.25">
      <c r="A141" s="12"/>
      <c r="B141" s="12"/>
      <c r="C141" s="109" t="s">
        <v>95</v>
      </c>
      <c r="D141" s="110"/>
      <c r="E141" s="110"/>
      <c r="F141" s="110"/>
      <c r="G141" s="111"/>
      <c r="H141" s="111"/>
      <c r="I141" s="111"/>
      <c r="J141" s="112"/>
      <c r="K141" s="48">
        <f>SUM(K137:K140)</f>
        <v>37562.399999999994</v>
      </c>
      <c r="L141" s="48">
        <f t="shared" ref="L141:AC141" si="93">SUM(L137:L140)</f>
        <v>0</v>
      </c>
      <c r="M141" s="48">
        <f t="shared" si="93"/>
        <v>0</v>
      </c>
      <c r="N141" s="48">
        <f t="shared" si="93"/>
        <v>0</v>
      </c>
      <c r="O141" s="48">
        <f t="shared" si="93"/>
        <v>0</v>
      </c>
      <c r="P141" s="48">
        <f t="shared" si="93"/>
        <v>0</v>
      </c>
      <c r="Q141" s="48">
        <f t="shared" si="93"/>
        <v>6260.4</v>
      </c>
      <c r="R141" s="48">
        <f t="shared" si="93"/>
        <v>0</v>
      </c>
      <c r="S141" s="48">
        <f t="shared" si="93"/>
        <v>6260.4</v>
      </c>
      <c r="T141" s="48">
        <f t="shared" si="93"/>
        <v>0</v>
      </c>
      <c r="U141" s="48">
        <f t="shared" si="93"/>
        <v>6260.4</v>
      </c>
      <c r="V141" s="48">
        <f t="shared" si="93"/>
        <v>0</v>
      </c>
      <c r="W141" s="48">
        <f t="shared" si="93"/>
        <v>6260.4</v>
      </c>
      <c r="X141" s="48">
        <f t="shared" si="93"/>
        <v>0</v>
      </c>
      <c r="Y141" s="48">
        <f t="shared" si="93"/>
        <v>6260.4</v>
      </c>
      <c r="Z141" s="48">
        <f t="shared" si="93"/>
        <v>0</v>
      </c>
      <c r="AA141" s="48">
        <f t="shared" si="93"/>
        <v>6260.4</v>
      </c>
      <c r="AB141" s="48">
        <f t="shared" si="93"/>
        <v>0</v>
      </c>
      <c r="AC141" s="48">
        <f t="shared" si="93"/>
        <v>0</v>
      </c>
      <c r="AD141" s="75">
        <f>SUM(L141:AC141)</f>
        <v>37562.400000000001</v>
      </c>
      <c r="AE141" s="12" t="b">
        <f>IF(AD141=K141,TRUE,FALSE)</f>
        <v>1</v>
      </c>
      <c r="AF141" s="293"/>
    </row>
    <row r="142" spans="1:32" ht="15.75" customHeight="1" x14ac:dyDescent="0.25">
      <c r="A142" s="12"/>
      <c r="B142" s="12"/>
      <c r="C142" s="389" t="s">
        <v>615</v>
      </c>
      <c r="D142" s="93" t="s">
        <v>86</v>
      </c>
      <c r="E142" s="90" t="s">
        <v>9</v>
      </c>
      <c r="F142" s="17" t="s">
        <v>34</v>
      </c>
      <c r="G142" s="114" t="s">
        <v>87</v>
      </c>
      <c r="H142" s="81">
        <v>4</v>
      </c>
      <c r="I142" s="81">
        <v>360</v>
      </c>
      <c r="J142" s="55">
        <f>'Quadro de Preços 1 (2) - I'!$H$28</f>
        <v>12.6</v>
      </c>
      <c r="K142" s="64">
        <f t="shared" ref="K142:K150" si="94">J142*I142*H142</f>
        <v>18144</v>
      </c>
      <c r="L142" s="66"/>
      <c r="M142" s="49"/>
      <c r="N142" s="49"/>
      <c r="O142" s="115"/>
      <c r="P142" s="115"/>
      <c r="Q142" s="49"/>
      <c r="R142" s="115">
        <f>$K$142/6</f>
        <v>3024</v>
      </c>
      <c r="S142" s="115"/>
      <c r="T142" s="115">
        <f>$K$142/6</f>
        <v>3024</v>
      </c>
      <c r="U142" s="115"/>
      <c r="V142" s="115">
        <f>$K$142/6</f>
        <v>3024</v>
      </c>
      <c r="W142" s="115"/>
      <c r="X142" s="115">
        <f>$K$142/6</f>
        <v>3024</v>
      </c>
      <c r="Y142" s="115"/>
      <c r="Z142" s="115">
        <f>$K$142/6</f>
        <v>3024</v>
      </c>
      <c r="AA142" s="115"/>
      <c r="AB142" s="115">
        <f>$K$142/6</f>
        <v>3024</v>
      </c>
      <c r="AC142" s="115"/>
      <c r="AD142" s="75"/>
      <c r="AE142" s="12"/>
      <c r="AF142" s="293"/>
    </row>
    <row r="143" spans="1:32" ht="15.75" customHeight="1" x14ac:dyDescent="0.25">
      <c r="A143" s="12"/>
      <c r="B143" s="12"/>
      <c r="C143" s="390"/>
      <c r="D143" s="93" t="s">
        <v>88</v>
      </c>
      <c r="E143" s="90" t="s">
        <v>9</v>
      </c>
      <c r="F143" s="17" t="s">
        <v>34</v>
      </c>
      <c r="G143" s="114" t="s">
        <v>87</v>
      </c>
      <c r="H143" s="81">
        <v>3</v>
      </c>
      <c r="I143" s="81">
        <v>216</v>
      </c>
      <c r="J143" s="55">
        <f>'Quadro de Preços 1 (2) - I'!$H$29</f>
        <v>22.7</v>
      </c>
      <c r="K143" s="64">
        <f t="shared" si="94"/>
        <v>14709.599999999999</v>
      </c>
      <c r="L143" s="66"/>
      <c r="M143" s="49"/>
      <c r="N143" s="49"/>
      <c r="O143" s="115"/>
      <c r="P143" s="115"/>
      <c r="Q143" s="49"/>
      <c r="R143" s="115">
        <f>$K$143/6</f>
        <v>2451.6</v>
      </c>
      <c r="S143" s="115"/>
      <c r="T143" s="115">
        <f>$K$143/6</f>
        <v>2451.6</v>
      </c>
      <c r="U143" s="115"/>
      <c r="V143" s="115">
        <f>$K$143/6</f>
        <v>2451.6</v>
      </c>
      <c r="W143" s="115"/>
      <c r="X143" s="115">
        <f>$K$143/6</f>
        <v>2451.6</v>
      </c>
      <c r="Y143" s="115"/>
      <c r="Z143" s="115">
        <f>$K$143/6</f>
        <v>2451.6</v>
      </c>
      <c r="AA143" s="115"/>
      <c r="AB143" s="115">
        <f>$K$143/6</f>
        <v>2451.6</v>
      </c>
      <c r="AC143" s="115"/>
      <c r="AD143" s="75"/>
      <c r="AE143" s="12"/>
      <c r="AF143" s="293"/>
    </row>
    <row r="144" spans="1:32" ht="15.75" customHeight="1" x14ac:dyDescent="0.25">
      <c r="A144" s="12"/>
      <c r="B144" s="12"/>
      <c r="C144" s="390"/>
      <c r="D144" s="92" t="s">
        <v>15</v>
      </c>
      <c r="E144" s="17" t="s">
        <v>10</v>
      </c>
      <c r="F144" s="17" t="s">
        <v>34</v>
      </c>
      <c r="G144" s="114" t="s">
        <v>94</v>
      </c>
      <c r="H144" s="81">
        <v>6</v>
      </c>
      <c r="I144" s="81">
        <v>220</v>
      </c>
      <c r="J144" s="55">
        <f>'Quadro de Preços 1 (2) - I'!$H$16</f>
        <v>0.14000000000000001</v>
      </c>
      <c r="K144" s="64">
        <f t="shared" si="94"/>
        <v>184.8</v>
      </c>
      <c r="L144" s="66"/>
      <c r="M144" s="49"/>
      <c r="N144" s="49"/>
      <c r="O144" s="115"/>
      <c r="P144" s="115"/>
      <c r="Q144" s="49"/>
      <c r="R144" s="115">
        <f>$K$144/6</f>
        <v>30.8</v>
      </c>
      <c r="S144" s="115"/>
      <c r="T144" s="115">
        <f>$K$144/6</f>
        <v>30.8</v>
      </c>
      <c r="U144" s="115"/>
      <c r="V144" s="115">
        <f>$K$144/6</f>
        <v>30.8</v>
      </c>
      <c r="W144" s="115"/>
      <c r="X144" s="115">
        <f>$K$144/6</f>
        <v>30.8</v>
      </c>
      <c r="Y144" s="115"/>
      <c r="Z144" s="115">
        <f>$K$144/6</f>
        <v>30.8</v>
      </c>
      <c r="AA144" s="115"/>
      <c r="AB144" s="115">
        <f>$K$144/6</f>
        <v>30.8</v>
      </c>
      <c r="AC144" s="115"/>
      <c r="AD144" s="75"/>
      <c r="AE144" s="12"/>
      <c r="AF144" s="293"/>
    </row>
    <row r="145" spans="1:32" ht="15.75" customHeight="1" x14ac:dyDescent="0.25">
      <c r="A145" s="12"/>
      <c r="B145" s="12"/>
      <c r="C145" s="390"/>
      <c r="D145" s="93" t="s">
        <v>101</v>
      </c>
      <c r="E145" s="17" t="s">
        <v>10</v>
      </c>
      <c r="F145" s="17" t="s">
        <v>34</v>
      </c>
      <c r="G145" s="114" t="s">
        <v>94</v>
      </c>
      <c r="H145" s="81">
        <v>6</v>
      </c>
      <c r="I145" s="222">
        <v>70</v>
      </c>
      <c r="J145" s="43">
        <f>'Kit Lanche'!D15</f>
        <v>3.33</v>
      </c>
      <c r="K145" s="64">
        <f t="shared" si="94"/>
        <v>1398.6</v>
      </c>
      <c r="L145" s="66"/>
      <c r="M145" s="49"/>
      <c r="N145" s="49"/>
      <c r="O145" s="115"/>
      <c r="P145" s="115"/>
      <c r="Q145" s="49"/>
      <c r="R145" s="115">
        <f>$K$145/6</f>
        <v>233.1</v>
      </c>
      <c r="S145" s="115"/>
      <c r="T145" s="115">
        <f>$K$145/6</f>
        <v>233.1</v>
      </c>
      <c r="U145" s="115"/>
      <c r="V145" s="115">
        <f>$K$145/6</f>
        <v>233.1</v>
      </c>
      <c r="W145" s="115"/>
      <c r="X145" s="115">
        <f>$K$145/6</f>
        <v>233.1</v>
      </c>
      <c r="Y145" s="115"/>
      <c r="Z145" s="115">
        <f>$K$145/6</f>
        <v>233.1</v>
      </c>
      <c r="AA145" s="115"/>
      <c r="AB145" s="115">
        <f>$K$145/6</f>
        <v>233.1</v>
      </c>
      <c r="AC145" s="115"/>
      <c r="AD145" s="75"/>
      <c r="AE145" s="12"/>
      <c r="AF145" s="293"/>
    </row>
    <row r="146" spans="1:32" ht="12" customHeight="1" x14ac:dyDescent="0.25">
      <c r="A146" s="12"/>
      <c r="B146" s="12"/>
      <c r="C146" s="390"/>
      <c r="D146" s="93" t="s">
        <v>30</v>
      </c>
      <c r="E146" s="81" t="s">
        <v>92</v>
      </c>
      <c r="F146" s="17" t="s">
        <v>34</v>
      </c>
      <c r="G146" s="80" t="s">
        <v>93</v>
      </c>
      <c r="H146" s="81">
        <v>6</v>
      </c>
      <c r="I146" s="222">
        <v>70</v>
      </c>
      <c r="J146" s="43">
        <f>'Verba_Kit Pedagogico_I'!$H$13</f>
        <v>7.4500000000000011</v>
      </c>
      <c r="K146" s="64">
        <f t="shared" si="94"/>
        <v>3129.0000000000009</v>
      </c>
      <c r="L146" s="66"/>
      <c r="M146" s="49"/>
      <c r="N146" s="49"/>
      <c r="O146" s="115"/>
      <c r="P146" s="115"/>
      <c r="Q146" s="49"/>
      <c r="R146" s="115">
        <f>$K$146/6</f>
        <v>521.50000000000011</v>
      </c>
      <c r="S146" s="115"/>
      <c r="T146" s="115">
        <f>$K$146/6</f>
        <v>521.50000000000011</v>
      </c>
      <c r="U146" s="115"/>
      <c r="V146" s="115">
        <f>$K$146/6</f>
        <v>521.50000000000011</v>
      </c>
      <c r="W146" s="115"/>
      <c r="X146" s="115">
        <f>$K$146/6</f>
        <v>521.50000000000011</v>
      </c>
      <c r="Y146" s="115"/>
      <c r="Z146" s="115">
        <f>$K$146/6</f>
        <v>521.50000000000011</v>
      </c>
      <c r="AA146" s="115"/>
      <c r="AB146" s="115">
        <f>$K$146/6</f>
        <v>521.50000000000011</v>
      </c>
      <c r="AC146" s="115"/>
      <c r="AD146" s="75"/>
      <c r="AE146" s="12"/>
      <c r="AF146" s="293"/>
    </row>
    <row r="147" spans="1:32" ht="15.75" customHeight="1" x14ac:dyDescent="0.25">
      <c r="A147" s="12"/>
      <c r="B147" s="12"/>
      <c r="C147" s="390"/>
      <c r="D147" s="93" t="s">
        <v>97</v>
      </c>
      <c r="E147" s="17" t="s">
        <v>10</v>
      </c>
      <c r="F147" s="17" t="s">
        <v>34</v>
      </c>
      <c r="G147" s="114" t="s">
        <v>94</v>
      </c>
      <c r="H147" s="81">
        <v>6</v>
      </c>
      <c r="I147" s="81">
        <v>10</v>
      </c>
      <c r="J147" s="43">
        <f>'Quadro de Preços 1 (2) - I'!$H$23</f>
        <v>9</v>
      </c>
      <c r="K147" s="64">
        <f t="shared" si="94"/>
        <v>540</v>
      </c>
      <c r="L147" s="66"/>
      <c r="M147" s="49"/>
      <c r="N147" s="49"/>
      <c r="O147" s="115"/>
      <c r="P147" s="115"/>
      <c r="Q147" s="49"/>
      <c r="R147" s="115">
        <f>$K$147/6</f>
        <v>90</v>
      </c>
      <c r="S147" s="115"/>
      <c r="T147" s="115">
        <f>$K$147/6</f>
        <v>90</v>
      </c>
      <c r="U147" s="115"/>
      <c r="V147" s="115">
        <f>$K$147/6</f>
        <v>90</v>
      </c>
      <c r="W147" s="115"/>
      <c r="X147" s="115">
        <f>$K$147/6</f>
        <v>90</v>
      </c>
      <c r="Y147" s="115"/>
      <c r="Z147" s="115">
        <f>$K$147/6</f>
        <v>90</v>
      </c>
      <c r="AA147" s="115"/>
      <c r="AB147" s="115">
        <f>$K$147/6</f>
        <v>90</v>
      </c>
      <c r="AC147" s="115"/>
      <c r="AD147" s="75"/>
      <c r="AE147" s="12"/>
      <c r="AF147" s="293"/>
    </row>
    <row r="148" spans="1:32" ht="15.75" customHeight="1" x14ac:dyDescent="0.25">
      <c r="A148" s="12"/>
      <c r="B148" s="12"/>
      <c r="C148" s="390"/>
      <c r="D148" s="93" t="s">
        <v>98</v>
      </c>
      <c r="E148" s="17" t="s">
        <v>10</v>
      </c>
      <c r="F148" s="17" t="s">
        <v>34</v>
      </c>
      <c r="G148" s="114" t="s">
        <v>94</v>
      </c>
      <c r="H148" s="81">
        <v>6</v>
      </c>
      <c r="I148" s="222">
        <v>70</v>
      </c>
      <c r="J148" s="43">
        <f>'Quadro de Preços 1 (2) - I'!$H$24</f>
        <v>4</v>
      </c>
      <c r="K148" s="64">
        <f t="shared" si="94"/>
        <v>1680</v>
      </c>
      <c r="L148" s="99"/>
      <c r="M148" s="84"/>
      <c r="N148" s="84"/>
      <c r="O148" s="115"/>
      <c r="P148" s="115"/>
      <c r="Q148" s="84"/>
      <c r="R148" s="115">
        <f>$K$148/6</f>
        <v>280</v>
      </c>
      <c r="S148" s="115"/>
      <c r="T148" s="115">
        <f>$K$148/6</f>
        <v>280</v>
      </c>
      <c r="U148" s="115"/>
      <c r="V148" s="115">
        <f>$K$148/6</f>
        <v>280</v>
      </c>
      <c r="W148" s="115"/>
      <c r="X148" s="115">
        <f>$K$148/6</f>
        <v>280</v>
      </c>
      <c r="Y148" s="115"/>
      <c r="Z148" s="115">
        <f>$K$148/6</f>
        <v>280</v>
      </c>
      <c r="AA148" s="115"/>
      <c r="AB148" s="115">
        <f>$K$148/6</f>
        <v>280</v>
      </c>
      <c r="AC148" s="115"/>
      <c r="AD148" s="75"/>
      <c r="AE148" s="12"/>
      <c r="AF148" s="293"/>
    </row>
    <row r="149" spans="1:32" ht="15.75" customHeight="1" x14ac:dyDescent="0.25">
      <c r="A149" s="12"/>
      <c r="B149" s="12"/>
      <c r="C149" s="390"/>
      <c r="D149" s="83" t="s">
        <v>26</v>
      </c>
      <c r="E149" s="17" t="s">
        <v>10</v>
      </c>
      <c r="F149" s="17" t="s">
        <v>34</v>
      </c>
      <c r="G149" s="114" t="s">
        <v>94</v>
      </c>
      <c r="H149" s="81">
        <v>6</v>
      </c>
      <c r="I149" s="81">
        <v>1</v>
      </c>
      <c r="J149" s="52">
        <f>'Quadro de Preços 1'!$I$31</f>
        <v>14.52</v>
      </c>
      <c r="K149" s="64">
        <f t="shared" si="94"/>
        <v>87.12</v>
      </c>
      <c r="L149" s="99"/>
      <c r="M149" s="84"/>
      <c r="N149" s="84"/>
      <c r="O149" s="115"/>
      <c r="P149" s="115"/>
      <c r="Q149" s="84"/>
      <c r="R149" s="115">
        <f>$K$149/6</f>
        <v>14.520000000000001</v>
      </c>
      <c r="S149" s="115"/>
      <c r="T149" s="115">
        <f>$K$149/6</f>
        <v>14.520000000000001</v>
      </c>
      <c r="U149" s="115"/>
      <c r="V149" s="115">
        <f>$K$149/6</f>
        <v>14.520000000000001</v>
      </c>
      <c r="W149" s="115"/>
      <c r="X149" s="115">
        <f>$K$149/6</f>
        <v>14.520000000000001</v>
      </c>
      <c r="Y149" s="115"/>
      <c r="Z149" s="115">
        <f>$K$149/6</f>
        <v>14.520000000000001</v>
      </c>
      <c r="AA149" s="115"/>
      <c r="AB149" s="115">
        <f>$K$149/6</f>
        <v>14.520000000000001</v>
      </c>
      <c r="AC149" s="115"/>
      <c r="AD149" s="75"/>
      <c r="AE149" s="12"/>
      <c r="AF149" s="293"/>
    </row>
    <row r="150" spans="1:32" ht="15.75" customHeight="1" x14ac:dyDescent="0.25">
      <c r="A150" s="12"/>
      <c r="B150" s="12"/>
      <c r="C150" s="391"/>
      <c r="D150" s="198" t="s">
        <v>502</v>
      </c>
      <c r="E150" s="17" t="s">
        <v>10</v>
      </c>
      <c r="F150" s="17" t="s">
        <v>34</v>
      </c>
      <c r="G150" s="114" t="s">
        <v>94</v>
      </c>
      <c r="H150" s="81">
        <v>6</v>
      </c>
      <c r="I150" s="81">
        <v>70</v>
      </c>
      <c r="J150" s="43">
        <f>'Quadro de Preços 1'!$I$12</f>
        <v>0.63</v>
      </c>
      <c r="K150" s="64">
        <f t="shared" si="94"/>
        <v>264.60000000000002</v>
      </c>
      <c r="L150" s="99"/>
      <c r="M150" s="84"/>
      <c r="N150" s="84"/>
      <c r="O150" s="115"/>
      <c r="P150" s="115"/>
      <c r="Q150" s="84"/>
      <c r="R150" s="115">
        <f>$K$150/6</f>
        <v>44.1</v>
      </c>
      <c r="S150" s="115"/>
      <c r="T150" s="115">
        <f>$K$150/6</f>
        <v>44.1</v>
      </c>
      <c r="U150" s="115"/>
      <c r="V150" s="115">
        <f>$K$150/6</f>
        <v>44.1</v>
      </c>
      <c r="W150" s="115"/>
      <c r="X150" s="115">
        <f>$K$150/6</f>
        <v>44.1</v>
      </c>
      <c r="Y150" s="115"/>
      <c r="Z150" s="115">
        <f>$K$150/6</f>
        <v>44.1</v>
      </c>
      <c r="AA150" s="115"/>
      <c r="AB150" s="115">
        <f>$K$150/6</f>
        <v>44.1</v>
      </c>
      <c r="AC150" s="115"/>
      <c r="AD150" s="75"/>
      <c r="AE150" s="12"/>
      <c r="AF150" s="293"/>
    </row>
    <row r="151" spans="1:32" ht="15.75" customHeight="1" x14ac:dyDescent="0.25">
      <c r="A151" s="12"/>
      <c r="B151" s="12"/>
      <c r="C151" s="109" t="s">
        <v>95</v>
      </c>
      <c r="D151" s="102"/>
      <c r="E151" s="102"/>
      <c r="F151" s="102"/>
      <c r="G151" s="87"/>
      <c r="H151" s="87"/>
      <c r="I151" s="87"/>
      <c r="J151" s="88"/>
      <c r="K151" s="48">
        <f t="shared" ref="K151:AC151" si="95">SUM(K142:K150)</f>
        <v>40137.72</v>
      </c>
      <c r="L151" s="48">
        <f t="shared" si="95"/>
        <v>0</v>
      </c>
      <c r="M151" s="48">
        <f t="shared" si="95"/>
        <v>0</v>
      </c>
      <c r="N151" s="48">
        <f t="shared" si="95"/>
        <v>0</v>
      </c>
      <c r="O151" s="48">
        <f t="shared" si="95"/>
        <v>0</v>
      </c>
      <c r="P151" s="48">
        <f t="shared" si="95"/>
        <v>0</v>
      </c>
      <c r="Q151" s="48">
        <f t="shared" si="95"/>
        <v>0</v>
      </c>
      <c r="R151" s="48">
        <f t="shared" si="95"/>
        <v>6689.6200000000017</v>
      </c>
      <c r="S151" s="48">
        <f t="shared" si="95"/>
        <v>0</v>
      </c>
      <c r="T151" s="48">
        <f t="shared" si="95"/>
        <v>6689.6200000000017</v>
      </c>
      <c r="U151" s="48">
        <f t="shared" si="95"/>
        <v>0</v>
      </c>
      <c r="V151" s="48">
        <f t="shared" si="95"/>
        <v>6689.6200000000017</v>
      </c>
      <c r="W151" s="48">
        <f t="shared" si="95"/>
        <v>0</v>
      </c>
      <c r="X151" s="48">
        <f t="shared" si="95"/>
        <v>6689.6200000000017</v>
      </c>
      <c r="Y151" s="48">
        <f t="shared" si="95"/>
        <v>0</v>
      </c>
      <c r="Z151" s="48">
        <f t="shared" si="95"/>
        <v>6689.6200000000017</v>
      </c>
      <c r="AA151" s="48">
        <f t="shared" si="95"/>
        <v>0</v>
      </c>
      <c r="AB151" s="48">
        <f t="shared" si="95"/>
        <v>6689.6200000000017</v>
      </c>
      <c r="AC151" s="48">
        <f t="shared" si="95"/>
        <v>0</v>
      </c>
      <c r="AD151" s="75">
        <f>SUM(L151:AC151)</f>
        <v>40137.720000000008</v>
      </c>
      <c r="AE151" s="12" t="b">
        <f>IF(AD151=K151,TRUE,FALSE)</f>
        <v>1</v>
      </c>
      <c r="AF151" s="293"/>
    </row>
    <row r="152" spans="1:32" ht="15.75" customHeight="1" x14ac:dyDescent="0.25">
      <c r="A152" s="12"/>
      <c r="B152" s="12"/>
      <c r="C152" s="389" t="s">
        <v>617</v>
      </c>
      <c r="D152" s="93" t="s">
        <v>86</v>
      </c>
      <c r="E152" s="90" t="s">
        <v>9</v>
      </c>
      <c r="F152" s="17" t="s">
        <v>34</v>
      </c>
      <c r="G152" s="114" t="s">
        <v>87</v>
      </c>
      <c r="H152" s="81">
        <v>4</v>
      </c>
      <c r="I152" s="81">
        <v>360</v>
      </c>
      <c r="J152" s="55">
        <f>'Quadro de Preços 1 (2) - I'!$H$28</f>
        <v>12.6</v>
      </c>
      <c r="K152" s="64">
        <f t="shared" ref="K152:K161" si="96">J152*I152*H152</f>
        <v>18144</v>
      </c>
      <c r="L152" s="66"/>
      <c r="M152" s="49"/>
      <c r="N152" s="49"/>
      <c r="O152" s="115"/>
      <c r="P152" s="115"/>
      <c r="Q152" s="49"/>
      <c r="R152" s="115">
        <f>$K$152/6</f>
        <v>3024</v>
      </c>
      <c r="S152" s="115"/>
      <c r="T152" s="115">
        <f>$K$142/6</f>
        <v>3024</v>
      </c>
      <c r="U152" s="115"/>
      <c r="V152" s="115">
        <f>$K$142/6</f>
        <v>3024</v>
      </c>
      <c r="W152" s="115"/>
      <c r="X152" s="115">
        <f>$K$142/6</f>
        <v>3024</v>
      </c>
      <c r="Y152" s="115"/>
      <c r="Z152" s="115">
        <f>$K$142/6</f>
        <v>3024</v>
      </c>
      <c r="AA152" s="115"/>
      <c r="AB152" s="115">
        <f>$K$142/6</f>
        <v>3024</v>
      </c>
      <c r="AC152" s="115"/>
      <c r="AD152" s="75"/>
      <c r="AE152" s="12"/>
    </row>
    <row r="153" spans="1:32" ht="15.75" customHeight="1" x14ac:dyDescent="0.25">
      <c r="A153" s="12"/>
      <c r="B153" s="12"/>
      <c r="C153" s="390"/>
      <c r="D153" s="93" t="s">
        <v>88</v>
      </c>
      <c r="E153" s="90" t="s">
        <v>9</v>
      </c>
      <c r="F153" s="17" t="s">
        <v>34</v>
      </c>
      <c r="G153" s="114" t="s">
        <v>87</v>
      </c>
      <c r="H153" s="81">
        <v>3</v>
      </c>
      <c r="I153" s="81">
        <v>216</v>
      </c>
      <c r="J153" s="55">
        <f>'Quadro de Preços 1 (2) - I'!$H$29</f>
        <v>22.7</v>
      </c>
      <c r="K153" s="64">
        <f t="shared" si="96"/>
        <v>14709.599999999999</v>
      </c>
      <c r="L153" s="66"/>
      <c r="M153" s="49"/>
      <c r="N153" s="49"/>
      <c r="O153" s="115"/>
      <c r="P153" s="115"/>
      <c r="Q153" s="49"/>
      <c r="R153" s="115">
        <f>$K$153/6</f>
        <v>2451.6</v>
      </c>
      <c r="S153" s="115"/>
      <c r="T153" s="115">
        <f>$K$143/6</f>
        <v>2451.6</v>
      </c>
      <c r="U153" s="115"/>
      <c r="V153" s="115">
        <f>$K$143/6</f>
        <v>2451.6</v>
      </c>
      <c r="W153" s="115"/>
      <c r="X153" s="115">
        <f>$K$143/6</f>
        <v>2451.6</v>
      </c>
      <c r="Y153" s="115"/>
      <c r="Z153" s="115">
        <f>$K$143/6</f>
        <v>2451.6</v>
      </c>
      <c r="AA153" s="115"/>
      <c r="AB153" s="115">
        <f>$K$143/6</f>
        <v>2451.6</v>
      </c>
      <c r="AC153" s="115"/>
      <c r="AD153" s="75"/>
      <c r="AE153" s="12"/>
    </row>
    <row r="154" spans="1:32" ht="15.75" customHeight="1" x14ac:dyDescent="0.25">
      <c r="A154" s="12"/>
      <c r="B154" s="12"/>
      <c r="C154" s="390"/>
      <c r="D154" s="93" t="s">
        <v>619</v>
      </c>
      <c r="E154" s="90" t="s">
        <v>9</v>
      </c>
      <c r="F154" s="17" t="s">
        <v>34</v>
      </c>
      <c r="G154" s="114" t="s">
        <v>87</v>
      </c>
      <c r="H154" s="81">
        <v>6</v>
      </c>
      <c r="I154" s="81">
        <v>36</v>
      </c>
      <c r="J154" s="55">
        <f>'Quadro de Preços 1 (2) - I'!$H$38</f>
        <v>27.84</v>
      </c>
      <c r="K154" s="64">
        <f>J154*I154*H154</f>
        <v>6013.4400000000005</v>
      </c>
      <c r="L154" s="66"/>
      <c r="M154" s="49"/>
      <c r="N154" s="49"/>
      <c r="O154" s="303"/>
      <c r="P154" s="303"/>
      <c r="Q154" s="49"/>
      <c r="R154" s="303">
        <f>$K$154/6</f>
        <v>1002.2400000000001</v>
      </c>
      <c r="S154" s="303"/>
      <c r="T154" s="303">
        <f>$K$154/6</f>
        <v>1002.2400000000001</v>
      </c>
      <c r="U154" s="303"/>
      <c r="V154" s="303">
        <f>$K$154/6</f>
        <v>1002.2400000000001</v>
      </c>
      <c r="W154" s="303"/>
      <c r="X154" s="303">
        <f>$K$154/6</f>
        <v>1002.2400000000001</v>
      </c>
      <c r="Y154" s="303"/>
      <c r="Z154" s="303">
        <f>$K$154/6</f>
        <v>1002.2400000000001</v>
      </c>
      <c r="AA154" s="303"/>
      <c r="AB154" s="303">
        <f>$K$154/6</f>
        <v>1002.2400000000001</v>
      </c>
      <c r="AC154" s="303"/>
      <c r="AD154" s="75"/>
      <c r="AE154" s="12"/>
    </row>
    <row r="155" spans="1:32" ht="15.75" customHeight="1" x14ac:dyDescent="0.25">
      <c r="A155" s="12"/>
      <c r="B155" s="12"/>
      <c r="C155" s="390"/>
      <c r="D155" s="92" t="s">
        <v>15</v>
      </c>
      <c r="E155" s="17" t="s">
        <v>10</v>
      </c>
      <c r="F155" s="17" t="s">
        <v>34</v>
      </c>
      <c r="G155" s="114" t="s">
        <v>94</v>
      </c>
      <c r="H155" s="81">
        <v>6</v>
      </c>
      <c r="I155" s="81">
        <v>220</v>
      </c>
      <c r="J155" s="55">
        <f>'Quadro de Preços 1 (2) - I'!$H$16</f>
        <v>0.14000000000000001</v>
      </c>
      <c r="K155" s="64">
        <f t="shared" si="96"/>
        <v>184.8</v>
      </c>
      <c r="L155" s="66"/>
      <c r="M155" s="49"/>
      <c r="N155" s="49"/>
      <c r="O155" s="115"/>
      <c r="P155" s="115"/>
      <c r="Q155" s="49"/>
      <c r="R155" s="115">
        <f>$K$155/6</f>
        <v>30.8</v>
      </c>
      <c r="S155" s="115"/>
      <c r="T155" s="115">
        <f>$K$144/6</f>
        <v>30.8</v>
      </c>
      <c r="U155" s="115"/>
      <c r="V155" s="115">
        <f>$K$144/6</f>
        <v>30.8</v>
      </c>
      <c r="W155" s="115"/>
      <c r="X155" s="115">
        <f>$K$144/6</f>
        <v>30.8</v>
      </c>
      <c r="Y155" s="115"/>
      <c r="Z155" s="115">
        <f>$K$144/6</f>
        <v>30.8</v>
      </c>
      <c r="AA155" s="115"/>
      <c r="AB155" s="115">
        <f>$K$144/6</f>
        <v>30.8</v>
      </c>
      <c r="AC155" s="115"/>
      <c r="AD155" s="75"/>
      <c r="AE155" s="12"/>
    </row>
    <row r="156" spans="1:32" ht="15.75" customHeight="1" x14ac:dyDescent="0.25">
      <c r="A156" s="12"/>
      <c r="B156" s="12"/>
      <c r="C156" s="390"/>
      <c r="D156" s="93" t="s">
        <v>101</v>
      </c>
      <c r="E156" s="17" t="s">
        <v>10</v>
      </c>
      <c r="F156" s="17" t="s">
        <v>34</v>
      </c>
      <c r="G156" s="114" t="s">
        <v>94</v>
      </c>
      <c r="H156" s="81">
        <v>6</v>
      </c>
      <c r="I156" s="222">
        <v>70</v>
      </c>
      <c r="J156" s="43">
        <f>'Kit Lanche'!D15</f>
        <v>3.33</v>
      </c>
      <c r="K156" s="64">
        <f t="shared" si="96"/>
        <v>1398.6</v>
      </c>
      <c r="L156" s="66"/>
      <c r="M156" s="49"/>
      <c r="N156" s="49"/>
      <c r="O156" s="115"/>
      <c r="P156" s="115"/>
      <c r="Q156" s="49"/>
      <c r="R156" s="115">
        <f>$K$156/6</f>
        <v>233.1</v>
      </c>
      <c r="S156" s="115"/>
      <c r="T156" s="115">
        <f>$K$145/6</f>
        <v>233.1</v>
      </c>
      <c r="U156" s="115"/>
      <c r="V156" s="115">
        <f>$K$145/6</f>
        <v>233.1</v>
      </c>
      <c r="W156" s="115"/>
      <c r="X156" s="115">
        <f>$K$145/6</f>
        <v>233.1</v>
      </c>
      <c r="Y156" s="115"/>
      <c r="Z156" s="115">
        <f>$K$145/6</f>
        <v>233.1</v>
      </c>
      <c r="AA156" s="115"/>
      <c r="AB156" s="115">
        <f>$K$145/6</f>
        <v>233.1</v>
      </c>
      <c r="AC156" s="115"/>
      <c r="AD156" s="75"/>
      <c r="AE156" s="12"/>
    </row>
    <row r="157" spans="1:32" ht="23.25" customHeight="1" x14ac:dyDescent="0.25">
      <c r="A157" s="12"/>
      <c r="B157" s="12"/>
      <c r="C157" s="390"/>
      <c r="D157" s="93" t="s">
        <v>30</v>
      </c>
      <c r="E157" s="81" t="s">
        <v>92</v>
      </c>
      <c r="F157" s="17" t="s">
        <v>34</v>
      </c>
      <c r="G157" s="80" t="s">
        <v>93</v>
      </c>
      <c r="H157" s="81">
        <v>6</v>
      </c>
      <c r="I157" s="222">
        <v>70</v>
      </c>
      <c r="J157" s="43">
        <f>'Verba_Kit Pedagogico_I'!$H$13</f>
        <v>7.4500000000000011</v>
      </c>
      <c r="K157" s="64">
        <f t="shared" si="96"/>
        <v>3129.0000000000009</v>
      </c>
      <c r="L157" s="66"/>
      <c r="M157" s="49"/>
      <c r="N157" s="49"/>
      <c r="O157" s="115"/>
      <c r="P157" s="115"/>
      <c r="Q157" s="49"/>
      <c r="R157" s="115">
        <f>$K$157/6</f>
        <v>521.50000000000011</v>
      </c>
      <c r="S157" s="115"/>
      <c r="T157" s="115">
        <f>$K$146/6</f>
        <v>521.50000000000011</v>
      </c>
      <c r="U157" s="115"/>
      <c r="V157" s="115">
        <f>$K$146/6</f>
        <v>521.50000000000011</v>
      </c>
      <c r="W157" s="115"/>
      <c r="X157" s="115">
        <f>$K$146/6</f>
        <v>521.50000000000011</v>
      </c>
      <c r="Y157" s="115"/>
      <c r="Z157" s="115">
        <f>$K$146/6</f>
        <v>521.50000000000011</v>
      </c>
      <c r="AA157" s="115"/>
      <c r="AB157" s="115">
        <f>$K$146/6</f>
        <v>521.50000000000011</v>
      </c>
      <c r="AC157" s="115"/>
      <c r="AD157" s="75"/>
      <c r="AE157" s="12"/>
    </row>
    <row r="158" spans="1:32" ht="15.75" customHeight="1" x14ac:dyDescent="0.25">
      <c r="A158" s="12"/>
      <c r="B158" s="12"/>
      <c r="C158" s="390"/>
      <c r="D158" s="93" t="s">
        <v>97</v>
      </c>
      <c r="E158" s="17" t="s">
        <v>10</v>
      </c>
      <c r="F158" s="17" t="s">
        <v>34</v>
      </c>
      <c r="G158" s="114" t="s">
        <v>94</v>
      </c>
      <c r="H158" s="81">
        <v>6</v>
      </c>
      <c r="I158" s="81">
        <v>10</v>
      </c>
      <c r="J158" s="43">
        <f>'Quadro de Preços 1 (2) - I'!$H$23</f>
        <v>9</v>
      </c>
      <c r="K158" s="64">
        <f t="shared" si="96"/>
        <v>540</v>
      </c>
      <c r="L158" s="66"/>
      <c r="M158" s="49"/>
      <c r="N158" s="49"/>
      <c r="O158" s="115"/>
      <c r="P158" s="115"/>
      <c r="Q158" s="49"/>
      <c r="R158" s="115">
        <f>$K$158/6</f>
        <v>90</v>
      </c>
      <c r="S158" s="115"/>
      <c r="T158" s="115">
        <f>$K$147/6</f>
        <v>90</v>
      </c>
      <c r="U158" s="115"/>
      <c r="V158" s="115">
        <f>$K$147/6</f>
        <v>90</v>
      </c>
      <c r="W158" s="115"/>
      <c r="X158" s="115">
        <f>$K$147/6</f>
        <v>90</v>
      </c>
      <c r="Y158" s="115"/>
      <c r="Z158" s="115">
        <f>$K$147/6</f>
        <v>90</v>
      </c>
      <c r="AA158" s="115"/>
      <c r="AB158" s="115">
        <f>$K$147/6</f>
        <v>90</v>
      </c>
      <c r="AC158" s="115"/>
      <c r="AD158" s="75"/>
      <c r="AE158" s="12"/>
    </row>
    <row r="159" spans="1:32" ht="15.75" customHeight="1" x14ac:dyDescent="0.25">
      <c r="A159" s="12"/>
      <c r="B159" s="12"/>
      <c r="C159" s="390"/>
      <c r="D159" s="93" t="s">
        <v>98</v>
      </c>
      <c r="E159" s="17" t="s">
        <v>10</v>
      </c>
      <c r="F159" s="17" t="s">
        <v>34</v>
      </c>
      <c r="G159" s="114" t="s">
        <v>94</v>
      </c>
      <c r="H159" s="81">
        <v>6</v>
      </c>
      <c r="I159" s="222">
        <v>70</v>
      </c>
      <c r="J159" s="43">
        <f>'Quadro de Preços 1 (2) - I'!$H$24</f>
        <v>4</v>
      </c>
      <c r="K159" s="64">
        <f t="shared" si="96"/>
        <v>1680</v>
      </c>
      <c r="L159" s="99"/>
      <c r="M159" s="84"/>
      <c r="N159" s="84"/>
      <c r="O159" s="115"/>
      <c r="P159" s="115"/>
      <c r="Q159" s="84"/>
      <c r="R159" s="115">
        <f>$K$159/6</f>
        <v>280</v>
      </c>
      <c r="S159" s="115"/>
      <c r="T159" s="115">
        <f>$K$148/6</f>
        <v>280</v>
      </c>
      <c r="U159" s="115"/>
      <c r="V159" s="115">
        <f>$K$148/6</f>
        <v>280</v>
      </c>
      <c r="W159" s="115"/>
      <c r="X159" s="115">
        <f>$K$148/6</f>
        <v>280</v>
      </c>
      <c r="Y159" s="115"/>
      <c r="Z159" s="115">
        <f>$K$148/6</f>
        <v>280</v>
      </c>
      <c r="AA159" s="115"/>
      <c r="AB159" s="115">
        <f>$K$148/6</f>
        <v>280</v>
      </c>
      <c r="AC159" s="115"/>
      <c r="AD159" s="75"/>
      <c r="AE159" s="12"/>
    </row>
    <row r="160" spans="1:32" ht="15.75" customHeight="1" x14ac:dyDescent="0.25">
      <c r="A160" s="12"/>
      <c r="B160" s="12"/>
      <c r="C160" s="390"/>
      <c r="D160" s="83" t="s">
        <v>26</v>
      </c>
      <c r="E160" s="17" t="s">
        <v>10</v>
      </c>
      <c r="F160" s="17" t="s">
        <v>34</v>
      </c>
      <c r="G160" s="114" t="s">
        <v>94</v>
      </c>
      <c r="H160" s="81">
        <v>6</v>
      </c>
      <c r="I160" s="81">
        <v>1</v>
      </c>
      <c r="J160" s="52">
        <f>'Quadro de Preços 1'!$I$31</f>
        <v>14.52</v>
      </c>
      <c r="K160" s="64">
        <f t="shared" si="96"/>
        <v>87.12</v>
      </c>
      <c r="L160" s="99"/>
      <c r="M160" s="84"/>
      <c r="N160" s="84"/>
      <c r="O160" s="115"/>
      <c r="P160" s="115"/>
      <c r="Q160" s="84"/>
      <c r="R160" s="115">
        <f>$K$160/6</f>
        <v>14.520000000000001</v>
      </c>
      <c r="S160" s="115"/>
      <c r="T160" s="115">
        <f>$K$149/6</f>
        <v>14.520000000000001</v>
      </c>
      <c r="U160" s="115"/>
      <c r="V160" s="115">
        <f>$K$149/6</f>
        <v>14.520000000000001</v>
      </c>
      <c r="W160" s="115"/>
      <c r="X160" s="115">
        <f>$K$149/6</f>
        <v>14.520000000000001</v>
      </c>
      <c r="Y160" s="115"/>
      <c r="Z160" s="115">
        <f>$K$149/6</f>
        <v>14.520000000000001</v>
      </c>
      <c r="AA160" s="115"/>
      <c r="AB160" s="115">
        <f>$K$149/6</f>
        <v>14.520000000000001</v>
      </c>
      <c r="AC160" s="115"/>
      <c r="AD160" s="75"/>
      <c r="AE160" s="12"/>
    </row>
    <row r="161" spans="1:31" ht="15.75" customHeight="1" x14ac:dyDescent="0.25">
      <c r="A161" s="12"/>
      <c r="B161" s="12"/>
      <c r="C161" s="391"/>
      <c r="D161" s="198" t="s">
        <v>502</v>
      </c>
      <c r="E161" s="17" t="s">
        <v>10</v>
      </c>
      <c r="F161" s="17" t="s">
        <v>34</v>
      </c>
      <c r="G161" s="114" t="s">
        <v>94</v>
      </c>
      <c r="H161" s="81">
        <v>6</v>
      </c>
      <c r="I161" s="81">
        <v>70</v>
      </c>
      <c r="J161" s="43">
        <f>'Quadro de Preços 1'!$I$12</f>
        <v>0.63</v>
      </c>
      <c r="K161" s="64">
        <f t="shared" si="96"/>
        <v>264.60000000000002</v>
      </c>
      <c r="L161" s="99"/>
      <c r="M161" s="84"/>
      <c r="N161" s="84"/>
      <c r="O161" s="115"/>
      <c r="P161" s="115"/>
      <c r="Q161" s="84"/>
      <c r="R161" s="115">
        <f>$K$161/6</f>
        <v>44.1</v>
      </c>
      <c r="S161" s="115"/>
      <c r="T161" s="115">
        <f>$K$150/6</f>
        <v>44.1</v>
      </c>
      <c r="U161" s="115"/>
      <c r="V161" s="115">
        <f>$K$150/6</f>
        <v>44.1</v>
      </c>
      <c r="W161" s="115"/>
      <c r="X161" s="115">
        <f>$K$150/6</f>
        <v>44.1</v>
      </c>
      <c r="Y161" s="115"/>
      <c r="Z161" s="115">
        <f>$K$150/6</f>
        <v>44.1</v>
      </c>
      <c r="AA161" s="115"/>
      <c r="AB161" s="115">
        <f>$K$150/6</f>
        <v>44.1</v>
      </c>
      <c r="AC161" s="115"/>
      <c r="AD161" s="75"/>
      <c r="AE161" s="12"/>
    </row>
    <row r="162" spans="1:31" ht="27.75" customHeight="1" x14ac:dyDescent="0.25">
      <c r="A162" s="12"/>
      <c r="B162" s="12"/>
      <c r="C162" s="109" t="s">
        <v>95</v>
      </c>
      <c r="D162" s="102"/>
      <c r="E162" s="102"/>
      <c r="F162" s="102"/>
      <c r="G162" s="87"/>
      <c r="H162" s="87"/>
      <c r="I162" s="87"/>
      <c r="J162" s="88"/>
      <c r="K162" s="48">
        <f t="shared" ref="K162:AC162" si="97">SUM(K152:K161)</f>
        <v>46151.16</v>
      </c>
      <c r="L162" s="48">
        <f t="shared" si="97"/>
        <v>0</v>
      </c>
      <c r="M162" s="48">
        <f t="shared" si="97"/>
        <v>0</v>
      </c>
      <c r="N162" s="48">
        <f t="shared" si="97"/>
        <v>0</v>
      </c>
      <c r="O162" s="48">
        <f t="shared" si="97"/>
        <v>0</v>
      </c>
      <c r="P162" s="48">
        <f t="shared" si="97"/>
        <v>0</v>
      </c>
      <c r="Q162" s="48">
        <f t="shared" si="97"/>
        <v>0</v>
      </c>
      <c r="R162" s="48">
        <f t="shared" si="97"/>
        <v>7691.8600000000015</v>
      </c>
      <c r="S162" s="48">
        <f t="shared" si="97"/>
        <v>0</v>
      </c>
      <c r="T162" s="48">
        <f t="shared" si="97"/>
        <v>7691.8600000000015</v>
      </c>
      <c r="U162" s="48">
        <f t="shared" si="97"/>
        <v>0</v>
      </c>
      <c r="V162" s="48">
        <f t="shared" si="97"/>
        <v>7691.8600000000015</v>
      </c>
      <c r="W162" s="48">
        <f t="shared" si="97"/>
        <v>0</v>
      </c>
      <c r="X162" s="48">
        <f t="shared" si="97"/>
        <v>7691.8600000000015</v>
      </c>
      <c r="Y162" s="48">
        <f t="shared" si="97"/>
        <v>0</v>
      </c>
      <c r="Z162" s="48">
        <f t="shared" si="97"/>
        <v>7691.8600000000015</v>
      </c>
      <c r="AA162" s="48">
        <f t="shared" si="97"/>
        <v>0</v>
      </c>
      <c r="AB162" s="48">
        <f t="shared" si="97"/>
        <v>7691.8600000000015</v>
      </c>
      <c r="AC162" s="48">
        <f t="shared" si="97"/>
        <v>0</v>
      </c>
      <c r="AD162" s="75">
        <f>SUM(L162:AC162)</f>
        <v>46151.160000000011</v>
      </c>
      <c r="AE162" s="12" t="b">
        <f>IF(AD162=K162,TRUE,FALSE)</f>
        <v>1</v>
      </c>
    </row>
    <row r="163" spans="1:31" ht="27.75" customHeight="1" x14ac:dyDescent="0.25">
      <c r="A163" s="12"/>
      <c r="B163" s="12"/>
      <c r="C163" s="406" t="s">
        <v>618</v>
      </c>
      <c r="D163" s="407"/>
      <c r="E163" s="407"/>
      <c r="F163" s="407"/>
      <c r="G163" s="407"/>
      <c r="H163" s="407"/>
      <c r="I163" s="407"/>
      <c r="J163" s="408"/>
      <c r="K163" s="60">
        <f t="shared" ref="K163:AC163" si="98">SUM(K97,K107,K117,K127,K136,K141,K151,K162)</f>
        <v>225882.15999999997</v>
      </c>
      <c r="L163" s="67">
        <f t="shared" si="98"/>
        <v>0</v>
      </c>
      <c r="M163" s="67">
        <f t="shared" si="98"/>
        <v>0</v>
      </c>
      <c r="N163" s="67">
        <f t="shared" si="98"/>
        <v>0</v>
      </c>
      <c r="O163" s="67">
        <f t="shared" si="98"/>
        <v>0</v>
      </c>
      <c r="P163" s="67">
        <f t="shared" si="98"/>
        <v>8496.2000000000007</v>
      </c>
      <c r="Q163" s="67">
        <f t="shared" si="98"/>
        <v>14080.8</v>
      </c>
      <c r="R163" s="67">
        <f t="shared" si="98"/>
        <v>23799.700000000004</v>
      </c>
      <c r="S163" s="67">
        <f t="shared" si="98"/>
        <v>14302.4</v>
      </c>
      <c r="T163" s="67">
        <f t="shared" si="98"/>
        <v>22656.080000000002</v>
      </c>
      <c r="U163" s="67">
        <f t="shared" si="98"/>
        <v>15224.42</v>
      </c>
      <c r="V163" s="67">
        <f t="shared" si="98"/>
        <v>22877.680000000004</v>
      </c>
      <c r="W163" s="67">
        <f t="shared" si="98"/>
        <v>14080.8</v>
      </c>
      <c r="X163" s="67">
        <f t="shared" si="98"/>
        <v>23799.700000000004</v>
      </c>
      <c r="Y163" s="67">
        <f t="shared" si="98"/>
        <v>14302.4</v>
      </c>
      <c r="Z163" s="67">
        <f t="shared" si="98"/>
        <v>22656.080000000002</v>
      </c>
      <c r="AA163" s="67">
        <f t="shared" si="98"/>
        <v>15224.42</v>
      </c>
      <c r="AB163" s="67">
        <f t="shared" si="98"/>
        <v>14381.480000000003</v>
      </c>
      <c r="AC163" s="67">
        <f t="shared" si="98"/>
        <v>0</v>
      </c>
      <c r="AD163" s="75">
        <f>SUM(L163:AC163)</f>
        <v>225882.16000000003</v>
      </c>
      <c r="AE163" s="12" t="b">
        <f>IF(AD163=K163,TRUE,FALSE)</f>
        <v>1</v>
      </c>
    </row>
    <row r="164" spans="1:31" ht="45.75" customHeight="1" x14ac:dyDescent="0.25">
      <c r="A164" s="12"/>
      <c r="B164" s="12"/>
      <c r="C164" s="398" t="s">
        <v>694</v>
      </c>
      <c r="D164" s="399"/>
      <c r="E164" s="399"/>
      <c r="F164" s="399"/>
      <c r="G164" s="399"/>
      <c r="H164" s="399"/>
      <c r="I164" s="399"/>
      <c r="J164" s="399"/>
      <c r="K164" s="400"/>
      <c r="L164" s="61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75"/>
      <c r="AE164" s="12"/>
    </row>
    <row r="165" spans="1:31" ht="15.75" customHeight="1" x14ac:dyDescent="0.25">
      <c r="A165" s="12"/>
      <c r="B165" s="12"/>
      <c r="C165" s="389" t="s">
        <v>329</v>
      </c>
      <c r="D165" s="100" t="s">
        <v>469</v>
      </c>
      <c r="E165" s="17" t="s">
        <v>6</v>
      </c>
      <c r="F165" s="17" t="s">
        <v>34</v>
      </c>
      <c r="G165" s="81" t="s">
        <v>87</v>
      </c>
      <c r="H165" s="81">
        <v>6</v>
      </c>
      <c r="I165" s="81">
        <v>10</v>
      </c>
      <c r="J165" s="55">
        <f>'Quadro de Preços 1 (2) - I'!$H$31</f>
        <v>37.94</v>
      </c>
      <c r="K165" s="64">
        <f t="shared" ref="K165:K168" si="99">J165*I165*H165</f>
        <v>2276.3999999999996</v>
      </c>
      <c r="L165" s="107"/>
      <c r="M165" s="95"/>
      <c r="N165" s="56"/>
      <c r="O165" s="56"/>
      <c r="P165" s="56"/>
      <c r="Q165" s="56"/>
      <c r="R165" s="56">
        <f>$K$165/6</f>
        <v>379.39999999999992</v>
      </c>
      <c r="S165" s="56"/>
      <c r="T165" s="56">
        <f>$K$165/6</f>
        <v>379.39999999999992</v>
      </c>
      <c r="U165" s="56"/>
      <c r="V165" s="56">
        <f>$K$165/6</f>
        <v>379.39999999999992</v>
      </c>
      <c r="W165" s="56"/>
      <c r="X165" s="56">
        <f>$K$165/6</f>
        <v>379.39999999999992</v>
      </c>
      <c r="Y165" s="56"/>
      <c r="Z165" s="56">
        <f>$K$165/6</f>
        <v>379.39999999999992</v>
      </c>
      <c r="AA165" s="56"/>
      <c r="AB165" s="56">
        <f>$K$165/6</f>
        <v>379.39999999999992</v>
      </c>
      <c r="AC165" s="56"/>
      <c r="AD165" s="75"/>
      <c r="AE165" s="12"/>
    </row>
    <row r="166" spans="1:31" ht="15.75" customHeight="1" x14ac:dyDescent="0.25">
      <c r="A166" s="30"/>
      <c r="B166" s="30"/>
      <c r="C166" s="390"/>
      <c r="D166" s="93" t="s">
        <v>86</v>
      </c>
      <c r="E166" s="90" t="s">
        <v>9</v>
      </c>
      <c r="F166" s="17" t="s">
        <v>34</v>
      </c>
      <c r="G166" s="81" t="s">
        <v>87</v>
      </c>
      <c r="H166" s="81">
        <v>4</v>
      </c>
      <c r="I166" s="81">
        <v>180</v>
      </c>
      <c r="J166" s="55">
        <f>'Quadro de Preços 1 (2) - I'!$H$28</f>
        <v>12.6</v>
      </c>
      <c r="K166" s="64">
        <f t="shared" si="99"/>
        <v>9072</v>
      </c>
      <c r="L166" s="99"/>
      <c r="M166" s="94"/>
      <c r="N166" s="56"/>
      <c r="O166" s="56"/>
      <c r="P166" s="56"/>
      <c r="Q166" s="56"/>
      <c r="R166" s="56">
        <f>$K$166/6</f>
        <v>1512</v>
      </c>
      <c r="S166" s="56"/>
      <c r="T166" s="56">
        <f>$K$166/6</f>
        <v>1512</v>
      </c>
      <c r="U166" s="56"/>
      <c r="V166" s="56">
        <f>$K$166/6</f>
        <v>1512</v>
      </c>
      <c r="W166" s="56"/>
      <c r="X166" s="56">
        <f>$K$166/6</f>
        <v>1512</v>
      </c>
      <c r="Y166" s="56"/>
      <c r="Z166" s="56">
        <f>$K$166/6</f>
        <v>1512</v>
      </c>
      <c r="AA166" s="56"/>
      <c r="AB166" s="56">
        <f>$K$166/6</f>
        <v>1512</v>
      </c>
      <c r="AC166" s="56"/>
      <c r="AD166" s="75"/>
      <c r="AE166" s="12"/>
    </row>
    <row r="167" spans="1:31" ht="15.75" customHeight="1" x14ac:dyDescent="0.25">
      <c r="A167" s="12"/>
      <c r="B167" s="12"/>
      <c r="C167" s="390"/>
      <c r="D167" s="93" t="s">
        <v>88</v>
      </c>
      <c r="E167" s="90" t="s">
        <v>9</v>
      </c>
      <c r="F167" s="17" t="s">
        <v>34</v>
      </c>
      <c r="G167" s="81" t="s">
        <v>87</v>
      </c>
      <c r="H167" s="81">
        <v>3</v>
      </c>
      <c r="I167" s="81">
        <v>216</v>
      </c>
      <c r="J167" s="55">
        <f>'Quadro de Preços 1 (2) - I'!$H$29</f>
        <v>22.7</v>
      </c>
      <c r="K167" s="64">
        <f t="shared" si="99"/>
        <v>14709.599999999999</v>
      </c>
      <c r="L167" s="99"/>
      <c r="M167" s="94"/>
      <c r="N167" s="56"/>
      <c r="O167" s="56"/>
      <c r="P167" s="56"/>
      <c r="Q167" s="56"/>
      <c r="R167" s="56">
        <f>$K$167/6</f>
        <v>2451.6</v>
      </c>
      <c r="S167" s="56"/>
      <c r="T167" s="56">
        <f>$K$167/6</f>
        <v>2451.6</v>
      </c>
      <c r="U167" s="56"/>
      <c r="V167" s="56">
        <f>$K$167/6</f>
        <v>2451.6</v>
      </c>
      <c r="W167" s="56"/>
      <c r="X167" s="56">
        <f>$K$167/6</f>
        <v>2451.6</v>
      </c>
      <c r="Y167" s="56"/>
      <c r="Z167" s="56">
        <f>$K$167/6</f>
        <v>2451.6</v>
      </c>
      <c r="AA167" s="56"/>
      <c r="AB167" s="56">
        <f>$K$167/6</f>
        <v>2451.6</v>
      </c>
      <c r="AC167" s="56"/>
      <c r="AD167" s="75"/>
      <c r="AE167" s="12"/>
    </row>
    <row r="168" spans="1:31" ht="15.75" customHeight="1" x14ac:dyDescent="0.25">
      <c r="A168" s="12"/>
      <c r="B168" s="12"/>
      <c r="C168" s="391"/>
      <c r="D168" s="92" t="s">
        <v>13</v>
      </c>
      <c r="E168" s="17" t="s">
        <v>10</v>
      </c>
      <c r="F168" s="17" t="s">
        <v>34</v>
      </c>
      <c r="G168" s="81" t="s">
        <v>105</v>
      </c>
      <c r="H168" s="81">
        <v>6</v>
      </c>
      <c r="I168" s="81">
        <v>10</v>
      </c>
      <c r="J168" s="43">
        <f>'Quadro de Preços 1 (2) - I'!$H$14</f>
        <v>2.6</v>
      </c>
      <c r="K168" s="64">
        <f t="shared" si="99"/>
        <v>156</v>
      </c>
      <c r="L168" s="99"/>
      <c r="M168" s="94"/>
      <c r="N168" s="56"/>
      <c r="O168" s="56"/>
      <c r="P168" s="56"/>
      <c r="Q168" s="56"/>
      <c r="R168" s="56">
        <f>$K$168/6</f>
        <v>26</v>
      </c>
      <c r="S168" s="56"/>
      <c r="T168" s="56">
        <f>$K$168/6</f>
        <v>26</v>
      </c>
      <c r="U168" s="56"/>
      <c r="V168" s="56">
        <f>$K$168/6</f>
        <v>26</v>
      </c>
      <c r="W168" s="56"/>
      <c r="X168" s="56">
        <f>$K$168/6</f>
        <v>26</v>
      </c>
      <c r="Y168" s="56"/>
      <c r="Z168" s="56">
        <f>$K$168/6</f>
        <v>26</v>
      </c>
      <c r="AA168" s="56"/>
      <c r="AB168" s="56">
        <f>$K$168/6</f>
        <v>26</v>
      </c>
      <c r="AC168" s="56"/>
      <c r="AD168" s="75"/>
      <c r="AE168" s="12"/>
    </row>
    <row r="169" spans="1:31" ht="15.75" customHeight="1" x14ac:dyDescent="0.25">
      <c r="A169" s="12"/>
      <c r="B169" s="12"/>
      <c r="C169" s="109" t="s">
        <v>95</v>
      </c>
      <c r="D169" s="110"/>
      <c r="E169" s="110"/>
      <c r="F169" s="110"/>
      <c r="G169" s="111"/>
      <c r="H169" s="111"/>
      <c r="I169" s="111"/>
      <c r="J169" s="112"/>
      <c r="K169" s="48">
        <f>SUM(K165:K168)</f>
        <v>26214</v>
      </c>
      <c r="L169" s="48">
        <f t="shared" ref="L169:AC169" si="100">SUM(L165:L168)</f>
        <v>0</v>
      </c>
      <c r="M169" s="48">
        <f t="shared" si="100"/>
        <v>0</v>
      </c>
      <c r="N169" s="48">
        <f t="shared" si="100"/>
        <v>0</v>
      </c>
      <c r="O169" s="48">
        <f t="shared" si="100"/>
        <v>0</v>
      </c>
      <c r="P169" s="48">
        <f t="shared" si="100"/>
        <v>0</v>
      </c>
      <c r="Q169" s="48">
        <f t="shared" si="100"/>
        <v>0</v>
      </c>
      <c r="R169" s="48">
        <f t="shared" si="100"/>
        <v>4369</v>
      </c>
      <c r="S169" s="48">
        <f t="shared" si="100"/>
        <v>0</v>
      </c>
      <c r="T169" s="48">
        <f t="shared" si="100"/>
        <v>4369</v>
      </c>
      <c r="U169" s="48">
        <f t="shared" si="100"/>
        <v>0</v>
      </c>
      <c r="V169" s="48">
        <f t="shared" si="100"/>
        <v>4369</v>
      </c>
      <c r="W169" s="48">
        <f t="shared" si="100"/>
        <v>0</v>
      </c>
      <c r="X169" s="48">
        <f t="shared" si="100"/>
        <v>4369</v>
      </c>
      <c r="Y169" s="48">
        <f t="shared" si="100"/>
        <v>0</v>
      </c>
      <c r="Z169" s="48">
        <f t="shared" si="100"/>
        <v>4369</v>
      </c>
      <c r="AA169" s="48">
        <f t="shared" si="100"/>
        <v>0</v>
      </c>
      <c r="AB169" s="48">
        <f t="shared" si="100"/>
        <v>4369</v>
      </c>
      <c r="AC169" s="48">
        <f t="shared" si="100"/>
        <v>0</v>
      </c>
      <c r="AD169" s="75">
        <f>SUM(L169:AC169)</f>
        <v>26214</v>
      </c>
      <c r="AE169" s="12" t="b">
        <f>IF(AD169=K169,TRUE,FALSE)</f>
        <v>1</v>
      </c>
    </row>
    <row r="170" spans="1:31" ht="15.75" customHeight="1" x14ac:dyDescent="0.25">
      <c r="A170" s="12"/>
      <c r="B170" s="12"/>
      <c r="C170" s="389" t="s">
        <v>621</v>
      </c>
      <c r="D170" s="93" t="s">
        <v>86</v>
      </c>
      <c r="E170" s="90" t="s">
        <v>9</v>
      </c>
      <c r="F170" s="17" t="s">
        <v>34</v>
      </c>
      <c r="G170" s="114" t="s">
        <v>87</v>
      </c>
      <c r="H170" s="81">
        <v>4</v>
      </c>
      <c r="I170" s="81">
        <v>360</v>
      </c>
      <c r="J170" s="55">
        <f>'Quadro de Preços 1 (2) - I'!$H$28</f>
        <v>12.6</v>
      </c>
      <c r="K170" s="64">
        <f t="shared" ref="K170:K178" si="101">J170*I170*H170</f>
        <v>18144</v>
      </c>
      <c r="L170" s="66"/>
      <c r="M170" s="49"/>
      <c r="N170" s="49"/>
      <c r="O170" s="115"/>
      <c r="P170" s="115"/>
      <c r="Q170" s="49"/>
      <c r="R170" s="115"/>
      <c r="S170" s="115">
        <f>$K$170/6</f>
        <v>3024</v>
      </c>
      <c r="T170" s="56"/>
      <c r="U170" s="115">
        <f>$K$170/6</f>
        <v>3024</v>
      </c>
      <c r="V170" s="49"/>
      <c r="W170" s="115">
        <f>$K$170/6</f>
        <v>3024</v>
      </c>
      <c r="X170" s="49"/>
      <c r="Y170" s="115">
        <f>$K$170/6</f>
        <v>3024</v>
      </c>
      <c r="Z170" s="49"/>
      <c r="AA170" s="115">
        <f>$K$170/6</f>
        <v>3024</v>
      </c>
      <c r="AB170" s="49"/>
      <c r="AC170" s="115">
        <f>$K$170/6</f>
        <v>3024</v>
      </c>
      <c r="AD170" s="75"/>
      <c r="AE170" s="12"/>
    </row>
    <row r="171" spans="1:31" ht="22.5" customHeight="1" x14ac:dyDescent="0.25">
      <c r="A171" s="12"/>
      <c r="B171" s="12"/>
      <c r="C171" s="390"/>
      <c r="D171" s="93" t="s">
        <v>88</v>
      </c>
      <c r="E171" s="90" t="s">
        <v>9</v>
      </c>
      <c r="F171" s="17" t="s">
        <v>34</v>
      </c>
      <c r="G171" s="114" t="s">
        <v>87</v>
      </c>
      <c r="H171" s="81">
        <v>3</v>
      </c>
      <c r="I171" s="81">
        <v>216</v>
      </c>
      <c r="J171" s="55">
        <f>'Quadro de Preços 1 (2) - I'!$H$29</f>
        <v>22.7</v>
      </c>
      <c r="K171" s="64">
        <f t="shared" si="101"/>
        <v>14709.599999999999</v>
      </c>
      <c r="L171" s="66"/>
      <c r="M171" s="49"/>
      <c r="N171" s="49"/>
      <c r="O171" s="115"/>
      <c r="P171" s="115"/>
      <c r="Q171" s="49"/>
      <c r="R171" s="115"/>
      <c r="S171" s="115">
        <f>$K$171/6</f>
        <v>2451.6</v>
      </c>
      <c r="T171" s="56"/>
      <c r="U171" s="115">
        <f>$K$171/6</f>
        <v>2451.6</v>
      </c>
      <c r="V171" s="49"/>
      <c r="W171" s="115">
        <f>$K$171/6</f>
        <v>2451.6</v>
      </c>
      <c r="X171" s="49"/>
      <c r="Y171" s="115">
        <f>$K$171/6</f>
        <v>2451.6</v>
      </c>
      <c r="Z171" s="49"/>
      <c r="AA171" s="115">
        <f>$K$171/6</f>
        <v>2451.6</v>
      </c>
      <c r="AB171" s="49"/>
      <c r="AC171" s="115">
        <f>$K$171/6</f>
        <v>2451.6</v>
      </c>
      <c r="AD171" s="75"/>
      <c r="AE171" s="12"/>
    </row>
    <row r="172" spans="1:31" ht="15.75" customHeight="1" x14ac:dyDescent="0.25">
      <c r="A172" s="12"/>
      <c r="B172" s="12"/>
      <c r="C172" s="390"/>
      <c r="D172" s="92" t="s">
        <v>15</v>
      </c>
      <c r="E172" s="17" t="s">
        <v>10</v>
      </c>
      <c r="F172" s="17" t="s">
        <v>34</v>
      </c>
      <c r="G172" s="114" t="s">
        <v>94</v>
      </c>
      <c r="H172" s="81">
        <v>6</v>
      </c>
      <c r="I172" s="81">
        <v>220</v>
      </c>
      <c r="J172" s="55">
        <f>'Quadro de Preços 1 (2) - I'!$H$16</f>
        <v>0.14000000000000001</v>
      </c>
      <c r="K172" s="64">
        <f t="shared" si="101"/>
        <v>184.8</v>
      </c>
      <c r="L172" s="66"/>
      <c r="M172" s="49"/>
      <c r="N172" s="49"/>
      <c r="O172" s="115"/>
      <c r="P172" s="115"/>
      <c r="Q172" s="49"/>
      <c r="R172" s="115"/>
      <c r="S172" s="115">
        <f>$K$172/6</f>
        <v>30.8</v>
      </c>
      <c r="T172" s="56"/>
      <c r="U172" s="115">
        <f>$K$172/6</f>
        <v>30.8</v>
      </c>
      <c r="V172" s="49"/>
      <c r="W172" s="115">
        <f>$K$172/6</f>
        <v>30.8</v>
      </c>
      <c r="X172" s="49"/>
      <c r="Y172" s="115">
        <f>$K$172/6</f>
        <v>30.8</v>
      </c>
      <c r="Z172" s="49"/>
      <c r="AA172" s="115">
        <f>$K$172/6</f>
        <v>30.8</v>
      </c>
      <c r="AB172" s="49"/>
      <c r="AC172" s="115">
        <f>$K$172/6</f>
        <v>30.8</v>
      </c>
      <c r="AD172" s="75"/>
      <c r="AE172" s="12"/>
    </row>
    <row r="173" spans="1:31" ht="15.75" customHeight="1" x14ac:dyDescent="0.25">
      <c r="A173" s="12"/>
      <c r="B173" s="12"/>
      <c r="C173" s="390"/>
      <c r="D173" s="93" t="s">
        <v>101</v>
      </c>
      <c r="E173" s="17" t="s">
        <v>10</v>
      </c>
      <c r="F173" s="17" t="s">
        <v>34</v>
      </c>
      <c r="G173" s="114" t="s">
        <v>94</v>
      </c>
      <c r="H173" s="81">
        <v>6</v>
      </c>
      <c r="I173" s="222">
        <v>70</v>
      </c>
      <c r="J173" s="43">
        <f>'Kit Lanche'!D15</f>
        <v>3.33</v>
      </c>
      <c r="K173" s="64">
        <f t="shared" si="101"/>
        <v>1398.6</v>
      </c>
      <c r="L173" s="66"/>
      <c r="M173" s="49"/>
      <c r="N173" s="49"/>
      <c r="O173" s="115"/>
      <c r="P173" s="115"/>
      <c r="Q173" s="49"/>
      <c r="R173" s="115"/>
      <c r="S173" s="115">
        <f>$K$173/6</f>
        <v>233.1</v>
      </c>
      <c r="T173" s="56"/>
      <c r="U173" s="115">
        <f>$K$173/6</f>
        <v>233.1</v>
      </c>
      <c r="V173" s="49"/>
      <c r="W173" s="115">
        <f>$K$173/6</f>
        <v>233.1</v>
      </c>
      <c r="X173" s="49"/>
      <c r="Y173" s="115">
        <f>$K$173/6</f>
        <v>233.1</v>
      </c>
      <c r="Z173" s="49"/>
      <c r="AA173" s="115">
        <f>$K$173/6</f>
        <v>233.1</v>
      </c>
      <c r="AB173" s="49"/>
      <c r="AC173" s="115">
        <f>$K$173/6</f>
        <v>233.1</v>
      </c>
      <c r="AD173" s="75"/>
      <c r="AE173" s="12"/>
    </row>
    <row r="174" spans="1:31" ht="15.75" customHeight="1" x14ac:dyDescent="0.25">
      <c r="A174" s="12"/>
      <c r="B174" s="12"/>
      <c r="C174" s="390"/>
      <c r="D174" s="93" t="s">
        <v>30</v>
      </c>
      <c r="E174" s="81" t="s">
        <v>92</v>
      </c>
      <c r="F174" s="17" t="s">
        <v>34</v>
      </c>
      <c r="G174" s="80" t="s">
        <v>93</v>
      </c>
      <c r="H174" s="81">
        <v>6</v>
      </c>
      <c r="I174" s="222">
        <v>70</v>
      </c>
      <c r="J174" s="43">
        <f>'Verba_Kit Pedagogico_I'!$H$13</f>
        <v>7.4500000000000011</v>
      </c>
      <c r="K174" s="64">
        <f t="shared" si="101"/>
        <v>3129.0000000000009</v>
      </c>
      <c r="L174" s="66"/>
      <c r="M174" s="49"/>
      <c r="N174" s="49"/>
      <c r="O174" s="115"/>
      <c r="P174" s="115"/>
      <c r="Q174" s="49"/>
      <c r="R174" s="115"/>
      <c r="S174" s="115">
        <f>$K$174/6</f>
        <v>521.50000000000011</v>
      </c>
      <c r="T174" s="56"/>
      <c r="U174" s="115">
        <f>$K$174/6</f>
        <v>521.50000000000011</v>
      </c>
      <c r="V174" s="49"/>
      <c r="W174" s="115">
        <f>$K$174/6</f>
        <v>521.50000000000011</v>
      </c>
      <c r="X174" s="49"/>
      <c r="Y174" s="115">
        <f>$K$174/6</f>
        <v>521.50000000000011</v>
      </c>
      <c r="Z174" s="49"/>
      <c r="AA174" s="115">
        <f>$K$174/6</f>
        <v>521.50000000000011</v>
      </c>
      <c r="AB174" s="49"/>
      <c r="AC174" s="115">
        <f>$K$174/6</f>
        <v>521.50000000000011</v>
      </c>
      <c r="AD174" s="75"/>
      <c r="AE174" s="12"/>
    </row>
    <row r="175" spans="1:31" ht="15.75" customHeight="1" x14ac:dyDescent="0.25">
      <c r="A175" s="12"/>
      <c r="B175" s="12"/>
      <c r="C175" s="390"/>
      <c r="D175" s="93" t="s">
        <v>97</v>
      </c>
      <c r="E175" s="17" t="s">
        <v>10</v>
      </c>
      <c r="F175" s="17" t="s">
        <v>34</v>
      </c>
      <c r="G175" s="114" t="s">
        <v>94</v>
      </c>
      <c r="H175" s="81">
        <v>6</v>
      </c>
      <c r="I175" s="81">
        <v>10</v>
      </c>
      <c r="J175" s="43">
        <f>'Quadro de Preços 1 (2) - I'!$H$23</f>
        <v>9</v>
      </c>
      <c r="K175" s="64">
        <f t="shared" si="101"/>
        <v>540</v>
      </c>
      <c r="L175" s="66"/>
      <c r="M175" s="49"/>
      <c r="N175" s="49"/>
      <c r="O175" s="115"/>
      <c r="P175" s="115"/>
      <c r="Q175" s="49"/>
      <c r="R175" s="115"/>
      <c r="S175" s="115">
        <f>$K$175/6</f>
        <v>90</v>
      </c>
      <c r="T175" s="56"/>
      <c r="U175" s="115">
        <f>$K$175/6</f>
        <v>90</v>
      </c>
      <c r="V175" s="49"/>
      <c r="W175" s="115">
        <f>$K$175/6</f>
        <v>90</v>
      </c>
      <c r="X175" s="49"/>
      <c r="Y175" s="115">
        <f>$K$175/6</f>
        <v>90</v>
      </c>
      <c r="Z175" s="49"/>
      <c r="AA175" s="115">
        <f>$K$175/6</f>
        <v>90</v>
      </c>
      <c r="AB175" s="49"/>
      <c r="AC175" s="115">
        <f>$K$175/6</f>
        <v>90</v>
      </c>
      <c r="AD175" s="75"/>
      <c r="AE175" s="12"/>
    </row>
    <row r="176" spans="1:31" ht="15.75" customHeight="1" x14ac:dyDescent="0.25">
      <c r="A176" s="12"/>
      <c r="B176" s="12"/>
      <c r="C176" s="390"/>
      <c r="D176" s="93" t="s">
        <v>98</v>
      </c>
      <c r="E176" s="17" t="s">
        <v>10</v>
      </c>
      <c r="F176" s="17" t="s">
        <v>34</v>
      </c>
      <c r="G176" s="114" t="s">
        <v>94</v>
      </c>
      <c r="H176" s="81">
        <v>6</v>
      </c>
      <c r="I176" s="222">
        <v>70</v>
      </c>
      <c r="J176" s="43">
        <f>'Quadro de Preços 1 (2) - I'!$H$24</f>
        <v>4</v>
      </c>
      <c r="K176" s="64">
        <f t="shared" si="101"/>
        <v>1680</v>
      </c>
      <c r="L176" s="99"/>
      <c r="M176" s="84"/>
      <c r="N176" s="84"/>
      <c r="O176" s="115"/>
      <c r="P176" s="115"/>
      <c r="Q176" s="84"/>
      <c r="R176" s="115"/>
      <c r="S176" s="115">
        <f>$K$176/6</f>
        <v>280</v>
      </c>
      <c r="T176" s="56"/>
      <c r="U176" s="115">
        <f>$K$176/6</f>
        <v>280</v>
      </c>
      <c r="V176" s="49"/>
      <c r="W176" s="115">
        <f>$K$176/6</f>
        <v>280</v>
      </c>
      <c r="X176" s="49"/>
      <c r="Y176" s="115">
        <f>$K$176/6</f>
        <v>280</v>
      </c>
      <c r="Z176" s="49"/>
      <c r="AA176" s="115">
        <f>$K$176/6</f>
        <v>280</v>
      </c>
      <c r="AB176" s="49"/>
      <c r="AC176" s="115">
        <f>$K$176/6</f>
        <v>280</v>
      </c>
      <c r="AD176" s="75"/>
      <c r="AE176" s="12"/>
    </row>
    <row r="177" spans="1:35" ht="25.5" customHeight="1" x14ac:dyDescent="0.25">
      <c r="A177" s="12"/>
      <c r="B177" s="12"/>
      <c r="C177" s="390"/>
      <c r="D177" s="83" t="s">
        <v>26</v>
      </c>
      <c r="E177" s="17" t="s">
        <v>10</v>
      </c>
      <c r="F177" s="17" t="s">
        <v>34</v>
      </c>
      <c r="G177" s="114" t="s">
        <v>94</v>
      </c>
      <c r="H177" s="81">
        <v>6</v>
      </c>
      <c r="I177" s="81">
        <v>1</v>
      </c>
      <c r="J177" s="52">
        <f>'Quadro de Preços 1'!$I$31</f>
        <v>14.52</v>
      </c>
      <c r="K177" s="64">
        <f t="shared" si="101"/>
        <v>87.12</v>
      </c>
      <c r="L177" s="99"/>
      <c r="M177" s="84"/>
      <c r="N177" s="84"/>
      <c r="O177" s="115"/>
      <c r="P177" s="115"/>
      <c r="Q177" s="84"/>
      <c r="R177" s="115"/>
      <c r="S177" s="115">
        <f>$K$177/6</f>
        <v>14.520000000000001</v>
      </c>
      <c r="T177" s="56"/>
      <c r="U177" s="115">
        <f>$K$177/6</f>
        <v>14.520000000000001</v>
      </c>
      <c r="V177" s="49"/>
      <c r="W177" s="115">
        <f>$K$177/6</f>
        <v>14.520000000000001</v>
      </c>
      <c r="X177" s="49"/>
      <c r="Y177" s="115">
        <f>$K$177/6</f>
        <v>14.520000000000001</v>
      </c>
      <c r="Z177" s="49"/>
      <c r="AA177" s="115">
        <f>$K$177/6</f>
        <v>14.520000000000001</v>
      </c>
      <c r="AB177" s="49"/>
      <c r="AC177" s="115">
        <f>$K$177/6</f>
        <v>14.520000000000001</v>
      </c>
      <c r="AD177" s="75"/>
      <c r="AE177" s="12"/>
    </row>
    <row r="178" spans="1:35" ht="30.75" customHeight="1" x14ac:dyDescent="0.25">
      <c r="A178" s="12"/>
      <c r="B178" s="12"/>
      <c r="C178" s="391"/>
      <c r="D178" s="198" t="s">
        <v>502</v>
      </c>
      <c r="E178" s="17" t="s">
        <v>10</v>
      </c>
      <c r="F178" s="17" t="s">
        <v>34</v>
      </c>
      <c r="G178" s="114" t="s">
        <v>94</v>
      </c>
      <c r="H178" s="81">
        <v>6</v>
      </c>
      <c r="I178" s="81">
        <v>70</v>
      </c>
      <c r="J178" s="43">
        <f>'Quadro de Preços 1'!$I$12</f>
        <v>0.63</v>
      </c>
      <c r="K178" s="64">
        <f t="shared" si="101"/>
        <v>264.60000000000002</v>
      </c>
      <c r="L178" s="99"/>
      <c r="M178" s="84"/>
      <c r="N178" s="84"/>
      <c r="O178" s="115"/>
      <c r="P178" s="115"/>
      <c r="Q178" s="84"/>
      <c r="R178" s="115"/>
      <c r="S178" s="115">
        <f>$K$178/6</f>
        <v>44.1</v>
      </c>
      <c r="T178" s="56"/>
      <c r="U178" s="115">
        <f>$K$178/6</f>
        <v>44.1</v>
      </c>
      <c r="V178" s="49"/>
      <c r="W178" s="115">
        <f>$K$178/6</f>
        <v>44.1</v>
      </c>
      <c r="X178" s="49"/>
      <c r="Y178" s="115">
        <f>$K$178/6</f>
        <v>44.1</v>
      </c>
      <c r="Z178" s="49"/>
      <c r="AA178" s="115">
        <f>$K$178/6</f>
        <v>44.1</v>
      </c>
      <c r="AB178" s="49"/>
      <c r="AC178" s="115">
        <f>$K$178/6</f>
        <v>44.1</v>
      </c>
      <c r="AD178" s="75"/>
      <c r="AE178" s="12"/>
    </row>
    <row r="179" spans="1:35" ht="27.75" customHeight="1" x14ac:dyDescent="0.25">
      <c r="A179" s="12"/>
      <c r="B179" s="12"/>
      <c r="C179" s="109" t="s">
        <v>95</v>
      </c>
      <c r="D179" s="102"/>
      <c r="E179" s="102"/>
      <c r="F179" s="102"/>
      <c r="G179" s="87"/>
      <c r="H179" s="87"/>
      <c r="I179" s="87"/>
      <c r="J179" s="88"/>
      <c r="K179" s="48">
        <f>SUM(K170:K178)</f>
        <v>40137.72</v>
      </c>
      <c r="L179" s="48">
        <f t="shared" ref="L179:AC179" si="102">SUM(L170:L178)</f>
        <v>0</v>
      </c>
      <c r="M179" s="48">
        <f t="shared" si="102"/>
        <v>0</v>
      </c>
      <c r="N179" s="48">
        <f t="shared" si="102"/>
        <v>0</v>
      </c>
      <c r="O179" s="48">
        <f t="shared" si="102"/>
        <v>0</v>
      </c>
      <c r="P179" s="48">
        <f t="shared" si="102"/>
        <v>0</v>
      </c>
      <c r="Q179" s="48">
        <f t="shared" si="102"/>
        <v>0</v>
      </c>
      <c r="R179" s="48">
        <f t="shared" si="102"/>
        <v>0</v>
      </c>
      <c r="S179" s="48">
        <f t="shared" si="102"/>
        <v>6689.6200000000017</v>
      </c>
      <c r="T179" s="48">
        <f t="shared" si="102"/>
        <v>0</v>
      </c>
      <c r="U179" s="48">
        <f t="shared" si="102"/>
        <v>6689.6200000000017</v>
      </c>
      <c r="V179" s="48">
        <f t="shared" si="102"/>
        <v>0</v>
      </c>
      <c r="W179" s="48">
        <f t="shared" si="102"/>
        <v>6689.6200000000017</v>
      </c>
      <c r="X179" s="48">
        <f t="shared" si="102"/>
        <v>0</v>
      </c>
      <c r="Y179" s="48">
        <f t="shared" si="102"/>
        <v>6689.6200000000017</v>
      </c>
      <c r="Z179" s="48">
        <f t="shared" si="102"/>
        <v>0</v>
      </c>
      <c r="AA179" s="48">
        <f t="shared" si="102"/>
        <v>6689.6200000000017</v>
      </c>
      <c r="AB179" s="48">
        <f t="shared" si="102"/>
        <v>0</v>
      </c>
      <c r="AC179" s="48">
        <f t="shared" si="102"/>
        <v>6689.6200000000017</v>
      </c>
      <c r="AD179" s="75">
        <f>SUM(L179:AC179)</f>
        <v>40137.720000000008</v>
      </c>
      <c r="AE179" s="12" t="b">
        <f>IF(AD179=K179,TRUE,FALSE)</f>
        <v>1</v>
      </c>
    </row>
    <row r="180" spans="1:35" ht="15.75" customHeight="1" x14ac:dyDescent="0.25">
      <c r="A180" s="12"/>
      <c r="B180" s="12"/>
      <c r="C180" s="389" t="s">
        <v>622</v>
      </c>
      <c r="D180" s="93" t="s">
        <v>86</v>
      </c>
      <c r="E180" s="90" t="s">
        <v>9</v>
      </c>
      <c r="F180" s="17" t="s">
        <v>34</v>
      </c>
      <c r="G180" s="114" t="s">
        <v>87</v>
      </c>
      <c r="H180" s="81">
        <v>4</v>
      </c>
      <c r="I180" s="81">
        <v>360</v>
      </c>
      <c r="J180" s="55">
        <f>'Quadro de Preços 1 (2) - I'!$H$28</f>
        <v>12.6</v>
      </c>
      <c r="K180" s="64">
        <f t="shared" ref="K180:K189" si="103">J180*I180*H180</f>
        <v>18144</v>
      </c>
      <c r="L180" s="66"/>
      <c r="M180" s="49"/>
      <c r="N180" s="49"/>
      <c r="O180" s="115"/>
      <c r="P180" s="115"/>
      <c r="Q180" s="49"/>
      <c r="R180" s="115"/>
      <c r="S180" s="115">
        <f>$K$180/6</f>
        <v>3024</v>
      </c>
      <c r="T180" s="56"/>
      <c r="U180" s="115">
        <f>$K$180/6</f>
        <v>3024</v>
      </c>
      <c r="V180" s="49"/>
      <c r="W180" s="115">
        <f>$K$180/6</f>
        <v>3024</v>
      </c>
      <c r="X180" s="49"/>
      <c r="Y180" s="115">
        <f>$K$180/6</f>
        <v>3024</v>
      </c>
      <c r="Z180" s="49"/>
      <c r="AA180" s="115">
        <f>$K$180/6</f>
        <v>3024</v>
      </c>
      <c r="AB180" s="49"/>
      <c r="AC180" s="115">
        <f>$K$180/6</f>
        <v>3024</v>
      </c>
      <c r="AD180" s="75"/>
      <c r="AE180" s="12"/>
      <c r="AF180" s="301"/>
      <c r="AG180" s="301"/>
      <c r="AH180" s="301"/>
      <c r="AI180" s="301"/>
    </row>
    <row r="181" spans="1:35" ht="15.75" customHeight="1" x14ac:dyDescent="0.25">
      <c r="A181" s="12"/>
      <c r="B181" s="12"/>
      <c r="C181" s="390"/>
      <c r="D181" s="93" t="s">
        <v>88</v>
      </c>
      <c r="E181" s="90" t="s">
        <v>9</v>
      </c>
      <c r="F181" s="17" t="s">
        <v>34</v>
      </c>
      <c r="G181" s="114" t="s">
        <v>87</v>
      </c>
      <c r="H181" s="81">
        <v>3</v>
      </c>
      <c r="I181" s="81">
        <v>216</v>
      </c>
      <c r="J181" s="55">
        <f>'Quadro de Preços 1 (2) - I'!$H$29</f>
        <v>22.7</v>
      </c>
      <c r="K181" s="64">
        <f t="shared" si="103"/>
        <v>14709.599999999999</v>
      </c>
      <c r="L181" s="66"/>
      <c r="M181" s="49"/>
      <c r="N181" s="49"/>
      <c r="O181" s="115"/>
      <c r="P181" s="115"/>
      <c r="Q181" s="49"/>
      <c r="R181" s="115"/>
      <c r="S181" s="115">
        <f>$K$181/6</f>
        <v>2451.6</v>
      </c>
      <c r="T181" s="56"/>
      <c r="U181" s="115">
        <f>$K$181/6</f>
        <v>2451.6</v>
      </c>
      <c r="V181" s="49"/>
      <c r="W181" s="115">
        <f>$K$181/6</f>
        <v>2451.6</v>
      </c>
      <c r="X181" s="49"/>
      <c r="Y181" s="115">
        <f>$K$181/6</f>
        <v>2451.6</v>
      </c>
      <c r="Z181" s="49"/>
      <c r="AA181" s="115">
        <f>$K$181/6</f>
        <v>2451.6</v>
      </c>
      <c r="AB181" s="49"/>
      <c r="AC181" s="115">
        <f>$K$181/6</f>
        <v>2451.6</v>
      </c>
      <c r="AD181" s="75"/>
      <c r="AE181" s="12"/>
      <c r="AF181" s="301"/>
      <c r="AG181" s="301"/>
      <c r="AH181" s="301"/>
      <c r="AI181" s="301"/>
    </row>
    <row r="182" spans="1:35" ht="15.75" customHeight="1" x14ac:dyDescent="0.25">
      <c r="A182" s="76"/>
      <c r="B182" s="76"/>
      <c r="C182" s="390"/>
      <c r="D182" s="93" t="s">
        <v>619</v>
      </c>
      <c r="E182" s="90" t="s">
        <v>9</v>
      </c>
      <c r="F182" s="17" t="s">
        <v>34</v>
      </c>
      <c r="G182" s="114" t="s">
        <v>87</v>
      </c>
      <c r="H182" s="81">
        <v>6</v>
      </c>
      <c r="I182" s="81">
        <v>36</v>
      </c>
      <c r="J182" s="55">
        <f>'Quadro de Preços 1 (2) - I'!$H$38</f>
        <v>27.84</v>
      </c>
      <c r="K182" s="64">
        <f>J182*I182*H182</f>
        <v>6013.4400000000005</v>
      </c>
      <c r="L182" s="66"/>
      <c r="M182" s="49"/>
      <c r="N182" s="49"/>
      <c r="O182" s="303"/>
      <c r="P182" s="303"/>
      <c r="Q182" s="49"/>
      <c r="R182" s="303"/>
      <c r="S182" s="303">
        <f>$K$182/6</f>
        <v>1002.2400000000001</v>
      </c>
      <c r="T182" s="303"/>
      <c r="U182" s="303">
        <f>$K$182/6</f>
        <v>1002.2400000000001</v>
      </c>
      <c r="V182" s="49"/>
      <c r="W182" s="303">
        <f>$K$182/6</f>
        <v>1002.2400000000001</v>
      </c>
      <c r="X182" s="49"/>
      <c r="Y182" s="303">
        <f>$K$182/6</f>
        <v>1002.2400000000001</v>
      </c>
      <c r="Z182" s="49"/>
      <c r="AA182" s="303">
        <f>$K$182/6</f>
        <v>1002.2400000000001</v>
      </c>
      <c r="AB182" s="49"/>
      <c r="AC182" s="303">
        <f>$K$182/6</f>
        <v>1002.2400000000001</v>
      </c>
      <c r="AD182" s="75"/>
      <c r="AE182" s="12"/>
      <c r="AF182" s="301"/>
      <c r="AG182" s="301"/>
      <c r="AH182" s="301"/>
      <c r="AI182" s="301"/>
    </row>
    <row r="183" spans="1:35" ht="15.75" customHeight="1" x14ac:dyDescent="0.25">
      <c r="A183" s="76"/>
      <c r="B183" s="76"/>
      <c r="C183" s="390"/>
      <c r="D183" s="92" t="s">
        <v>15</v>
      </c>
      <c r="E183" s="17" t="s">
        <v>10</v>
      </c>
      <c r="F183" s="17" t="s">
        <v>34</v>
      </c>
      <c r="G183" s="114" t="s">
        <v>94</v>
      </c>
      <c r="H183" s="81">
        <v>6</v>
      </c>
      <c r="I183" s="81">
        <v>220</v>
      </c>
      <c r="J183" s="55">
        <f>'Quadro de Preços 1 (2) - I'!$H$16</f>
        <v>0.14000000000000001</v>
      </c>
      <c r="K183" s="64">
        <f t="shared" si="103"/>
        <v>184.8</v>
      </c>
      <c r="L183" s="66"/>
      <c r="M183" s="49"/>
      <c r="N183" s="49"/>
      <c r="O183" s="115"/>
      <c r="P183" s="115"/>
      <c r="Q183" s="49"/>
      <c r="R183" s="115"/>
      <c r="S183" s="115">
        <f>$K$183/6</f>
        <v>30.8</v>
      </c>
      <c r="T183" s="56"/>
      <c r="U183" s="115">
        <f>$K$183/6</f>
        <v>30.8</v>
      </c>
      <c r="V183" s="49"/>
      <c r="W183" s="115">
        <f>$K$183/6</f>
        <v>30.8</v>
      </c>
      <c r="X183" s="49"/>
      <c r="Y183" s="115">
        <f>$K$183/6</f>
        <v>30.8</v>
      </c>
      <c r="Z183" s="49"/>
      <c r="AA183" s="115">
        <f>$K$183/6</f>
        <v>30.8</v>
      </c>
      <c r="AB183" s="49"/>
      <c r="AC183" s="115">
        <f>$K$183/6</f>
        <v>30.8</v>
      </c>
      <c r="AD183" s="75"/>
      <c r="AE183" s="12"/>
      <c r="AF183" s="301"/>
      <c r="AG183" s="301"/>
      <c r="AH183" s="301"/>
      <c r="AI183" s="301"/>
    </row>
    <row r="184" spans="1:35" ht="23.25" customHeight="1" x14ac:dyDescent="0.25">
      <c r="A184" s="76"/>
      <c r="B184" s="76"/>
      <c r="C184" s="390"/>
      <c r="D184" s="93" t="s">
        <v>101</v>
      </c>
      <c r="E184" s="17" t="s">
        <v>10</v>
      </c>
      <c r="F184" s="17" t="s">
        <v>34</v>
      </c>
      <c r="G184" s="114" t="s">
        <v>94</v>
      </c>
      <c r="H184" s="81">
        <v>6</v>
      </c>
      <c r="I184" s="222">
        <v>70</v>
      </c>
      <c r="J184" s="43">
        <f>'Kit Lanche'!D15</f>
        <v>3.33</v>
      </c>
      <c r="K184" s="64">
        <f t="shared" si="103"/>
        <v>1398.6</v>
      </c>
      <c r="L184" s="66"/>
      <c r="M184" s="49"/>
      <c r="N184" s="49"/>
      <c r="O184" s="115"/>
      <c r="P184" s="115"/>
      <c r="Q184" s="49"/>
      <c r="R184" s="115"/>
      <c r="S184" s="115">
        <f>$K$184/6</f>
        <v>233.1</v>
      </c>
      <c r="T184" s="56"/>
      <c r="U184" s="115">
        <f>$K$184/6</f>
        <v>233.1</v>
      </c>
      <c r="V184" s="49"/>
      <c r="W184" s="115">
        <f>$K$184/6</f>
        <v>233.1</v>
      </c>
      <c r="X184" s="49"/>
      <c r="Y184" s="115">
        <f>$K$184/6</f>
        <v>233.1</v>
      </c>
      <c r="Z184" s="49"/>
      <c r="AA184" s="115">
        <f>$K$184/6</f>
        <v>233.1</v>
      </c>
      <c r="AB184" s="49"/>
      <c r="AC184" s="115">
        <f>$K$184/6</f>
        <v>233.1</v>
      </c>
      <c r="AD184" s="75"/>
      <c r="AE184" s="12"/>
      <c r="AF184" s="301"/>
      <c r="AG184" s="301"/>
      <c r="AH184" s="301"/>
      <c r="AI184" s="301"/>
    </row>
    <row r="185" spans="1:35" ht="15.75" customHeight="1" x14ac:dyDescent="0.25">
      <c r="A185" s="76"/>
      <c r="B185" s="76"/>
      <c r="C185" s="390"/>
      <c r="D185" s="93" t="s">
        <v>30</v>
      </c>
      <c r="E185" s="81" t="s">
        <v>92</v>
      </c>
      <c r="F185" s="17" t="s">
        <v>34</v>
      </c>
      <c r="G185" s="80" t="s">
        <v>93</v>
      </c>
      <c r="H185" s="81">
        <v>6</v>
      </c>
      <c r="I185" s="222">
        <v>70</v>
      </c>
      <c r="J185" s="43">
        <f>'Verba_Kit Pedagogico_I'!$H$13</f>
        <v>7.4500000000000011</v>
      </c>
      <c r="K185" s="64">
        <f t="shared" si="103"/>
        <v>3129.0000000000009</v>
      </c>
      <c r="L185" s="66"/>
      <c r="M185" s="49"/>
      <c r="N185" s="49"/>
      <c r="O185" s="115"/>
      <c r="P185" s="115"/>
      <c r="Q185" s="49"/>
      <c r="R185" s="115"/>
      <c r="S185" s="115">
        <f>$K$185/6</f>
        <v>521.50000000000011</v>
      </c>
      <c r="T185" s="56"/>
      <c r="U185" s="115">
        <f>$K$185/6</f>
        <v>521.50000000000011</v>
      </c>
      <c r="V185" s="49"/>
      <c r="W185" s="115">
        <f>$K$185/6</f>
        <v>521.50000000000011</v>
      </c>
      <c r="X185" s="49"/>
      <c r="Y185" s="115">
        <f>$K$185/6</f>
        <v>521.50000000000011</v>
      </c>
      <c r="Z185" s="49"/>
      <c r="AA185" s="115">
        <f>$K$185/6</f>
        <v>521.50000000000011</v>
      </c>
      <c r="AB185" s="49"/>
      <c r="AC185" s="115">
        <f>$K$185/6</f>
        <v>521.50000000000011</v>
      </c>
      <c r="AD185" s="75"/>
      <c r="AE185" s="12"/>
      <c r="AF185" s="301"/>
      <c r="AG185" s="301"/>
      <c r="AH185" s="301"/>
      <c r="AI185" s="301"/>
    </row>
    <row r="186" spans="1:35" ht="15.75" customHeight="1" x14ac:dyDescent="0.25">
      <c r="A186" s="76"/>
      <c r="B186" s="76"/>
      <c r="C186" s="390"/>
      <c r="D186" s="93" t="s">
        <v>97</v>
      </c>
      <c r="E186" s="17" t="s">
        <v>10</v>
      </c>
      <c r="F186" s="17" t="s">
        <v>34</v>
      </c>
      <c r="G186" s="114" t="s">
        <v>94</v>
      </c>
      <c r="H186" s="81">
        <v>6</v>
      </c>
      <c r="I186" s="81">
        <v>10</v>
      </c>
      <c r="J186" s="43">
        <f>'Quadro de Preços 1 (2) - I'!$H$23</f>
        <v>9</v>
      </c>
      <c r="K186" s="64">
        <f t="shared" si="103"/>
        <v>540</v>
      </c>
      <c r="L186" s="66"/>
      <c r="M186" s="49"/>
      <c r="N186" s="49"/>
      <c r="O186" s="115"/>
      <c r="P186" s="115"/>
      <c r="Q186" s="49"/>
      <c r="R186" s="115"/>
      <c r="S186" s="115">
        <f>$K$186/6</f>
        <v>90</v>
      </c>
      <c r="T186" s="56"/>
      <c r="U186" s="115">
        <f>$K$186/6</f>
        <v>90</v>
      </c>
      <c r="V186" s="49"/>
      <c r="W186" s="115">
        <f>$K$186/6</f>
        <v>90</v>
      </c>
      <c r="X186" s="49"/>
      <c r="Y186" s="115">
        <f>$K$186/6</f>
        <v>90</v>
      </c>
      <c r="Z186" s="49"/>
      <c r="AA186" s="115">
        <f>$K$186/6</f>
        <v>90</v>
      </c>
      <c r="AB186" s="49"/>
      <c r="AC186" s="115">
        <f>$K$186/6</f>
        <v>90</v>
      </c>
      <c r="AD186" s="75"/>
      <c r="AE186" s="12"/>
      <c r="AF186" s="301"/>
      <c r="AG186" s="301"/>
      <c r="AH186" s="301"/>
      <c r="AI186" s="301"/>
    </row>
    <row r="187" spans="1:35" ht="15.75" customHeight="1" x14ac:dyDescent="0.25">
      <c r="A187" s="12"/>
      <c r="B187" s="12"/>
      <c r="C187" s="390"/>
      <c r="D187" s="93" t="s">
        <v>98</v>
      </c>
      <c r="E187" s="17" t="s">
        <v>10</v>
      </c>
      <c r="F187" s="17" t="s">
        <v>34</v>
      </c>
      <c r="G187" s="114" t="s">
        <v>94</v>
      </c>
      <c r="H187" s="81">
        <v>6</v>
      </c>
      <c r="I187" s="222">
        <v>70</v>
      </c>
      <c r="J187" s="43">
        <f>'Quadro de Preços 1 (2) - I'!$H$24</f>
        <v>4</v>
      </c>
      <c r="K187" s="64">
        <f t="shared" si="103"/>
        <v>1680</v>
      </c>
      <c r="L187" s="99"/>
      <c r="M187" s="84"/>
      <c r="N187" s="84"/>
      <c r="O187" s="115"/>
      <c r="P187" s="115"/>
      <c r="Q187" s="84"/>
      <c r="R187" s="115"/>
      <c r="S187" s="115">
        <f>$K$187/6</f>
        <v>280</v>
      </c>
      <c r="T187" s="56"/>
      <c r="U187" s="115">
        <f>$K$187/6</f>
        <v>280</v>
      </c>
      <c r="V187" s="49"/>
      <c r="W187" s="115">
        <f>$K$187/6</f>
        <v>280</v>
      </c>
      <c r="X187" s="49"/>
      <c r="Y187" s="115">
        <f>$K$187/6</f>
        <v>280</v>
      </c>
      <c r="Z187" s="49"/>
      <c r="AA187" s="115">
        <f>$K$187/6</f>
        <v>280</v>
      </c>
      <c r="AB187" s="49"/>
      <c r="AC187" s="115">
        <f>$K$187/6</f>
        <v>280</v>
      </c>
      <c r="AD187" s="75"/>
      <c r="AE187" s="12"/>
      <c r="AF187" s="301"/>
      <c r="AG187" s="301"/>
      <c r="AH187" s="301"/>
      <c r="AI187" s="301"/>
    </row>
    <row r="188" spans="1:35" ht="15.75" customHeight="1" x14ac:dyDescent="0.25">
      <c r="A188" s="12"/>
      <c r="B188" s="12"/>
      <c r="C188" s="390"/>
      <c r="D188" s="83" t="s">
        <v>26</v>
      </c>
      <c r="E188" s="17" t="s">
        <v>10</v>
      </c>
      <c r="F188" s="17" t="s">
        <v>34</v>
      </c>
      <c r="G188" s="114" t="s">
        <v>94</v>
      </c>
      <c r="H188" s="81">
        <v>6</v>
      </c>
      <c r="I188" s="81">
        <v>1</v>
      </c>
      <c r="J188" s="52">
        <f>'Quadro de Preços 1'!$I$31</f>
        <v>14.52</v>
      </c>
      <c r="K188" s="64">
        <f t="shared" si="103"/>
        <v>87.12</v>
      </c>
      <c r="L188" s="99"/>
      <c r="M188" s="84"/>
      <c r="N188" s="84"/>
      <c r="O188" s="115"/>
      <c r="P188" s="115"/>
      <c r="Q188" s="84"/>
      <c r="R188" s="115"/>
      <c r="S188" s="115">
        <f>$K$188/6</f>
        <v>14.520000000000001</v>
      </c>
      <c r="T188" s="56"/>
      <c r="U188" s="115">
        <f>$K$188/6</f>
        <v>14.520000000000001</v>
      </c>
      <c r="V188" s="49"/>
      <c r="W188" s="115">
        <f>$K$188/6</f>
        <v>14.520000000000001</v>
      </c>
      <c r="X188" s="49"/>
      <c r="Y188" s="115">
        <f>$K$188/6</f>
        <v>14.520000000000001</v>
      </c>
      <c r="Z188" s="49"/>
      <c r="AA188" s="115">
        <f>$K$188/6</f>
        <v>14.520000000000001</v>
      </c>
      <c r="AB188" s="49"/>
      <c r="AC188" s="115">
        <f>$K$188/6</f>
        <v>14.520000000000001</v>
      </c>
      <c r="AD188" s="75"/>
      <c r="AE188" s="12"/>
      <c r="AF188" s="301"/>
      <c r="AG188" s="301"/>
      <c r="AH188" s="301"/>
      <c r="AI188" s="301"/>
    </row>
    <row r="189" spans="1:35" ht="15.75" customHeight="1" x14ac:dyDescent="0.25">
      <c r="A189" s="12"/>
      <c r="B189" s="12"/>
      <c r="C189" s="391"/>
      <c r="D189" s="198" t="s">
        <v>502</v>
      </c>
      <c r="E189" s="17" t="s">
        <v>10</v>
      </c>
      <c r="F189" s="17" t="s">
        <v>34</v>
      </c>
      <c r="G189" s="114" t="s">
        <v>94</v>
      </c>
      <c r="H189" s="81">
        <v>6</v>
      </c>
      <c r="I189" s="81">
        <v>70</v>
      </c>
      <c r="J189" s="43">
        <f>'Quadro de Preços 1'!$I$12</f>
        <v>0.63</v>
      </c>
      <c r="K189" s="64">
        <f t="shared" si="103"/>
        <v>264.60000000000002</v>
      </c>
      <c r="L189" s="99"/>
      <c r="M189" s="84"/>
      <c r="N189" s="84"/>
      <c r="O189" s="115"/>
      <c r="P189" s="115"/>
      <c r="Q189" s="84"/>
      <c r="R189" s="115"/>
      <c r="S189" s="115">
        <f>$K$189/6</f>
        <v>44.1</v>
      </c>
      <c r="T189" s="56"/>
      <c r="U189" s="115">
        <f>$K$189/6</f>
        <v>44.1</v>
      </c>
      <c r="V189" s="49"/>
      <c r="W189" s="115">
        <f>$K$189/6</f>
        <v>44.1</v>
      </c>
      <c r="X189" s="49"/>
      <c r="Y189" s="115">
        <f>$K$189/6</f>
        <v>44.1</v>
      </c>
      <c r="Z189" s="49"/>
      <c r="AA189" s="115">
        <f>$K$189/6</f>
        <v>44.1</v>
      </c>
      <c r="AB189" s="49"/>
      <c r="AC189" s="115">
        <f>$K$189/6</f>
        <v>44.1</v>
      </c>
      <c r="AD189" s="75"/>
      <c r="AE189" s="12"/>
      <c r="AF189" s="301"/>
      <c r="AG189" s="301"/>
      <c r="AH189" s="301"/>
      <c r="AI189" s="301"/>
    </row>
    <row r="190" spans="1:35" ht="22.5" customHeight="1" x14ac:dyDescent="0.25">
      <c r="A190" s="12"/>
      <c r="B190" s="12"/>
      <c r="C190" s="109" t="s">
        <v>95</v>
      </c>
      <c r="D190" s="102"/>
      <c r="E190" s="102"/>
      <c r="F190" s="102"/>
      <c r="G190" s="87"/>
      <c r="H190" s="87"/>
      <c r="I190" s="87"/>
      <c r="J190" s="88"/>
      <c r="K190" s="48">
        <f t="shared" ref="K190:R190" si="104">SUM(K180:K189)</f>
        <v>46151.16</v>
      </c>
      <c r="L190" s="48">
        <f t="shared" si="104"/>
        <v>0</v>
      </c>
      <c r="M190" s="48">
        <f t="shared" si="104"/>
        <v>0</v>
      </c>
      <c r="N190" s="54">
        <f t="shared" si="104"/>
        <v>0</v>
      </c>
      <c r="O190" s="54">
        <f t="shared" si="104"/>
        <v>0</v>
      </c>
      <c r="P190" s="54">
        <f t="shared" si="104"/>
        <v>0</v>
      </c>
      <c r="Q190" s="54">
        <f t="shared" si="104"/>
        <v>0</v>
      </c>
      <c r="R190" s="54">
        <f t="shared" si="104"/>
        <v>0</v>
      </c>
      <c r="S190" s="54">
        <f t="shared" ref="S190:AC190" si="105">SUM(S180:S189)</f>
        <v>7691.8600000000015</v>
      </c>
      <c r="T190" s="54">
        <f t="shared" si="105"/>
        <v>0</v>
      </c>
      <c r="U190" s="54">
        <f t="shared" si="105"/>
        <v>7691.8600000000015</v>
      </c>
      <c r="V190" s="54">
        <f t="shared" si="105"/>
        <v>0</v>
      </c>
      <c r="W190" s="54">
        <f t="shared" si="105"/>
        <v>7691.8600000000015</v>
      </c>
      <c r="X190" s="54">
        <f t="shared" si="105"/>
        <v>0</v>
      </c>
      <c r="Y190" s="54">
        <f t="shared" si="105"/>
        <v>7691.8600000000015</v>
      </c>
      <c r="Z190" s="54">
        <f t="shared" si="105"/>
        <v>0</v>
      </c>
      <c r="AA190" s="54">
        <f t="shared" si="105"/>
        <v>7691.8600000000015</v>
      </c>
      <c r="AB190" s="54">
        <f t="shared" si="105"/>
        <v>0</v>
      </c>
      <c r="AC190" s="54">
        <f t="shared" si="105"/>
        <v>7691.8600000000015</v>
      </c>
      <c r="AD190" s="75">
        <f>SUM(L190:AC190)</f>
        <v>46151.160000000011</v>
      </c>
      <c r="AE190" s="12" t="b">
        <f>IF(AD190=K190,TRUE,FALSE)</f>
        <v>1</v>
      </c>
      <c r="AF190" s="301"/>
      <c r="AG190" s="301"/>
    </row>
    <row r="191" spans="1:35" ht="19.5" customHeight="1" x14ac:dyDescent="0.25">
      <c r="A191" s="12"/>
      <c r="B191" s="12"/>
      <c r="C191" s="406" t="s">
        <v>695</v>
      </c>
      <c r="D191" s="407"/>
      <c r="E191" s="407"/>
      <c r="F191" s="407"/>
      <c r="G191" s="407"/>
      <c r="H191" s="407"/>
      <c r="I191" s="407"/>
      <c r="J191" s="408"/>
      <c r="K191" s="60">
        <f>SUM(K169,K179,K190)</f>
        <v>112502.88</v>
      </c>
      <c r="L191" s="60">
        <f t="shared" ref="L191:AC191" si="106">SUM(L169,L179,L190)</f>
        <v>0</v>
      </c>
      <c r="M191" s="60">
        <f t="shared" si="106"/>
        <v>0</v>
      </c>
      <c r="N191" s="60">
        <f t="shared" si="106"/>
        <v>0</v>
      </c>
      <c r="O191" s="60">
        <f t="shared" si="106"/>
        <v>0</v>
      </c>
      <c r="P191" s="60">
        <f t="shared" si="106"/>
        <v>0</v>
      </c>
      <c r="Q191" s="60">
        <f t="shared" si="106"/>
        <v>0</v>
      </c>
      <c r="R191" s="60">
        <f t="shared" si="106"/>
        <v>4369</v>
      </c>
      <c r="S191" s="60">
        <f t="shared" si="106"/>
        <v>14381.480000000003</v>
      </c>
      <c r="T191" s="60">
        <f t="shared" si="106"/>
        <v>4369</v>
      </c>
      <c r="U191" s="60">
        <f t="shared" si="106"/>
        <v>14381.480000000003</v>
      </c>
      <c r="V191" s="60">
        <f t="shared" si="106"/>
        <v>4369</v>
      </c>
      <c r="W191" s="60">
        <f t="shared" si="106"/>
        <v>14381.480000000003</v>
      </c>
      <c r="X191" s="60">
        <f t="shared" si="106"/>
        <v>4369</v>
      </c>
      <c r="Y191" s="60">
        <f t="shared" si="106"/>
        <v>14381.480000000003</v>
      </c>
      <c r="Z191" s="60">
        <f t="shared" si="106"/>
        <v>4369</v>
      </c>
      <c r="AA191" s="60">
        <f t="shared" si="106"/>
        <v>14381.480000000003</v>
      </c>
      <c r="AB191" s="60">
        <f t="shared" si="106"/>
        <v>4369</v>
      </c>
      <c r="AC191" s="60">
        <f t="shared" si="106"/>
        <v>14381.480000000003</v>
      </c>
      <c r="AD191" s="75">
        <f>SUM(L191:AC191)</f>
        <v>112502.88000000003</v>
      </c>
      <c r="AE191" s="12" t="b">
        <f>IF(AD191=K191,TRUE,FALSE)</f>
        <v>1</v>
      </c>
    </row>
    <row r="192" spans="1:35" ht="15.75" customHeight="1" x14ac:dyDescent="0.25">
      <c r="A192" s="12"/>
      <c r="B192" s="12"/>
      <c r="C192" s="398" t="s">
        <v>104</v>
      </c>
      <c r="D192" s="399"/>
      <c r="E192" s="399"/>
      <c r="F192" s="399"/>
      <c r="G192" s="399"/>
      <c r="H192" s="399"/>
      <c r="I192" s="399"/>
      <c r="J192" s="399"/>
      <c r="K192" s="400"/>
      <c r="L192" s="398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  <c r="AA192" s="399"/>
      <c r="AB192" s="399"/>
      <c r="AC192" s="415"/>
      <c r="AD192" s="75"/>
      <c r="AE192" s="12"/>
    </row>
    <row r="193" spans="1:31" ht="15.75" customHeight="1" x14ac:dyDescent="0.25">
      <c r="A193" s="12"/>
      <c r="B193" s="12"/>
      <c r="C193" s="409" t="s">
        <v>57</v>
      </c>
      <c r="D193" s="78" t="s">
        <v>86</v>
      </c>
      <c r="E193" s="90" t="s">
        <v>9</v>
      </c>
      <c r="F193" s="17" t="s">
        <v>34</v>
      </c>
      <c r="G193" s="80" t="s">
        <v>87</v>
      </c>
      <c r="H193" s="80">
        <v>4</v>
      </c>
      <c r="I193" s="81">
        <v>30</v>
      </c>
      <c r="J193" s="55">
        <f>'Quadro de Preços 1 (2) - I'!$H$28</f>
        <v>12.6</v>
      </c>
      <c r="K193" s="64">
        <f t="shared" ref="K193:K202" si="107">J193*I193*H193</f>
        <v>1512</v>
      </c>
      <c r="L193" s="97"/>
      <c r="M193" s="119"/>
      <c r="N193" s="49"/>
      <c r="O193" s="49">
        <f>$K$193/2</f>
        <v>756</v>
      </c>
      <c r="P193" s="98"/>
      <c r="Q193" s="98"/>
      <c r="R193" s="98"/>
      <c r="S193" s="84"/>
      <c r="T193" s="49">
        <f>$K$193/2</f>
        <v>756</v>
      </c>
      <c r="U193" s="84"/>
      <c r="V193" s="84"/>
      <c r="W193" s="84"/>
      <c r="X193" s="84"/>
      <c r="Y193" s="84"/>
      <c r="Z193" s="84"/>
      <c r="AA193" s="84"/>
      <c r="AB193" s="84"/>
      <c r="AC193" s="84"/>
      <c r="AD193" s="75"/>
      <c r="AE193" s="12"/>
    </row>
    <row r="194" spans="1:31" ht="15.75" customHeight="1" x14ac:dyDescent="0.25">
      <c r="A194" s="12"/>
      <c r="B194" s="12"/>
      <c r="C194" s="384"/>
      <c r="D194" s="82" t="s">
        <v>88</v>
      </c>
      <c r="E194" s="90" t="s">
        <v>9</v>
      </c>
      <c r="F194" s="17" t="s">
        <v>34</v>
      </c>
      <c r="G194" s="80" t="s">
        <v>87</v>
      </c>
      <c r="H194" s="80">
        <v>3</v>
      </c>
      <c r="I194" s="81">
        <v>60</v>
      </c>
      <c r="J194" s="55">
        <f>'Quadro de Preços 1 (2) - I'!$H$29</f>
        <v>22.7</v>
      </c>
      <c r="K194" s="64">
        <f t="shared" si="107"/>
        <v>4086</v>
      </c>
      <c r="L194" s="99"/>
      <c r="M194" s="119"/>
      <c r="N194" s="49"/>
      <c r="O194" s="49">
        <f>$K$194/2</f>
        <v>2043</v>
      </c>
      <c r="P194" s="84"/>
      <c r="Q194" s="84"/>
      <c r="R194" s="84"/>
      <c r="S194" s="84"/>
      <c r="T194" s="49">
        <f>$K$194/2</f>
        <v>2043</v>
      </c>
      <c r="U194" s="94"/>
      <c r="V194" s="49"/>
      <c r="W194" s="49"/>
      <c r="X194" s="49"/>
      <c r="Y194" s="49"/>
      <c r="Z194" s="49"/>
      <c r="AA194" s="49"/>
      <c r="AB194" s="49"/>
      <c r="AC194" s="49"/>
      <c r="AD194" s="75"/>
      <c r="AE194" s="12"/>
    </row>
    <row r="195" spans="1:31" ht="15.75" customHeight="1" x14ac:dyDescent="0.25">
      <c r="A195" s="12"/>
      <c r="B195" s="12"/>
      <c r="C195" s="384"/>
      <c r="D195" s="100" t="s">
        <v>499</v>
      </c>
      <c r="E195" s="17" t="s">
        <v>6</v>
      </c>
      <c r="F195" s="17" t="s">
        <v>34</v>
      </c>
      <c r="G195" s="89" t="s">
        <v>87</v>
      </c>
      <c r="H195" s="89">
        <v>2</v>
      </c>
      <c r="I195" s="89">
        <v>10</v>
      </c>
      <c r="J195" s="120">
        <f>'Quadro de Preços 1 (2) - I'!$H$37</f>
        <v>27.84</v>
      </c>
      <c r="K195" s="64">
        <f t="shared" si="107"/>
        <v>556.79999999999995</v>
      </c>
      <c r="L195" s="99"/>
      <c r="M195" s="119"/>
      <c r="N195" s="49"/>
      <c r="O195" s="49">
        <f>$K$195/2</f>
        <v>278.39999999999998</v>
      </c>
      <c r="P195" s="84"/>
      <c r="Q195" s="84"/>
      <c r="R195" s="84"/>
      <c r="S195" s="84"/>
      <c r="T195" s="49">
        <f>$K$195/2</f>
        <v>278.39999999999998</v>
      </c>
      <c r="U195" s="94"/>
      <c r="V195" s="49"/>
      <c r="W195" s="49"/>
      <c r="X195" s="49"/>
      <c r="Y195" s="49"/>
      <c r="Z195" s="49"/>
      <c r="AA195" s="49"/>
      <c r="AB195" s="49"/>
      <c r="AC195" s="49"/>
      <c r="AD195" s="75"/>
      <c r="AE195" s="12"/>
    </row>
    <row r="196" spans="1:31" ht="15.75" customHeight="1" x14ac:dyDescent="0.25">
      <c r="A196" s="12"/>
      <c r="B196" s="12"/>
      <c r="C196" s="384"/>
      <c r="D196" s="92" t="s">
        <v>13</v>
      </c>
      <c r="E196" s="17" t="s">
        <v>10</v>
      </c>
      <c r="F196" s="17" t="s">
        <v>34</v>
      </c>
      <c r="G196" s="81" t="s">
        <v>94</v>
      </c>
      <c r="H196" s="81">
        <v>2</v>
      </c>
      <c r="I196" s="81">
        <v>10</v>
      </c>
      <c r="J196" s="43">
        <f>'Quadro de Preços 1 (2) - I'!$H$14</f>
        <v>2.6</v>
      </c>
      <c r="K196" s="64">
        <f t="shared" si="107"/>
        <v>52</v>
      </c>
      <c r="L196" s="99"/>
      <c r="M196" s="119"/>
      <c r="N196" s="49"/>
      <c r="O196" s="49">
        <f>$K$196/2</f>
        <v>26</v>
      </c>
      <c r="P196" s="84"/>
      <c r="Q196" s="84"/>
      <c r="R196" s="84"/>
      <c r="S196" s="84"/>
      <c r="T196" s="49">
        <f>$K$196/2</f>
        <v>26</v>
      </c>
      <c r="U196" s="94"/>
      <c r="V196" s="49"/>
      <c r="W196" s="49"/>
      <c r="X196" s="49"/>
      <c r="Y196" s="49"/>
      <c r="Z196" s="49"/>
      <c r="AA196" s="49"/>
      <c r="AB196" s="49"/>
      <c r="AC196" s="49"/>
      <c r="AD196" s="75"/>
      <c r="AE196" s="12"/>
    </row>
    <row r="197" spans="1:31" ht="15.75" customHeight="1" x14ac:dyDescent="0.25">
      <c r="A197" s="12"/>
      <c r="B197" s="12"/>
      <c r="C197" s="384"/>
      <c r="D197" s="93" t="s">
        <v>96</v>
      </c>
      <c r="E197" s="17" t="s">
        <v>10</v>
      </c>
      <c r="F197" s="17" t="s">
        <v>34</v>
      </c>
      <c r="G197" s="81" t="s">
        <v>94</v>
      </c>
      <c r="H197" s="81">
        <v>2</v>
      </c>
      <c r="I197" s="218">
        <v>220</v>
      </c>
      <c r="J197" s="43">
        <f>'Planilha para vinculação'!F23</f>
        <v>0.09</v>
      </c>
      <c r="K197" s="64">
        <f t="shared" si="107"/>
        <v>39.6</v>
      </c>
      <c r="L197" s="99"/>
      <c r="M197" s="119"/>
      <c r="N197" s="49"/>
      <c r="O197" s="49">
        <f>$K$197/2</f>
        <v>19.8</v>
      </c>
      <c r="P197" s="84"/>
      <c r="Q197" s="84"/>
      <c r="R197" s="84"/>
      <c r="S197" s="84"/>
      <c r="T197" s="49">
        <f>$K$197/2</f>
        <v>19.8</v>
      </c>
      <c r="U197" s="94"/>
      <c r="V197" s="49"/>
      <c r="W197" s="49"/>
      <c r="X197" s="49"/>
      <c r="Y197" s="49"/>
      <c r="Z197" s="49"/>
      <c r="AA197" s="49"/>
      <c r="AB197" s="49"/>
      <c r="AC197" s="49"/>
      <c r="AD197" s="75"/>
      <c r="AE197" s="12"/>
    </row>
    <row r="198" spans="1:31" ht="15.75" customHeight="1" x14ac:dyDescent="0.25">
      <c r="A198" s="12"/>
      <c r="B198" s="12"/>
      <c r="C198" s="384"/>
      <c r="D198" s="93" t="s">
        <v>97</v>
      </c>
      <c r="E198" s="17" t="s">
        <v>10</v>
      </c>
      <c r="F198" s="17" t="s">
        <v>34</v>
      </c>
      <c r="G198" s="81" t="s">
        <v>94</v>
      </c>
      <c r="H198" s="81">
        <v>2</v>
      </c>
      <c r="I198" s="81">
        <v>10</v>
      </c>
      <c r="J198" s="43">
        <f>'Quadro de Preços 1 (2) - I'!$H$23</f>
        <v>9</v>
      </c>
      <c r="K198" s="64">
        <f t="shared" si="107"/>
        <v>180</v>
      </c>
      <c r="L198" s="99"/>
      <c r="M198" s="119"/>
      <c r="N198" s="49"/>
      <c r="O198" s="49">
        <f>$K$198/2</f>
        <v>90</v>
      </c>
      <c r="P198" s="84"/>
      <c r="Q198" s="84"/>
      <c r="R198" s="84"/>
      <c r="S198" s="84"/>
      <c r="T198" s="49">
        <f>$K$198/2</f>
        <v>90</v>
      </c>
      <c r="U198" s="94"/>
      <c r="V198" s="49"/>
      <c r="W198" s="49"/>
      <c r="X198" s="49"/>
      <c r="Y198" s="49"/>
      <c r="Z198" s="49"/>
      <c r="AA198" s="49"/>
      <c r="AB198" s="49"/>
      <c r="AC198" s="49"/>
      <c r="AD198" s="75"/>
      <c r="AE198" s="12"/>
    </row>
    <row r="199" spans="1:31" ht="15.75" customHeight="1" x14ac:dyDescent="0.25">
      <c r="A199" s="12"/>
      <c r="B199" s="12"/>
      <c r="C199" s="384"/>
      <c r="D199" s="93" t="s">
        <v>98</v>
      </c>
      <c r="E199" s="17" t="s">
        <v>10</v>
      </c>
      <c r="F199" s="17" t="s">
        <v>34</v>
      </c>
      <c r="G199" s="81" t="s">
        <v>94</v>
      </c>
      <c r="H199" s="81">
        <v>2</v>
      </c>
      <c r="I199" s="222">
        <v>70</v>
      </c>
      <c r="J199" s="43">
        <f>'Quadro de Preços 1 (2) - I'!$H$24</f>
        <v>4</v>
      </c>
      <c r="K199" s="64">
        <f t="shared" si="107"/>
        <v>560</v>
      </c>
      <c r="L199" s="99"/>
      <c r="M199" s="119"/>
      <c r="N199" s="49"/>
      <c r="O199" s="49">
        <f>$K$199/2</f>
        <v>280</v>
      </c>
      <c r="P199" s="84"/>
      <c r="Q199" s="84"/>
      <c r="R199" s="84"/>
      <c r="S199" s="84"/>
      <c r="T199" s="49">
        <f>$K$199/2</f>
        <v>280</v>
      </c>
      <c r="U199" s="94"/>
      <c r="V199" s="49"/>
      <c r="W199" s="49"/>
      <c r="X199" s="49"/>
      <c r="Y199" s="49"/>
      <c r="Z199" s="49"/>
      <c r="AA199" s="49"/>
      <c r="AB199" s="49"/>
      <c r="AC199" s="49"/>
      <c r="AD199" s="75"/>
      <c r="AE199" s="12"/>
    </row>
    <row r="200" spans="1:31" ht="15.75" customHeight="1" x14ac:dyDescent="0.25">
      <c r="A200" s="12"/>
      <c r="B200" s="12"/>
      <c r="C200" s="384"/>
      <c r="D200" s="198" t="s">
        <v>502</v>
      </c>
      <c r="E200" s="17" t="s">
        <v>10</v>
      </c>
      <c r="F200" s="17" t="s">
        <v>34</v>
      </c>
      <c r="G200" s="81" t="s">
        <v>94</v>
      </c>
      <c r="H200" s="81">
        <v>2</v>
      </c>
      <c r="I200" s="218">
        <v>70</v>
      </c>
      <c r="J200" s="43">
        <f>'Quadro de Preços 1'!$I$12</f>
        <v>0.63</v>
      </c>
      <c r="K200" s="64">
        <f t="shared" si="107"/>
        <v>88.2</v>
      </c>
      <c r="L200" s="99"/>
      <c r="M200" s="119"/>
      <c r="N200" s="49"/>
      <c r="O200" s="49">
        <f>$K$200/2</f>
        <v>44.1</v>
      </c>
      <c r="P200" s="84"/>
      <c r="Q200" s="84"/>
      <c r="R200" s="84"/>
      <c r="S200" s="84"/>
      <c r="T200" s="49">
        <f>$K$200/2</f>
        <v>44.1</v>
      </c>
      <c r="U200" s="94"/>
      <c r="V200" s="49"/>
      <c r="W200" s="49"/>
      <c r="X200" s="49"/>
      <c r="Y200" s="49"/>
      <c r="Z200" s="49"/>
      <c r="AA200" s="49"/>
      <c r="AB200" s="49"/>
      <c r="AC200" s="49"/>
      <c r="AD200" s="75"/>
      <c r="AE200" s="12"/>
    </row>
    <row r="201" spans="1:31" ht="15.75" customHeight="1" x14ac:dyDescent="0.25">
      <c r="A201" s="12"/>
      <c r="B201" s="12"/>
      <c r="C201" s="384"/>
      <c r="D201" s="93" t="s">
        <v>30</v>
      </c>
      <c r="E201" s="81" t="s">
        <v>92</v>
      </c>
      <c r="F201" s="17" t="s">
        <v>34</v>
      </c>
      <c r="G201" s="80" t="s">
        <v>93</v>
      </c>
      <c r="H201" s="81">
        <v>2</v>
      </c>
      <c r="I201" s="222">
        <v>70</v>
      </c>
      <c r="J201" s="43">
        <f>'Verba_Kit Pedagogico_I'!$H$13</f>
        <v>7.4500000000000011</v>
      </c>
      <c r="K201" s="64">
        <f t="shared" si="107"/>
        <v>1043.0000000000002</v>
      </c>
      <c r="L201" s="99"/>
      <c r="M201" s="119"/>
      <c r="N201" s="49"/>
      <c r="O201" s="49">
        <f>$K$201/2</f>
        <v>521.50000000000011</v>
      </c>
      <c r="P201" s="84"/>
      <c r="Q201" s="84"/>
      <c r="R201" s="84"/>
      <c r="S201" s="84"/>
      <c r="T201" s="49">
        <f>$K$201/2</f>
        <v>521.50000000000011</v>
      </c>
      <c r="U201" s="94"/>
      <c r="V201" s="49"/>
      <c r="W201" s="49"/>
      <c r="X201" s="49"/>
      <c r="Y201" s="49"/>
      <c r="Z201" s="49"/>
      <c r="AA201" s="49"/>
      <c r="AB201" s="49"/>
      <c r="AC201" s="49"/>
      <c r="AD201" s="75"/>
      <c r="AE201" s="12"/>
    </row>
    <row r="202" spans="1:31" ht="15.75" customHeight="1" x14ac:dyDescent="0.25">
      <c r="A202" s="12"/>
      <c r="B202" s="12"/>
      <c r="C202" s="385"/>
      <c r="D202" s="78" t="s">
        <v>101</v>
      </c>
      <c r="E202" s="17" t="s">
        <v>10</v>
      </c>
      <c r="F202" s="17" t="s">
        <v>34</v>
      </c>
      <c r="G202" s="89" t="s">
        <v>94</v>
      </c>
      <c r="H202" s="89">
        <v>2</v>
      </c>
      <c r="I202" s="222">
        <v>70</v>
      </c>
      <c r="J202" s="43">
        <f>'Kit Lanche'!D15</f>
        <v>3.33</v>
      </c>
      <c r="K202" s="64">
        <f t="shared" si="107"/>
        <v>466.2</v>
      </c>
      <c r="L202" s="99"/>
      <c r="M202" s="119"/>
      <c r="N202" s="49"/>
      <c r="O202" s="49">
        <f>$K$202/2</f>
        <v>233.1</v>
      </c>
      <c r="P202" s="84"/>
      <c r="Q202" s="84"/>
      <c r="R202" s="84"/>
      <c r="S202" s="84"/>
      <c r="T202" s="49">
        <f>$K$202/2</f>
        <v>233.1</v>
      </c>
      <c r="U202" s="94"/>
      <c r="V202" s="49"/>
      <c r="W202" s="49"/>
      <c r="X202" s="49"/>
      <c r="Y202" s="49"/>
      <c r="Z202" s="49"/>
      <c r="AA202" s="49"/>
      <c r="AB202" s="49"/>
      <c r="AC202" s="49"/>
      <c r="AD202" s="38"/>
      <c r="AE202" s="12"/>
    </row>
    <row r="203" spans="1:31" ht="15.75" customHeight="1" x14ac:dyDescent="0.25">
      <c r="A203" s="12"/>
      <c r="B203" s="12"/>
      <c r="C203" s="31" t="s">
        <v>95</v>
      </c>
      <c r="D203" s="26"/>
      <c r="E203" s="26"/>
      <c r="F203" s="26"/>
      <c r="G203" s="26"/>
      <c r="H203" s="26"/>
      <c r="I203" s="26"/>
      <c r="J203" s="26"/>
      <c r="K203" s="48">
        <f>SUM(K193:K202)</f>
        <v>8583.8000000000011</v>
      </c>
      <c r="L203" s="48">
        <f t="shared" ref="L203:AC203" si="108">SUM(L193:L202)</f>
        <v>0</v>
      </c>
      <c r="M203" s="48">
        <f t="shared" si="108"/>
        <v>0</v>
      </c>
      <c r="N203" s="48">
        <f t="shared" si="108"/>
        <v>0</v>
      </c>
      <c r="O203" s="48">
        <f t="shared" si="108"/>
        <v>4291.9000000000005</v>
      </c>
      <c r="P203" s="48">
        <f t="shared" si="108"/>
        <v>0</v>
      </c>
      <c r="Q203" s="48">
        <f t="shared" si="108"/>
        <v>0</v>
      </c>
      <c r="R203" s="48">
        <f t="shared" si="108"/>
        <v>0</v>
      </c>
      <c r="S203" s="48">
        <f t="shared" si="108"/>
        <v>0</v>
      </c>
      <c r="T203" s="48">
        <f t="shared" ref="T203" si="109">SUM(T193:T202)</f>
        <v>4291.9000000000005</v>
      </c>
      <c r="U203" s="48">
        <f t="shared" si="108"/>
        <v>0</v>
      </c>
      <c r="V203" s="48">
        <f t="shared" si="108"/>
        <v>0</v>
      </c>
      <c r="W203" s="48"/>
      <c r="X203" s="48"/>
      <c r="Y203" s="48"/>
      <c r="Z203" s="48"/>
      <c r="AA203" s="48"/>
      <c r="AB203" s="48"/>
      <c r="AC203" s="48">
        <f t="shared" si="108"/>
        <v>0</v>
      </c>
      <c r="AD203" s="75">
        <f>SUM(L203:AC203)</f>
        <v>8583.8000000000011</v>
      </c>
      <c r="AE203" s="12" t="b">
        <f>IF(AD203=K203,TRUE,FALSE)</f>
        <v>1</v>
      </c>
    </row>
    <row r="204" spans="1:31" ht="15.75" customHeight="1" x14ac:dyDescent="0.25">
      <c r="A204" s="12"/>
      <c r="B204" s="12"/>
      <c r="C204" s="383" t="s">
        <v>106</v>
      </c>
      <c r="D204" s="78" t="s">
        <v>86</v>
      </c>
      <c r="E204" s="90" t="s">
        <v>9</v>
      </c>
      <c r="F204" s="17" t="s">
        <v>34</v>
      </c>
      <c r="G204" s="81" t="s">
        <v>87</v>
      </c>
      <c r="H204" s="81">
        <v>4</v>
      </c>
      <c r="I204" s="81">
        <v>480</v>
      </c>
      <c r="J204" s="55">
        <f>'Quadro de Preços 1 (2) - I'!$H$28</f>
        <v>12.6</v>
      </c>
      <c r="K204" s="44">
        <f t="shared" ref="K204:K212" si="110">H204*I204*J204</f>
        <v>24192</v>
      </c>
      <c r="L204" s="97"/>
      <c r="M204" s="98"/>
      <c r="N204" s="49"/>
      <c r="O204" s="98"/>
      <c r="P204" s="49"/>
      <c r="Q204" s="49"/>
      <c r="R204" s="49"/>
      <c r="S204" s="49">
        <f>$K$204/6</f>
        <v>4032</v>
      </c>
      <c r="T204" s="49"/>
      <c r="U204" s="49">
        <f>$K$204/6</f>
        <v>4032</v>
      </c>
      <c r="V204" s="49"/>
      <c r="W204" s="49">
        <f>$K$204/6</f>
        <v>4032</v>
      </c>
      <c r="X204" s="49"/>
      <c r="Y204" s="49">
        <f>$K$204/6</f>
        <v>4032</v>
      </c>
      <c r="Z204" s="49"/>
      <c r="AA204" s="49">
        <f>$K$204/6</f>
        <v>4032</v>
      </c>
      <c r="AB204" s="49"/>
      <c r="AC204" s="49">
        <f>$K$204/6</f>
        <v>4032</v>
      </c>
      <c r="AD204" s="38"/>
      <c r="AE204" s="12"/>
    </row>
    <row r="205" spans="1:31" ht="15.75" customHeight="1" x14ac:dyDescent="0.25">
      <c r="A205" s="12"/>
      <c r="B205" s="12"/>
      <c r="C205" s="384"/>
      <c r="D205" s="78" t="s">
        <v>88</v>
      </c>
      <c r="E205" s="90" t="s">
        <v>9</v>
      </c>
      <c r="F205" s="17" t="s">
        <v>34</v>
      </c>
      <c r="G205" s="81" t="s">
        <v>87</v>
      </c>
      <c r="H205" s="81">
        <v>3</v>
      </c>
      <c r="I205" s="81">
        <v>480</v>
      </c>
      <c r="J205" s="55">
        <f>'Quadro de Preços 1 (2) - I'!$H$29</f>
        <v>22.7</v>
      </c>
      <c r="K205" s="44">
        <f t="shared" si="110"/>
        <v>32688</v>
      </c>
      <c r="L205" s="99"/>
      <c r="M205" s="84"/>
      <c r="N205" s="49"/>
      <c r="O205" s="84"/>
      <c r="P205" s="49"/>
      <c r="Q205" s="49"/>
      <c r="R205" s="49"/>
      <c r="S205" s="49">
        <f>$K$205/6</f>
        <v>5448</v>
      </c>
      <c r="T205" s="49"/>
      <c r="U205" s="49">
        <f>$K$205/6</f>
        <v>5448</v>
      </c>
      <c r="V205" s="49"/>
      <c r="W205" s="49">
        <f>$K$205/6</f>
        <v>5448</v>
      </c>
      <c r="X205" s="49"/>
      <c r="Y205" s="49">
        <f>$K$205/6</f>
        <v>5448</v>
      </c>
      <c r="Z205" s="49"/>
      <c r="AA205" s="49">
        <f>$K$205/6</f>
        <v>5448</v>
      </c>
      <c r="AB205" s="49"/>
      <c r="AC205" s="49">
        <f>$K$205/6</f>
        <v>5448</v>
      </c>
      <c r="AD205" s="38"/>
      <c r="AE205" s="30"/>
    </row>
    <row r="206" spans="1:31" ht="15.75" customHeight="1" x14ac:dyDescent="0.25">
      <c r="A206" s="12"/>
      <c r="B206" s="12"/>
      <c r="C206" s="384"/>
      <c r="D206" s="100" t="s">
        <v>470</v>
      </c>
      <c r="E206" s="17" t="s">
        <v>6</v>
      </c>
      <c r="F206" s="17" t="s">
        <v>34</v>
      </c>
      <c r="G206" s="81" t="s">
        <v>87</v>
      </c>
      <c r="H206" s="81">
        <v>6</v>
      </c>
      <c r="I206" s="81">
        <v>32</v>
      </c>
      <c r="J206" s="52">
        <f>'Quadro de Preços 1 (2) - I'!H34</f>
        <v>27.24</v>
      </c>
      <c r="K206" s="44">
        <f t="shared" si="110"/>
        <v>5230.08</v>
      </c>
      <c r="L206" s="99"/>
      <c r="M206" s="84"/>
      <c r="N206" s="49"/>
      <c r="O206" s="84"/>
      <c r="P206" s="49"/>
      <c r="Q206" s="49"/>
      <c r="R206" s="49"/>
      <c r="S206" s="49">
        <f>$K$206/6</f>
        <v>871.68</v>
      </c>
      <c r="T206" s="49"/>
      <c r="U206" s="49">
        <f>$K$206/6</f>
        <v>871.68</v>
      </c>
      <c r="V206" s="49"/>
      <c r="W206" s="49">
        <f>$K$206/6</f>
        <v>871.68</v>
      </c>
      <c r="X206" s="49"/>
      <c r="Y206" s="49">
        <f>$K$206/6</f>
        <v>871.68</v>
      </c>
      <c r="Z206" s="49"/>
      <c r="AA206" s="49">
        <f>$K$206/6</f>
        <v>871.68</v>
      </c>
      <c r="AB206" s="49"/>
      <c r="AC206" s="49">
        <f>$K$206/6</f>
        <v>871.68</v>
      </c>
      <c r="AD206" s="75"/>
      <c r="AE206" s="30"/>
    </row>
    <row r="207" spans="1:31" ht="15.75" customHeight="1" x14ac:dyDescent="0.25">
      <c r="A207" s="12"/>
      <c r="B207" s="12"/>
      <c r="C207" s="384"/>
      <c r="D207" s="78" t="s">
        <v>30</v>
      </c>
      <c r="E207" s="81" t="s">
        <v>92</v>
      </c>
      <c r="F207" s="17" t="s">
        <v>34</v>
      </c>
      <c r="G207" s="80" t="s">
        <v>93</v>
      </c>
      <c r="H207" s="81">
        <v>6</v>
      </c>
      <c r="I207" s="222">
        <v>50</v>
      </c>
      <c r="J207" s="43">
        <f>'Verba_Kit Pedagogico_I'!$H$13</f>
        <v>7.4500000000000011</v>
      </c>
      <c r="K207" s="44">
        <f t="shared" si="110"/>
        <v>2235.0000000000005</v>
      </c>
      <c r="L207" s="99"/>
      <c r="M207" s="84"/>
      <c r="N207" s="49"/>
      <c r="O207" s="84"/>
      <c r="P207" s="49"/>
      <c r="Q207" s="49"/>
      <c r="R207" s="49"/>
      <c r="S207" s="49">
        <f>$K$207/6</f>
        <v>372.50000000000006</v>
      </c>
      <c r="T207" s="49"/>
      <c r="U207" s="49">
        <f>$K$207/6</f>
        <v>372.50000000000006</v>
      </c>
      <c r="V207" s="49"/>
      <c r="W207" s="49">
        <f>$K$207/6</f>
        <v>372.50000000000006</v>
      </c>
      <c r="X207" s="49"/>
      <c r="Y207" s="49">
        <f>$K$207/6</f>
        <v>372.50000000000006</v>
      </c>
      <c r="Z207" s="49"/>
      <c r="AA207" s="49">
        <f>$K$207/6</f>
        <v>372.50000000000006</v>
      </c>
      <c r="AB207" s="305"/>
      <c r="AC207" s="49">
        <f>$K$207/6</f>
        <v>372.50000000000006</v>
      </c>
      <c r="AD207" s="75"/>
      <c r="AE207" s="12"/>
    </row>
    <row r="208" spans="1:31" ht="15.75" customHeight="1" x14ac:dyDescent="0.25">
      <c r="A208" s="12"/>
      <c r="B208" s="12"/>
      <c r="C208" s="384"/>
      <c r="D208" s="92" t="s">
        <v>15</v>
      </c>
      <c r="E208" s="17" t="s">
        <v>10</v>
      </c>
      <c r="F208" s="17" t="s">
        <v>34</v>
      </c>
      <c r="G208" s="81" t="s">
        <v>105</v>
      </c>
      <c r="H208" s="81">
        <v>6</v>
      </c>
      <c r="I208" s="81">
        <v>220</v>
      </c>
      <c r="J208" s="55">
        <f>'Quadro de Preços 1 (2) - I'!$H$16</f>
        <v>0.14000000000000001</v>
      </c>
      <c r="K208" s="44">
        <f t="shared" si="110"/>
        <v>184.8</v>
      </c>
      <c r="L208" s="99"/>
      <c r="M208" s="84"/>
      <c r="N208" s="49"/>
      <c r="O208" s="84"/>
      <c r="P208" s="49"/>
      <c r="Q208" s="49"/>
      <c r="R208" s="49"/>
      <c r="S208" s="49">
        <f>$K$208/6</f>
        <v>30.8</v>
      </c>
      <c r="T208" s="49"/>
      <c r="U208" s="49">
        <f>$K$208/6</f>
        <v>30.8</v>
      </c>
      <c r="V208" s="49"/>
      <c r="W208" s="49">
        <f>$K$208/6</f>
        <v>30.8</v>
      </c>
      <c r="X208" s="49"/>
      <c r="Y208" s="49">
        <f>$K$208/6</f>
        <v>30.8</v>
      </c>
      <c r="Z208" s="49"/>
      <c r="AA208" s="49">
        <f>$K$208/6</f>
        <v>30.8</v>
      </c>
      <c r="AB208" s="305"/>
      <c r="AC208" s="49">
        <f>$K$208/6</f>
        <v>30.8</v>
      </c>
      <c r="AD208" s="75"/>
      <c r="AE208" s="12"/>
    </row>
    <row r="209" spans="1:31" ht="15.75" customHeight="1" x14ac:dyDescent="0.25">
      <c r="A209" s="12"/>
      <c r="B209" s="12"/>
      <c r="C209" s="384"/>
      <c r="D209" s="78" t="s">
        <v>101</v>
      </c>
      <c r="E209" s="17" t="s">
        <v>10</v>
      </c>
      <c r="F209" s="17" t="s">
        <v>34</v>
      </c>
      <c r="G209" s="81" t="s">
        <v>94</v>
      </c>
      <c r="H209" s="81">
        <v>6</v>
      </c>
      <c r="I209" s="222">
        <v>50</v>
      </c>
      <c r="J209" s="43">
        <f>'Kit Lanche'!D15</f>
        <v>3.33</v>
      </c>
      <c r="K209" s="44">
        <f t="shared" si="110"/>
        <v>999</v>
      </c>
      <c r="L209" s="99"/>
      <c r="M209" s="84"/>
      <c r="N209" s="49"/>
      <c r="O209" s="84"/>
      <c r="P209" s="49"/>
      <c r="Q209" s="49"/>
      <c r="R209" s="49"/>
      <c r="S209" s="49">
        <f>$K$209/6</f>
        <v>166.5</v>
      </c>
      <c r="T209" s="49"/>
      <c r="U209" s="49">
        <f>$K$209/6</f>
        <v>166.5</v>
      </c>
      <c r="V209" s="49"/>
      <c r="W209" s="49">
        <f>$K$209/6</f>
        <v>166.5</v>
      </c>
      <c r="X209" s="49"/>
      <c r="Y209" s="49">
        <f>$K$209/6</f>
        <v>166.5</v>
      </c>
      <c r="Z209" s="49"/>
      <c r="AA209" s="49">
        <f>$K$209/6</f>
        <v>166.5</v>
      </c>
      <c r="AB209" s="305"/>
      <c r="AC209" s="49">
        <f>$K$209/6</f>
        <v>166.5</v>
      </c>
      <c r="AD209" s="75"/>
      <c r="AE209" s="12"/>
    </row>
    <row r="210" spans="1:31" ht="15.75" customHeight="1" x14ac:dyDescent="0.25">
      <c r="A210" s="12"/>
      <c r="B210" s="12"/>
      <c r="C210" s="384"/>
      <c r="D210" s="78" t="s">
        <v>97</v>
      </c>
      <c r="E210" s="17" t="s">
        <v>10</v>
      </c>
      <c r="F210" s="17" t="s">
        <v>34</v>
      </c>
      <c r="G210" s="81" t="s">
        <v>94</v>
      </c>
      <c r="H210" s="81">
        <v>6</v>
      </c>
      <c r="I210" s="81">
        <v>5</v>
      </c>
      <c r="J210" s="43">
        <f>'Quadro de Preços 1 (2) - I'!$H$23</f>
        <v>9</v>
      </c>
      <c r="K210" s="44">
        <f t="shared" si="110"/>
        <v>270</v>
      </c>
      <c r="L210" s="99"/>
      <c r="M210" s="84"/>
      <c r="N210" s="49"/>
      <c r="O210" s="84"/>
      <c r="P210" s="49"/>
      <c r="Q210" s="49"/>
      <c r="R210" s="49"/>
      <c r="S210" s="49">
        <f>$K$210/6</f>
        <v>45</v>
      </c>
      <c r="T210" s="49"/>
      <c r="U210" s="49">
        <f>$K$210/6</f>
        <v>45</v>
      </c>
      <c r="V210" s="49"/>
      <c r="W210" s="49">
        <f>$K$210/6</f>
        <v>45</v>
      </c>
      <c r="X210" s="49"/>
      <c r="Y210" s="49">
        <f>$K$210/6</f>
        <v>45</v>
      </c>
      <c r="Z210" s="49"/>
      <c r="AA210" s="49">
        <f>$K$210/6</f>
        <v>45</v>
      </c>
      <c r="AB210" s="305"/>
      <c r="AC210" s="49">
        <f>$K$210/6</f>
        <v>45</v>
      </c>
      <c r="AD210" s="75"/>
      <c r="AE210" s="12"/>
    </row>
    <row r="211" spans="1:31" ht="15.75" customHeight="1" x14ac:dyDescent="0.25">
      <c r="A211" s="12"/>
      <c r="B211" s="12"/>
      <c r="C211" s="384"/>
      <c r="D211" s="78" t="s">
        <v>98</v>
      </c>
      <c r="E211" s="17" t="s">
        <v>10</v>
      </c>
      <c r="F211" s="17" t="s">
        <v>34</v>
      </c>
      <c r="G211" s="81" t="s">
        <v>94</v>
      </c>
      <c r="H211" s="81">
        <v>6</v>
      </c>
      <c r="I211" s="222">
        <v>50</v>
      </c>
      <c r="J211" s="43">
        <f>'Quadro de Preços 1 (2) - I'!$H$24</f>
        <v>4</v>
      </c>
      <c r="K211" s="44">
        <f t="shared" si="110"/>
        <v>1200</v>
      </c>
      <c r="L211" s="99"/>
      <c r="M211" s="84"/>
      <c r="N211" s="49"/>
      <c r="O211" s="84"/>
      <c r="P211" s="49"/>
      <c r="Q211" s="49"/>
      <c r="R211" s="49"/>
      <c r="S211" s="49">
        <f>$K$211/6</f>
        <v>200</v>
      </c>
      <c r="T211" s="49"/>
      <c r="U211" s="49">
        <f>$K$211/6</f>
        <v>200</v>
      </c>
      <c r="V211" s="49"/>
      <c r="W211" s="49">
        <f>$K$211/6</f>
        <v>200</v>
      </c>
      <c r="X211" s="49"/>
      <c r="Y211" s="49">
        <f>$K$211/6</f>
        <v>200</v>
      </c>
      <c r="Z211" s="49"/>
      <c r="AA211" s="49">
        <f>$K$211/6</f>
        <v>200</v>
      </c>
      <c r="AB211" s="305"/>
      <c r="AC211" s="49">
        <f>$K$211/6</f>
        <v>200</v>
      </c>
      <c r="AD211" s="75"/>
      <c r="AE211" s="12"/>
    </row>
    <row r="212" spans="1:31" ht="15.75" customHeight="1" x14ac:dyDescent="0.25">
      <c r="A212" s="12"/>
      <c r="B212" s="12"/>
      <c r="C212" s="385"/>
      <c r="D212" s="198" t="s">
        <v>502</v>
      </c>
      <c r="E212" s="17" t="s">
        <v>10</v>
      </c>
      <c r="F212" s="17" t="s">
        <v>34</v>
      </c>
      <c r="G212" s="81" t="s">
        <v>94</v>
      </c>
      <c r="H212" s="81">
        <v>6</v>
      </c>
      <c r="I212" s="218">
        <v>50</v>
      </c>
      <c r="J212" s="43">
        <f>'Quadro de Preços 1'!$I$12</f>
        <v>0.63</v>
      </c>
      <c r="K212" s="44">
        <f t="shared" si="110"/>
        <v>189</v>
      </c>
      <c r="L212" s="99"/>
      <c r="M212" s="84"/>
      <c r="N212" s="49"/>
      <c r="O212" s="84"/>
      <c r="P212" s="49"/>
      <c r="Q212" s="49"/>
      <c r="R212" s="49"/>
      <c r="S212" s="49">
        <f>$K$212/6</f>
        <v>31.5</v>
      </c>
      <c r="T212" s="49"/>
      <c r="U212" s="49">
        <f>$K$212/6</f>
        <v>31.5</v>
      </c>
      <c r="V212" s="49"/>
      <c r="W212" s="49">
        <f>$K$212/6</f>
        <v>31.5</v>
      </c>
      <c r="X212" s="49"/>
      <c r="Y212" s="49">
        <f>$K$212/6</f>
        <v>31.5</v>
      </c>
      <c r="Z212" s="49"/>
      <c r="AA212" s="49">
        <f>$K$212/6</f>
        <v>31.5</v>
      </c>
      <c r="AB212" s="305"/>
      <c r="AC212" s="49">
        <f>$K$212/6</f>
        <v>31.5</v>
      </c>
      <c r="AD212" s="75"/>
      <c r="AE212" s="12"/>
    </row>
    <row r="213" spans="1:31" ht="15.75" customHeight="1" x14ac:dyDescent="0.25">
      <c r="A213" s="12"/>
      <c r="B213" s="12"/>
      <c r="C213" s="31" t="s">
        <v>95</v>
      </c>
      <c r="D213" s="26"/>
      <c r="E213" s="26"/>
      <c r="F213" s="26"/>
      <c r="G213" s="26"/>
      <c r="H213" s="26"/>
      <c r="I213" s="26"/>
      <c r="J213" s="26"/>
      <c r="K213" s="48">
        <f>SUM(K204:K212)</f>
        <v>67187.88</v>
      </c>
      <c r="L213" s="33">
        <f t="shared" ref="L213:AC213" si="111">SUM(L204:L212)</f>
        <v>0</v>
      </c>
      <c r="M213" s="33">
        <f t="shared" si="111"/>
        <v>0</v>
      </c>
      <c r="N213" s="33">
        <f t="shared" si="111"/>
        <v>0</v>
      </c>
      <c r="O213" s="33">
        <f t="shared" si="111"/>
        <v>0</v>
      </c>
      <c r="P213" s="33">
        <f t="shared" si="111"/>
        <v>0</v>
      </c>
      <c r="Q213" s="33">
        <f t="shared" si="111"/>
        <v>0</v>
      </c>
      <c r="R213" s="33">
        <f t="shared" si="111"/>
        <v>0</v>
      </c>
      <c r="S213" s="33">
        <f t="shared" si="111"/>
        <v>11197.98</v>
      </c>
      <c r="T213" s="33">
        <f t="shared" si="111"/>
        <v>0</v>
      </c>
      <c r="U213" s="33">
        <f t="shared" si="111"/>
        <v>11197.98</v>
      </c>
      <c r="V213" s="33">
        <f t="shared" si="111"/>
        <v>0</v>
      </c>
      <c r="W213" s="33">
        <f t="shared" si="111"/>
        <v>11197.98</v>
      </c>
      <c r="X213" s="33">
        <f t="shared" si="111"/>
        <v>0</v>
      </c>
      <c r="Y213" s="33">
        <f t="shared" si="111"/>
        <v>11197.98</v>
      </c>
      <c r="Z213" s="33">
        <f t="shared" si="111"/>
        <v>0</v>
      </c>
      <c r="AA213" s="33">
        <f t="shared" si="111"/>
        <v>11197.98</v>
      </c>
      <c r="AB213" s="33">
        <f t="shared" si="111"/>
        <v>0</v>
      </c>
      <c r="AC213" s="33">
        <f t="shared" si="111"/>
        <v>11197.98</v>
      </c>
      <c r="AD213" s="75">
        <f>SUM(L213:AC213)</f>
        <v>67187.87999999999</v>
      </c>
      <c r="AE213" s="12" t="b">
        <f>IF(AD213=K213,TRUE,FALSE)</f>
        <v>1</v>
      </c>
    </row>
    <row r="214" spans="1:31" ht="15.75" customHeight="1" x14ac:dyDescent="0.25">
      <c r="A214" s="12"/>
      <c r="B214" s="12"/>
      <c r="C214" s="389" t="s">
        <v>59</v>
      </c>
      <c r="D214" s="78" t="s">
        <v>86</v>
      </c>
      <c r="E214" s="90" t="s">
        <v>9</v>
      </c>
      <c r="F214" s="17" t="s">
        <v>34</v>
      </c>
      <c r="G214" s="89" t="s">
        <v>87</v>
      </c>
      <c r="H214" s="89">
        <v>4</v>
      </c>
      <c r="I214" s="81">
        <v>120</v>
      </c>
      <c r="J214" s="55">
        <f>'Quadro de Preços 1 (2) - I'!$H$28</f>
        <v>12.6</v>
      </c>
      <c r="K214" s="44">
        <f t="shared" ref="K214:K216" si="112">H214*I214*J214</f>
        <v>6048</v>
      </c>
      <c r="L214" s="97"/>
      <c r="M214" s="98"/>
      <c r="N214" s="98"/>
      <c r="O214" s="108"/>
      <c r="P214" s="94"/>
      <c r="Q214" s="108"/>
      <c r="R214" s="108"/>
      <c r="S214" s="98"/>
      <c r="T214" s="108">
        <f>$K$214/4</f>
        <v>1512</v>
      </c>
      <c r="U214" s="108"/>
      <c r="V214" s="56"/>
      <c r="W214" s="108">
        <f>$K$214/4</f>
        <v>1512</v>
      </c>
      <c r="X214" s="56"/>
      <c r="Y214" s="56"/>
      <c r="Z214" s="108">
        <f>$K$214/4</f>
        <v>1512</v>
      </c>
      <c r="AA214" s="56"/>
      <c r="AB214" s="56"/>
      <c r="AC214" s="108">
        <f>$K$214/4</f>
        <v>1512</v>
      </c>
      <c r="AD214" s="75"/>
      <c r="AE214" s="12"/>
    </row>
    <row r="215" spans="1:31" ht="15.75" customHeight="1" x14ac:dyDescent="0.25">
      <c r="A215" s="12"/>
      <c r="B215" s="12"/>
      <c r="C215" s="390"/>
      <c r="D215" s="78" t="s">
        <v>88</v>
      </c>
      <c r="E215" s="90" t="s">
        <v>9</v>
      </c>
      <c r="F215" s="17" t="s">
        <v>34</v>
      </c>
      <c r="G215" s="89" t="s">
        <v>87</v>
      </c>
      <c r="H215" s="89">
        <v>3</v>
      </c>
      <c r="I215" s="81">
        <v>160</v>
      </c>
      <c r="J215" s="55">
        <f>'Quadro de Preços 1 (2) - I'!$H$29</f>
        <v>22.7</v>
      </c>
      <c r="K215" s="44">
        <f t="shared" si="112"/>
        <v>10896</v>
      </c>
      <c r="L215" s="99"/>
      <c r="M215" s="84"/>
      <c r="N215" s="84"/>
      <c r="O215" s="108"/>
      <c r="P215" s="94"/>
      <c r="Q215" s="108"/>
      <c r="R215" s="108"/>
      <c r="S215" s="84"/>
      <c r="T215" s="108">
        <f>$K$215/4</f>
        <v>2724</v>
      </c>
      <c r="U215" s="108"/>
      <c r="V215" s="56"/>
      <c r="W215" s="108">
        <f>$K$215/4</f>
        <v>2724</v>
      </c>
      <c r="X215" s="56"/>
      <c r="Y215" s="56"/>
      <c r="Z215" s="108">
        <f>$K$215/4</f>
        <v>2724</v>
      </c>
      <c r="AA215" s="56"/>
      <c r="AB215" s="56"/>
      <c r="AC215" s="108">
        <f>$K$215/4</f>
        <v>2724</v>
      </c>
      <c r="AD215" s="75"/>
      <c r="AE215" s="12"/>
    </row>
    <row r="216" spans="1:31" ht="15.75" customHeight="1" x14ac:dyDescent="0.25">
      <c r="A216" s="12"/>
      <c r="B216" s="12"/>
      <c r="C216" s="390"/>
      <c r="D216" s="92" t="s">
        <v>15</v>
      </c>
      <c r="E216" s="17" t="s">
        <v>10</v>
      </c>
      <c r="F216" s="17" t="s">
        <v>34</v>
      </c>
      <c r="G216" s="89" t="s">
        <v>105</v>
      </c>
      <c r="H216" s="89">
        <v>4</v>
      </c>
      <c r="I216" s="89">
        <v>220</v>
      </c>
      <c r="J216" s="55">
        <f>'Quadro de Preços 1 (2) - I'!$H$16</f>
        <v>0.14000000000000001</v>
      </c>
      <c r="K216" s="44">
        <f t="shared" si="112"/>
        <v>123.20000000000002</v>
      </c>
      <c r="L216" s="99"/>
      <c r="M216" s="84"/>
      <c r="N216" s="84"/>
      <c r="O216" s="108"/>
      <c r="P216" s="94"/>
      <c r="Q216" s="108"/>
      <c r="R216" s="108"/>
      <c r="S216" s="84"/>
      <c r="T216" s="108">
        <f>$K$216/4</f>
        <v>30.800000000000004</v>
      </c>
      <c r="U216" s="108"/>
      <c r="V216" s="56"/>
      <c r="W216" s="108">
        <f>$K$216/4</f>
        <v>30.800000000000004</v>
      </c>
      <c r="X216" s="56"/>
      <c r="Y216" s="56"/>
      <c r="Z216" s="108">
        <f>$K$216/4</f>
        <v>30.800000000000004</v>
      </c>
      <c r="AA216" s="56"/>
      <c r="AB216" s="56"/>
      <c r="AC216" s="108">
        <f>$K$216/4</f>
        <v>30.800000000000004</v>
      </c>
      <c r="AD216" s="75"/>
      <c r="AE216" s="12"/>
    </row>
    <row r="217" spans="1:31" ht="15.75" customHeight="1" x14ac:dyDescent="0.25">
      <c r="A217" s="12"/>
      <c r="B217" s="12"/>
      <c r="C217" s="391"/>
      <c r="D217" s="78" t="s">
        <v>96</v>
      </c>
      <c r="E217" s="17" t="s">
        <v>10</v>
      </c>
      <c r="F217" s="17" t="s">
        <v>34</v>
      </c>
      <c r="G217" s="89" t="s">
        <v>94</v>
      </c>
      <c r="H217" s="89">
        <v>4</v>
      </c>
      <c r="I217" s="81">
        <v>220</v>
      </c>
      <c r="J217" s="43">
        <f>'Quadro de Preços 1 (2) - I'!$H$19</f>
        <v>0.09</v>
      </c>
      <c r="K217" s="44">
        <f>H217*I217*J217</f>
        <v>79.2</v>
      </c>
      <c r="L217" s="121"/>
      <c r="M217" s="122"/>
      <c r="N217" s="122"/>
      <c r="O217" s="108"/>
      <c r="P217" s="94"/>
      <c r="Q217" s="108"/>
      <c r="R217" s="108"/>
      <c r="S217" s="122"/>
      <c r="T217" s="108">
        <f>$K$217/4</f>
        <v>19.8</v>
      </c>
      <c r="U217" s="108"/>
      <c r="V217" s="56"/>
      <c r="W217" s="108">
        <f>$K$217/4</f>
        <v>19.8</v>
      </c>
      <c r="X217" s="56"/>
      <c r="Y217" s="56"/>
      <c r="Z217" s="108">
        <f>$K$217/4</f>
        <v>19.8</v>
      </c>
      <c r="AA217" s="56"/>
      <c r="AB217" s="56"/>
      <c r="AC217" s="108">
        <f>$K$217/4</f>
        <v>19.8</v>
      </c>
      <c r="AD217" s="75"/>
      <c r="AE217" s="12"/>
    </row>
    <row r="218" spans="1:31" ht="15.75" customHeight="1" x14ac:dyDescent="0.25">
      <c r="A218" s="12"/>
      <c r="B218" s="12"/>
      <c r="C218" s="31" t="s">
        <v>95</v>
      </c>
      <c r="D218" s="26"/>
      <c r="E218" s="26"/>
      <c r="F218" s="26"/>
      <c r="G218" s="26"/>
      <c r="H218" s="26"/>
      <c r="I218" s="26"/>
      <c r="J218" s="125"/>
      <c r="K218" s="32">
        <f>SUM(K214:K217)</f>
        <v>17146.400000000001</v>
      </c>
      <c r="L218" s="32">
        <f t="shared" ref="L218:AC218" si="113">SUM(L214:L217)</f>
        <v>0</v>
      </c>
      <c r="M218" s="32">
        <f t="shared" si="113"/>
        <v>0</v>
      </c>
      <c r="N218" s="32">
        <f t="shared" si="113"/>
        <v>0</v>
      </c>
      <c r="O218" s="32">
        <f t="shared" si="113"/>
        <v>0</v>
      </c>
      <c r="P218" s="32">
        <f t="shared" si="113"/>
        <v>0</v>
      </c>
      <c r="Q218" s="32">
        <f t="shared" si="113"/>
        <v>0</v>
      </c>
      <c r="R218" s="32">
        <f t="shared" si="113"/>
        <v>0</v>
      </c>
      <c r="S218" s="32">
        <f t="shared" si="113"/>
        <v>0</v>
      </c>
      <c r="T218" s="32">
        <f t="shared" si="113"/>
        <v>4286.6000000000004</v>
      </c>
      <c r="U218" s="32">
        <f t="shared" si="113"/>
        <v>0</v>
      </c>
      <c r="V218" s="32">
        <f t="shared" si="113"/>
        <v>0</v>
      </c>
      <c r="W218" s="32">
        <f t="shared" si="113"/>
        <v>4286.6000000000004</v>
      </c>
      <c r="X218" s="32">
        <f t="shared" si="113"/>
        <v>0</v>
      </c>
      <c r="Y218" s="32">
        <f t="shared" si="113"/>
        <v>0</v>
      </c>
      <c r="Z218" s="32">
        <f t="shared" si="113"/>
        <v>4286.6000000000004</v>
      </c>
      <c r="AA218" s="32">
        <f t="shared" si="113"/>
        <v>0</v>
      </c>
      <c r="AB218" s="32">
        <f t="shared" si="113"/>
        <v>0</v>
      </c>
      <c r="AC218" s="32">
        <f t="shared" si="113"/>
        <v>4286.6000000000004</v>
      </c>
      <c r="AD218" s="75">
        <f>SUM(L218:AC218)</f>
        <v>17146.400000000001</v>
      </c>
      <c r="AE218" s="12" t="b">
        <f>IF(AD218=K218,TRUE,FALSE)</f>
        <v>1</v>
      </c>
    </row>
    <row r="219" spans="1:31" ht="15.75" customHeight="1" x14ac:dyDescent="0.25">
      <c r="A219" s="12"/>
      <c r="B219" s="12"/>
      <c r="C219" s="406" t="s">
        <v>113</v>
      </c>
      <c r="D219" s="408"/>
      <c r="E219" s="126"/>
      <c r="F219" s="126"/>
      <c r="G219" s="127"/>
      <c r="H219" s="127"/>
      <c r="I219" s="127"/>
      <c r="J219" s="127"/>
      <c r="K219" s="70">
        <f>SUM(K203,K213,K218)</f>
        <v>92918.080000000016</v>
      </c>
      <c r="L219" s="70">
        <f t="shared" ref="L219:AC219" si="114">SUM(L203,L213,L218)</f>
        <v>0</v>
      </c>
      <c r="M219" s="70">
        <f t="shared" si="114"/>
        <v>0</v>
      </c>
      <c r="N219" s="70">
        <f t="shared" si="114"/>
        <v>0</v>
      </c>
      <c r="O219" s="70">
        <f t="shared" si="114"/>
        <v>4291.9000000000005</v>
      </c>
      <c r="P219" s="70">
        <f t="shared" si="114"/>
        <v>0</v>
      </c>
      <c r="Q219" s="70">
        <f t="shared" si="114"/>
        <v>0</v>
      </c>
      <c r="R219" s="70">
        <f t="shared" si="114"/>
        <v>0</v>
      </c>
      <c r="S219" s="70">
        <f t="shared" si="114"/>
        <v>11197.98</v>
      </c>
      <c r="T219" s="70">
        <f t="shared" si="114"/>
        <v>8578.5</v>
      </c>
      <c r="U219" s="70">
        <f t="shared" si="114"/>
        <v>11197.98</v>
      </c>
      <c r="V219" s="70">
        <f t="shared" si="114"/>
        <v>0</v>
      </c>
      <c r="W219" s="70">
        <f t="shared" si="114"/>
        <v>15484.58</v>
      </c>
      <c r="X219" s="70">
        <f t="shared" si="114"/>
        <v>0</v>
      </c>
      <c r="Y219" s="70">
        <f t="shared" si="114"/>
        <v>11197.98</v>
      </c>
      <c r="Z219" s="70">
        <f t="shared" si="114"/>
        <v>4286.6000000000004</v>
      </c>
      <c r="AA219" s="70">
        <f t="shared" si="114"/>
        <v>11197.98</v>
      </c>
      <c r="AB219" s="70">
        <f t="shared" si="114"/>
        <v>0</v>
      </c>
      <c r="AC219" s="70">
        <f t="shared" si="114"/>
        <v>15484.58</v>
      </c>
      <c r="AD219" s="75">
        <f>SUM(L219:AC219)</f>
        <v>92918.080000000002</v>
      </c>
      <c r="AE219" s="12" t="b">
        <f>IF(AD219=K219,TRUE,FALSE)</f>
        <v>1</v>
      </c>
    </row>
    <row r="220" spans="1:31" ht="15.75" customHeight="1" x14ac:dyDescent="0.25">
      <c r="A220" s="12"/>
      <c r="B220" s="12"/>
      <c r="C220" s="437" t="s">
        <v>595</v>
      </c>
      <c r="D220" s="438"/>
      <c r="E220" s="438"/>
      <c r="F220" s="438"/>
      <c r="G220" s="438"/>
      <c r="H220" s="438"/>
      <c r="I220" s="438"/>
      <c r="J220" s="438"/>
      <c r="K220" s="438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5"/>
      <c r="AE220" s="12"/>
    </row>
    <row r="221" spans="1:31" ht="15.75" customHeight="1" x14ac:dyDescent="0.25">
      <c r="A221" s="12"/>
      <c r="B221" s="12"/>
      <c r="C221" s="389" t="s">
        <v>324</v>
      </c>
      <c r="D221" s="78" t="s">
        <v>86</v>
      </c>
      <c r="E221" s="90" t="s">
        <v>9</v>
      </c>
      <c r="F221" s="17" t="s">
        <v>34</v>
      </c>
      <c r="G221" s="89" t="s">
        <v>87</v>
      </c>
      <c r="H221" s="89">
        <v>4</v>
      </c>
      <c r="I221" s="81">
        <v>360</v>
      </c>
      <c r="J221" s="55">
        <f>'Quadro de Preços 1 (2) - I'!$H$28</f>
        <v>12.6</v>
      </c>
      <c r="K221" s="44">
        <f>H221*I221*J221</f>
        <v>18144</v>
      </c>
      <c r="L221" s="66">
        <f>$K$221/18</f>
        <v>1008</v>
      </c>
      <c r="M221" s="66">
        <f t="shared" ref="M221:AC221" si="115">$K$221/18</f>
        <v>1008</v>
      </c>
      <c r="N221" s="66">
        <f t="shared" si="115"/>
        <v>1008</v>
      </c>
      <c r="O221" s="66">
        <f t="shared" si="115"/>
        <v>1008</v>
      </c>
      <c r="P221" s="66">
        <f t="shared" si="115"/>
        <v>1008</v>
      </c>
      <c r="Q221" s="66">
        <f t="shared" si="115"/>
        <v>1008</v>
      </c>
      <c r="R221" s="66">
        <f t="shared" si="115"/>
        <v>1008</v>
      </c>
      <c r="S221" s="66">
        <f t="shared" si="115"/>
        <v>1008</v>
      </c>
      <c r="T221" s="66">
        <f t="shared" si="115"/>
        <v>1008</v>
      </c>
      <c r="U221" s="66">
        <f t="shared" si="115"/>
        <v>1008</v>
      </c>
      <c r="V221" s="66">
        <f t="shared" si="115"/>
        <v>1008</v>
      </c>
      <c r="W221" s="66">
        <f t="shared" si="115"/>
        <v>1008</v>
      </c>
      <c r="X221" s="66">
        <f t="shared" si="115"/>
        <v>1008</v>
      </c>
      <c r="Y221" s="66">
        <f t="shared" si="115"/>
        <v>1008</v>
      </c>
      <c r="Z221" s="66">
        <f t="shared" si="115"/>
        <v>1008</v>
      </c>
      <c r="AA221" s="66">
        <f t="shared" si="115"/>
        <v>1008</v>
      </c>
      <c r="AB221" s="66">
        <f t="shared" si="115"/>
        <v>1008</v>
      </c>
      <c r="AC221" s="66">
        <f t="shared" si="115"/>
        <v>1008</v>
      </c>
      <c r="AD221" s="75"/>
      <c r="AE221" s="76"/>
    </row>
    <row r="222" spans="1:31" ht="15.75" customHeight="1" x14ac:dyDescent="0.25">
      <c r="A222" s="12"/>
      <c r="B222" s="12"/>
      <c r="C222" s="391"/>
      <c r="D222" s="80" t="s">
        <v>88</v>
      </c>
      <c r="E222" s="90" t="s">
        <v>9</v>
      </c>
      <c r="F222" s="17" t="s">
        <v>34</v>
      </c>
      <c r="G222" s="89" t="s">
        <v>87</v>
      </c>
      <c r="H222" s="89">
        <v>3</v>
      </c>
      <c r="I222" s="81">
        <v>360</v>
      </c>
      <c r="J222" s="55">
        <f>'Quadro de Preços 1 (2) - I'!$H$29</f>
        <v>22.7</v>
      </c>
      <c r="K222" s="44">
        <f>H222*I222*J222</f>
        <v>24516</v>
      </c>
      <c r="L222" s="66">
        <f>$K$222/18</f>
        <v>1362</v>
      </c>
      <c r="M222" s="66">
        <f t="shared" ref="M222:AC222" si="116">$K$222/18</f>
        <v>1362</v>
      </c>
      <c r="N222" s="66">
        <f t="shared" si="116"/>
        <v>1362</v>
      </c>
      <c r="O222" s="66">
        <f t="shared" si="116"/>
        <v>1362</v>
      </c>
      <c r="P222" s="66">
        <f t="shared" si="116"/>
        <v>1362</v>
      </c>
      <c r="Q222" s="66">
        <f t="shared" si="116"/>
        <v>1362</v>
      </c>
      <c r="R222" s="66">
        <f t="shared" si="116"/>
        <v>1362</v>
      </c>
      <c r="S222" s="66">
        <f t="shared" si="116"/>
        <v>1362</v>
      </c>
      <c r="T222" s="66">
        <f t="shared" si="116"/>
        <v>1362</v>
      </c>
      <c r="U222" s="66">
        <f t="shared" si="116"/>
        <v>1362</v>
      </c>
      <c r="V222" s="66">
        <f t="shared" si="116"/>
        <v>1362</v>
      </c>
      <c r="W222" s="66">
        <f t="shared" si="116"/>
        <v>1362</v>
      </c>
      <c r="X222" s="66">
        <f t="shared" si="116"/>
        <v>1362</v>
      </c>
      <c r="Y222" s="66">
        <f t="shared" si="116"/>
        <v>1362</v>
      </c>
      <c r="Z222" s="66">
        <f t="shared" si="116"/>
        <v>1362</v>
      </c>
      <c r="AA222" s="66">
        <f t="shared" si="116"/>
        <v>1362</v>
      </c>
      <c r="AB222" s="66">
        <f t="shared" si="116"/>
        <v>1362</v>
      </c>
      <c r="AC222" s="66">
        <f t="shared" si="116"/>
        <v>1362</v>
      </c>
      <c r="AD222" s="75"/>
      <c r="AE222" s="76"/>
    </row>
    <row r="223" spans="1:31" ht="15.75" customHeight="1" thickBot="1" x14ac:dyDescent="0.3">
      <c r="A223" s="12"/>
      <c r="B223" s="12"/>
      <c r="C223" s="31" t="s">
        <v>95</v>
      </c>
      <c r="D223" s="87"/>
      <c r="E223" s="87"/>
      <c r="F223" s="87"/>
      <c r="G223" s="87"/>
      <c r="H223" s="87"/>
      <c r="I223" s="87"/>
      <c r="J223" s="88"/>
      <c r="K223" s="48">
        <f>SUM(K221:K222)</f>
        <v>42660</v>
      </c>
      <c r="L223" s="48">
        <f t="shared" ref="L223:AC223" si="117">SUM(L221:L222)</f>
        <v>2370</v>
      </c>
      <c r="M223" s="48">
        <f t="shared" si="117"/>
        <v>2370</v>
      </c>
      <c r="N223" s="48">
        <f t="shared" si="117"/>
        <v>2370</v>
      </c>
      <c r="O223" s="48">
        <f t="shared" si="117"/>
        <v>2370</v>
      </c>
      <c r="P223" s="48">
        <f t="shared" si="117"/>
        <v>2370</v>
      </c>
      <c r="Q223" s="48">
        <f t="shared" si="117"/>
        <v>2370</v>
      </c>
      <c r="R223" s="48">
        <f t="shared" si="117"/>
        <v>2370</v>
      </c>
      <c r="S223" s="48">
        <f t="shared" si="117"/>
        <v>2370</v>
      </c>
      <c r="T223" s="48">
        <f t="shared" si="117"/>
        <v>2370</v>
      </c>
      <c r="U223" s="48">
        <f t="shared" si="117"/>
        <v>2370</v>
      </c>
      <c r="V223" s="48">
        <f t="shared" si="117"/>
        <v>2370</v>
      </c>
      <c r="W223" s="48">
        <f t="shared" si="117"/>
        <v>2370</v>
      </c>
      <c r="X223" s="48">
        <f t="shared" si="117"/>
        <v>2370</v>
      </c>
      <c r="Y223" s="48">
        <f t="shared" si="117"/>
        <v>2370</v>
      </c>
      <c r="Z223" s="48">
        <f t="shared" si="117"/>
        <v>2370</v>
      </c>
      <c r="AA223" s="48">
        <f t="shared" si="117"/>
        <v>2370</v>
      </c>
      <c r="AB223" s="48">
        <f t="shared" si="117"/>
        <v>2370</v>
      </c>
      <c r="AC223" s="48">
        <f t="shared" si="117"/>
        <v>2370</v>
      </c>
      <c r="AD223" s="75">
        <f>SUM(L223:AC223)</f>
        <v>42660</v>
      </c>
      <c r="AE223" s="12" t="b">
        <f>IF(AD223=K223,TRUE,FALSE)</f>
        <v>1</v>
      </c>
    </row>
    <row r="224" spans="1:31" ht="15.75" customHeight="1" x14ac:dyDescent="0.25">
      <c r="A224" s="12"/>
      <c r="B224" s="12"/>
      <c r="C224" s="439" t="s">
        <v>107</v>
      </c>
      <c r="D224" s="128" t="s">
        <v>473</v>
      </c>
      <c r="E224" s="17" t="s">
        <v>6</v>
      </c>
      <c r="F224" s="17" t="s">
        <v>34</v>
      </c>
      <c r="G224" s="81" t="s">
        <v>94</v>
      </c>
      <c r="H224" s="81">
        <v>1</v>
      </c>
      <c r="I224" s="81">
        <v>1</v>
      </c>
      <c r="J224" s="55">
        <f>Verba_Estudo!F8</f>
        <v>45</v>
      </c>
      <c r="K224" s="55">
        <f t="shared" ref="K224:K227" si="118">J224*I224*H224</f>
        <v>45</v>
      </c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>
        <f>K224</f>
        <v>45</v>
      </c>
      <c r="AD224" s="75"/>
      <c r="AE224" s="12"/>
    </row>
    <row r="225" spans="1:31" ht="15.75" customHeight="1" x14ac:dyDescent="0.25">
      <c r="A225" s="12"/>
      <c r="B225" s="12"/>
      <c r="C225" s="440"/>
      <c r="D225" s="128" t="s">
        <v>473</v>
      </c>
      <c r="E225" s="17" t="s">
        <v>6</v>
      </c>
      <c r="F225" s="17" t="s">
        <v>34</v>
      </c>
      <c r="G225" s="81" t="s">
        <v>94</v>
      </c>
      <c r="H225" s="81">
        <v>1</v>
      </c>
      <c r="I225" s="81">
        <v>111</v>
      </c>
      <c r="J225" s="55">
        <f>Verba_Estudo!F9</f>
        <v>2</v>
      </c>
      <c r="K225" s="55">
        <f t="shared" si="118"/>
        <v>222</v>
      </c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>
        <f t="shared" ref="AC225:AC227" si="119">K225</f>
        <v>222</v>
      </c>
      <c r="AD225" s="75"/>
      <c r="AE225" s="76"/>
    </row>
    <row r="226" spans="1:31" ht="15.75" customHeight="1" x14ac:dyDescent="0.25">
      <c r="A226" s="12"/>
      <c r="B226" s="12"/>
      <c r="C226" s="440"/>
      <c r="D226" s="129" t="s">
        <v>86</v>
      </c>
      <c r="E226" s="90" t="s">
        <v>9</v>
      </c>
      <c r="F226" s="17" t="s">
        <v>34</v>
      </c>
      <c r="G226" s="89" t="s">
        <v>87</v>
      </c>
      <c r="H226" s="89">
        <v>4</v>
      </c>
      <c r="I226" s="81">
        <v>30</v>
      </c>
      <c r="J226" s="55">
        <f>'Quadro de Preços 1 (2) - I'!$H$28</f>
        <v>12.6</v>
      </c>
      <c r="K226" s="55">
        <f t="shared" si="118"/>
        <v>1512</v>
      </c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>
        <f t="shared" si="119"/>
        <v>1512</v>
      </c>
      <c r="AD226" s="75"/>
      <c r="AE226" s="12"/>
    </row>
    <row r="227" spans="1:31" ht="15.75" customHeight="1" thickBot="1" x14ac:dyDescent="0.3">
      <c r="A227" s="12"/>
      <c r="B227" s="12"/>
      <c r="C227" s="441"/>
      <c r="D227" s="129" t="s">
        <v>88</v>
      </c>
      <c r="E227" s="90" t="s">
        <v>9</v>
      </c>
      <c r="F227" s="17" t="s">
        <v>34</v>
      </c>
      <c r="G227" s="89" t="s">
        <v>87</v>
      </c>
      <c r="H227" s="89">
        <v>3</v>
      </c>
      <c r="I227" s="81">
        <v>40</v>
      </c>
      <c r="J227" s="55">
        <f>'Quadro de Preços 1 (2) - I'!$H$29</f>
        <v>22.7</v>
      </c>
      <c r="K227" s="55">
        <f t="shared" si="118"/>
        <v>2724</v>
      </c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>
        <f t="shared" si="119"/>
        <v>2724</v>
      </c>
      <c r="AD227" s="75"/>
      <c r="AE227" s="12"/>
    </row>
    <row r="228" spans="1:31" ht="15.75" customHeight="1" x14ac:dyDescent="0.25">
      <c r="A228" s="12"/>
      <c r="B228" s="12"/>
      <c r="C228" s="31" t="s">
        <v>95</v>
      </c>
      <c r="D228" s="87"/>
      <c r="E228" s="87"/>
      <c r="F228" s="87"/>
      <c r="G228" s="87"/>
      <c r="H228" s="87"/>
      <c r="I228" s="87"/>
      <c r="J228" s="88"/>
      <c r="K228" s="48">
        <f t="shared" ref="K228:AC228" si="120">SUM(K224:K227)</f>
        <v>4503</v>
      </c>
      <c r="L228" s="48">
        <f t="shared" si="120"/>
        <v>0</v>
      </c>
      <c r="M228" s="48">
        <f t="shared" si="120"/>
        <v>0</v>
      </c>
      <c r="N228" s="48">
        <f t="shared" si="120"/>
        <v>0</v>
      </c>
      <c r="O228" s="48">
        <f t="shared" si="120"/>
        <v>0</v>
      </c>
      <c r="P228" s="48">
        <f t="shared" si="120"/>
        <v>0</v>
      </c>
      <c r="Q228" s="48">
        <f t="shared" si="120"/>
        <v>0</v>
      </c>
      <c r="R228" s="48">
        <f t="shared" si="120"/>
        <v>0</v>
      </c>
      <c r="S228" s="48">
        <f t="shared" si="120"/>
        <v>0</v>
      </c>
      <c r="T228" s="48">
        <f t="shared" si="120"/>
        <v>0</v>
      </c>
      <c r="U228" s="48">
        <f t="shared" si="120"/>
        <v>0</v>
      </c>
      <c r="V228" s="48">
        <f t="shared" si="120"/>
        <v>0</v>
      </c>
      <c r="W228" s="48">
        <f t="shared" si="120"/>
        <v>0</v>
      </c>
      <c r="X228" s="48">
        <f t="shared" si="120"/>
        <v>0</v>
      </c>
      <c r="Y228" s="48">
        <f t="shared" si="120"/>
        <v>0</v>
      </c>
      <c r="Z228" s="48">
        <f t="shared" si="120"/>
        <v>0</v>
      </c>
      <c r="AA228" s="48">
        <f t="shared" si="120"/>
        <v>0</v>
      </c>
      <c r="AB228" s="48">
        <f t="shared" si="120"/>
        <v>0</v>
      </c>
      <c r="AC228" s="48">
        <f t="shared" si="120"/>
        <v>4503</v>
      </c>
      <c r="AD228" s="75">
        <f>SUM(L228:AC228)</f>
        <v>4503</v>
      </c>
      <c r="AE228" s="12" t="b">
        <f>IF(AD228=K228,TRUE,FALSE)</f>
        <v>1</v>
      </c>
    </row>
    <row r="229" spans="1:31" ht="15.75" customHeight="1" x14ac:dyDescent="0.25">
      <c r="A229" s="12"/>
      <c r="B229" s="12"/>
      <c r="C229" s="389" t="s">
        <v>696</v>
      </c>
      <c r="D229" s="78" t="s">
        <v>86</v>
      </c>
      <c r="E229" s="90" t="s">
        <v>9</v>
      </c>
      <c r="F229" s="17" t="s">
        <v>34</v>
      </c>
      <c r="G229" s="89" t="s">
        <v>87</v>
      </c>
      <c r="H229" s="81">
        <v>4</v>
      </c>
      <c r="I229" s="297">
        <v>30</v>
      </c>
      <c r="J229" s="55">
        <f>'Quadro de Preços 1 (2) - I'!$H$28</f>
        <v>12.6</v>
      </c>
      <c r="K229" s="44">
        <f t="shared" ref="K229:K238" si="121">H229*I229*J229</f>
        <v>1512</v>
      </c>
      <c r="L229" s="66"/>
      <c r="M229" s="66"/>
      <c r="N229" s="49"/>
      <c r="O229" s="49"/>
      <c r="P229" s="49"/>
      <c r="Q229" s="49"/>
      <c r="R229" s="49"/>
      <c r="S229" s="49"/>
      <c r="T229" s="49"/>
      <c r="U229" s="50"/>
      <c r="V229" s="49"/>
      <c r="W229" s="49"/>
      <c r="X229" s="49"/>
      <c r="Y229" s="49"/>
      <c r="Z229" s="49"/>
      <c r="AA229" s="49"/>
      <c r="AB229" s="49"/>
      <c r="AC229" s="66">
        <f>$K$229</f>
        <v>1512</v>
      </c>
      <c r="AD229" s="75"/>
      <c r="AE229" s="12"/>
    </row>
    <row r="230" spans="1:31" ht="15.75" customHeight="1" x14ac:dyDescent="0.25">
      <c r="A230" s="12"/>
      <c r="B230" s="12"/>
      <c r="C230" s="390"/>
      <c r="D230" s="82" t="s">
        <v>88</v>
      </c>
      <c r="E230" s="90" t="s">
        <v>9</v>
      </c>
      <c r="F230" s="17" t="s">
        <v>34</v>
      </c>
      <c r="G230" s="89" t="s">
        <v>87</v>
      </c>
      <c r="H230" s="81">
        <v>3</v>
      </c>
      <c r="I230" s="297">
        <v>32</v>
      </c>
      <c r="J230" s="55">
        <f>'Quadro de Preços 1 (2) - I'!$H$29</f>
        <v>22.7</v>
      </c>
      <c r="K230" s="44">
        <f t="shared" si="121"/>
        <v>2179.1999999999998</v>
      </c>
      <c r="L230" s="66"/>
      <c r="M230" s="66"/>
      <c r="N230" s="49"/>
      <c r="O230" s="49"/>
      <c r="P230" s="49"/>
      <c r="Q230" s="49"/>
      <c r="R230" s="49"/>
      <c r="S230" s="49"/>
      <c r="T230" s="49"/>
      <c r="U230" s="50"/>
      <c r="V230" s="49"/>
      <c r="W230" s="49"/>
      <c r="X230" s="49"/>
      <c r="Y230" s="49"/>
      <c r="Z230" s="49"/>
      <c r="AA230" s="49"/>
      <c r="AB230" s="49"/>
      <c r="AC230" s="66">
        <f>$K$230</f>
        <v>2179.1999999999998</v>
      </c>
      <c r="AD230" s="75"/>
      <c r="AE230" s="12"/>
    </row>
    <row r="231" spans="1:31" ht="15.75" customHeight="1" x14ac:dyDescent="0.25">
      <c r="A231" s="12"/>
      <c r="B231" s="12"/>
      <c r="C231" s="390"/>
      <c r="D231" s="91" t="s">
        <v>502</v>
      </c>
      <c r="E231" s="17" t="s">
        <v>10</v>
      </c>
      <c r="F231" s="17" t="s">
        <v>34</v>
      </c>
      <c r="G231" s="89" t="s">
        <v>94</v>
      </c>
      <c r="H231" s="81">
        <v>1</v>
      </c>
      <c r="I231" s="81">
        <v>200</v>
      </c>
      <c r="J231" s="43">
        <f>'Quadro de Preços 1'!$I$12</f>
        <v>0.63</v>
      </c>
      <c r="K231" s="44">
        <f t="shared" si="121"/>
        <v>126</v>
      </c>
      <c r="L231" s="66"/>
      <c r="M231" s="66"/>
      <c r="N231" s="49"/>
      <c r="O231" s="49"/>
      <c r="P231" s="49"/>
      <c r="Q231" s="49"/>
      <c r="R231" s="49"/>
      <c r="S231" s="49"/>
      <c r="T231" s="49"/>
      <c r="U231" s="50"/>
      <c r="V231" s="49"/>
      <c r="W231" s="49"/>
      <c r="X231" s="49"/>
      <c r="Y231" s="49"/>
      <c r="Z231" s="49"/>
      <c r="AA231" s="49"/>
      <c r="AB231" s="49"/>
      <c r="AC231" s="66">
        <f>$K$231</f>
        <v>126</v>
      </c>
      <c r="AD231" s="75"/>
      <c r="AE231" s="12"/>
    </row>
    <row r="232" spans="1:31" ht="15.75" customHeight="1" x14ac:dyDescent="0.25">
      <c r="A232" s="12"/>
      <c r="B232" s="12"/>
      <c r="C232" s="390"/>
      <c r="D232" s="92" t="s">
        <v>13</v>
      </c>
      <c r="E232" s="17" t="s">
        <v>10</v>
      </c>
      <c r="F232" s="17" t="s">
        <v>34</v>
      </c>
      <c r="G232" s="89" t="s">
        <v>94</v>
      </c>
      <c r="H232" s="81">
        <v>1</v>
      </c>
      <c r="I232" s="81">
        <v>10</v>
      </c>
      <c r="J232" s="43">
        <f>'Quadro de Preços 1 (2) - I'!$H$14</f>
        <v>2.6</v>
      </c>
      <c r="K232" s="44">
        <f t="shared" si="121"/>
        <v>26</v>
      </c>
      <c r="L232" s="66"/>
      <c r="M232" s="66"/>
      <c r="N232" s="49"/>
      <c r="O232" s="49"/>
      <c r="P232" s="49"/>
      <c r="Q232" s="49"/>
      <c r="R232" s="49"/>
      <c r="S232" s="49"/>
      <c r="T232" s="49"/>
      <c r="U232" s="50"/>
      <c r="V232" s="49"/>
      <c r="W232" s="49"/>
      <c r="X232" s="49"/>
      <c r="Y232" s="49"/>
      <c r="Z232" s="49"/>
      <c r="AA232" s="49"/>
      <c r="AB232" s="49"/>
      <c r="AC232" s="66">
        <f>$K$232</f>
        <v>26</v>
      </c>
      <c r="AD232" s="75"/>
      <c r="AE232" s="12"/>
    </row>
    <row r="233" spans="1:31" ht="15.75" customHeight="1" x14ac:dyDescent="0.25">
      <c r="A233" s="12"/>
      <c r="B233" s="12"/>
      <c r="C233" s="390"/>
      <c r="D233" s="78" t="s">
        <v>96</v>
      </c>
      <c r="E233" s="17" t="s">
        <v>10</v>
      </c>
      <c r="F233" s="17" t="s">
        <v>34</v>
      </c>
      <c r="G233" s="89" t="s">
        <v>94</v>
      </c>
      <c r="H233" s="89">
        <v>1</v>
      </c>
      <c r="I233" s="223">
        <v>220</v>
      </c>
      <c r="J233" s="43">
        <f>'Quadro de Preços 1 (2) - I'!$H$19</f>
        <v>0.09</v>
      </c>
      <c r="K233" s="44">
        <f t="shared" si="121"/>
        <v>19.8</v>
      </c>
      <c r="L233" s="66"/>
      <c r="M233" s="66"/>
      <c r="N233" s="49"/>
      <c r="O233" s="49"/>
      <c r="P233" s="49"/>
      <c r="Q233" s="49"/>
      <c r="R233" s="49"/>
      <c r="S233" s="49"/>
      <c r="T233" s="49"/>
      <c r="U233" s="50"/>
      <c r="V233" s="49"/>
      <c r="W233" s="49"/>
      <c r="X233" s="49"/>
      <c r="Y233" s="49"/>
      <c r="Z233" s="49"/>
      <c r="AA233" s="49"/>
      <c r="AB233" s="49"/>
      <c r="AC233" s="66">
        <f>$K$233</f>
        <v>19.8</v>
      </c>
      <c r="AD233" s="75"/>
      <c r="AE233" s="12"/>
    </row>
    <row r="234" spans="1:31" ht="15.75" customHeight="1" x14ac:dyDescent="0.25">
      <c r="A234" s="12"/>
      <c r="B234" s="12"/>
      <c r="C234" s="390"/>
      <c r="D234" s="78" t="s">
        <v>97</v>
      </c>
      <c r="E234" s="17" t="s">
        <v>10</v>
      </c>
      <c r="F234" s="17" t="s">
        <v>34</v>
      </c>
      <c r="G234" s="89" t="s">
        <v>94</v>
      </c>
      <c r="H234" s="89">
        <v>1</v>
      </c>
      <c r="I234" s="80">
        <v>20</v>
      </c>
      <c r="J234" s="43">
        <f>'Quadro de Preços 1 (2) - I'!$H$23</f>
        <v>9</v>
      </c>
      <c r="K234" s="44">
        <f t="shared" si="121"/>
        <v>180</v>
      </c>
      <c r="L234" s="66"/>
      <c r="M234" s="66"/>
      <c r="N234" s="49"/>
      <c r="O234" s="49"/>
      <c r="P234" s="49"/>
      <c r="Q234" s="49"/>
      <c r="R234" s="49"/>
      <c r="S234" s="49"/>
      <c r="T234" s="49"/>
      <c r="U234" s="50"/>
      <c r="V234" s="49"/>
      <c r="W234" s="49"/>
      <c r="X234" s="49"/>
      <c r="Y234" s="49"/>
      <c r="Z234" s="49"/>
      <c r="AA234" s="49"/>
      <c r="AB234" s="49"/>
      <c r="AC234" s="66">
        <f>$K$234</f>
        <v>180</v>
      </c>
      <c r="AD234" s="75"/>
      <c r="AE234" s="12"/>
    </row>
    <row r="235" spans="1:31" ht="15.75" customHeight="1" x14ac:dyDescent="0.25">
      <c r="A235" s="12"/>
      <c r="B235" s="12"/>
      <c r="C235" s="390"/>
      <c r="D235" s="78" t="s">
        <v>98</v>
      </c>
      <c r="E235" s="17" t="s">
        <v>10</v>
      </c>
      <c r="F235" s="17" t="s">
        <v>34</v>
      </c>
      <c r="G235" s="89" t="s">
        <v>94</v>
      </c>
      <c r="H235" s="89">
        <v>1</v>
      </c>
      <c r="I235" s="220">
        <v>200</v>
      </c>
      <c r="J235" s="43">
        <f>'Quadro de Preços 1 (2) - I'!$H$24</f>
        <v>4</v>
      </c>
      <c r="K235" s="44">
        <f t="shared" si="121"/>
        <v>800</v>
      </c>
      <c r="L235" s="66"/>
      <c r="M235" s="66"/>
      <c r="N235" s="49"/>
      <c r="O235" s="49"/>
      <c r="P235" s="49"/>
      <c r="Q235" s="49"/>
      <c r="R235" s="49"/>
      <c r="S235" s="49"/>
      <c r="T235" s="49"/>
      <c r="U235" s="50"/>
      <c r="V235" s="49"/>
      <c r="W235" s="49"/>
      <c r="X235" s="49"/>
      <c r="Y235" s="49"/>
      <c r="Z235" s="49"/>
      <c r="AA235" s="49"/>
      <c r="AB235" s="49"/>
      <c r="AC235" s="66">
        <f>$K$235</f>
        <v>800</v>
      </c>
      <c r="AD235" s="75"/>
      <c r="AE235" s="12"/>
    </row>
    <row r="236" spans="1:31" ht="15.75" customHeight="1" x14ac:dyDescent="0.25">
      <c r="A236" s="12"/>
      <c r="B236" s="12"/>
      <c r="C236" s="390"/>
      <c r="D236" s="83" t="s">
        <v>26</v>
      </c>
      <c r="E236" s="17" t="s">
        <v>10</v>
      </c>
      <c r="F236" s="17" t="s">
        <v>34</v>
      </c>
      <c r="G236" s="80" t="s">
        <v>94</v>
      </c>
      <c r="H236" s="89">
        <v>1</v>
      </c>
      <c r="I236" s="89">
        <v>1</v>
      </c>
      <c r="J236" s="52">
        <f>'Quadro de Preços 1'!$I$31</f>
        <v>14.52</v>
      </c>
      <c r="K236" s="44">
        <f t="shared" si="121"/>
        <v>14.52</v>
      </c>
      <c r="L236" s="66"/>
      <c r="M236" s="66"/>
      <c r="N236" s="49"/>
      <c r="O236" s="49"/>
      <c r="P236" s="49"/>
      <c r="Q236" s="49"/>
      <c r="R236" s="49"/>
      <c r="S236" s="49"/>
      <c r="T236" s="49"/>
      <c r="U236" s="50"/>
      <c r="V236" s="49"/>
      <c r="W236" s="49"/>
      <c r="X236" s="49"/>
      <c r="Y236" s="49"/>
      <c r="Z236" s="49"/>
      <c r="AA236" s="49"/>
      <c r="AB236" s="49"/>
      <c r="AC236" s="66">
        <f>$K$236</f>
        <v>14.52</v>
      </c>
      <c r="AD236" s="75"/>
      <c r="AE236" s="12"/>
    </row>
    <row r="237" spans="1:31" ht="15.75" customHeight="1" x14ac:dyDescent="0.25">
      <c r="A237" s="12"/>
      <c r="B237" s="12"/>
      <c r="C237" s="390"/>
      <c r="D237" s="93" t="s">
        <v>30</v>
      </c>
      <c r="E237" s="81" t="s">
        <v>92</v>
      </c>
      <c r="F237" s="17" t="s">
        <v>34</v>
      </c>
      <c r="G237" s="80" t="s">
        <v>93</v>
      </c>
      <c r="H237" s="89">
        <v>1</v>
      </c>
      <c r="I237" s="221">
        <v>220</v>
      </c>
      <c r="J237" s="43">
        <f>'Verba_Kit Pedagogico_I'!$H$13</f>
        <v>7.4500000000000011</v>
      </c>
      <c r="K237" s="44">
        <f t="shared" si="121"/>
        <v>1639.0000000000002</v>
      </c>
      <c r="L237" s="66"/>
      <c r="M237" s="66"/>
      <c r="N237" s="49"/>
      <c r="O237" s="49"/>
      <c r="P237" s="49"/>
      <c r="Q237" s="49"/>
      <c r="R237" s="49"/>
      <c r="S237" s="49"/>
      <c r="T237" s="49"/>
      <c r="U237" s="50"/>
      <c r="V237" s="49"/>
      <c r="W237" s="49"/>
      <c r="X237" s="49"/>
      <c r="Y237" s="49"/>
      <c r="Z237" s="49"/>
      <c r="AA237" s="49"/>
      <c r="AB237" s="49"/>
      <c r="AC237" s="66">
        <f>$K$237</f>
        <v>1639.0000000000002</v>
      </c>
      <c r="AD237" s="75"/>
      <c r="AE237" s="12"/>
    </row>
    <row r="238" spans="1:31" ht="15.75" customHeight="1" x14ac:dyDescent="0.25">
      <c r="A238" s="12"/>
      <c r="B238" s="12"/>
      <c r="C238" s="391"/>
      <c r="D238" s="78" t="s">
        <v>99</v>
      </c>
      <c r="E238" s="17" t="s">
        <v>10</v>
      </c>
      <c r="F238" s="17" t="s">
        <v>34</v>
      </c>
      <c r="G238" s="80" t="s">
        <v>100</v>
      </c>
      <c r="H238" s="89">
        <v>1</v>
      </c>
      <c r="I238" s="221">
        <v>220</v>
      </c>
      <c r="J238" s="43">
        <f>'Kit Lanche'!$D$15</f>
        <v>3.33</v>
      </c>
      <c r="K238" s="44">
        <f t="shared" si="121"/>
        <v>732.6</v>
      </c>
      <c r="L238" s="66"/>
      <c r="M238" s="66"/>
      <c r="N238" s="49"/>
      <c r="O238" s="49"/>
      <c r="P238" s="49"/>
      <c r="Q238" s="49"/>
      <c r="R238" s="49"/>
      <c r="S238" s="49"/>
      <c r="T238" s="49"/>
      <c r="U238" s="50"/>
      <c r="V238" s="49"/>
      <c r="W238" s="49"/>
      <c r="X238" s="49"/>
      <c r="Y238" s="49"/>
      <c r="Z238" s="49"/>
      <c r="AA238" s="49"/>
      <c r="AB238" s="49"/>
      <c r="AC238" s="66">
        <f>$K$238</f>
        <v>732.6</v>
      </c>
      <c r="AD238" s="75"/>
      <c r="AE238" s="12"/>
    </row>
    <row r="239" spans="1:31" ht="15.75" customHeight="1" x14ac:dyDescent="0.25">
      <c r="A239" s="12"/>
      <c r="B239" s="12"/>
      <c r="C239" s="31" t="s">
        <v>95</v>
      </c>
      <c r="D239" s="87"/>
      <c r="E239" s="87"/>
      <c r="F239" s="87"/>
      <c r="G239" s="87"/>
      <c r="H239" s="87"/>
      <c r="I239" s="87"/>
      <c r="J239" s="88"/>
      <c r="K239" s="48">
        <f>SUM(K229:K238)</f>
        <v>7229.1200000000008</v>
      </c>
      <c r="L239" s="48">
        <f t="shared" ref="L239:AC239" si="122">SUM(L229:L238)</f>
        <v>0</v>
      </c>
      <c r="M239" s="48">
        <f t="shared" si="122"/>
        <v>0</v>
      </c>
      <c r="N239" s="48">
        <f t="shared" si="122"/>
        <v>0</v>
      </c>
      <c r="O239" s="48">
        <f t="shared" si="122"/>
        <v>0</v>
      </c>
      <c r="P239" s="48">
        <f t="shared" si="122"/>
        <v>0</v>
      </c>
      <c r="Q239" s="48">
        <f t="shared" si="122"/>
        <v>0</v>
      </c>
      <c r="R239" s="48">
        <f t="shared" si="122"/>
        <v>0</v>
      </c>
      <c r="S239" s="48">
        <f t="shared" si="122"/>
        <v>0</v>
      </c>
      <c r="T239" s="48">
        <f t="shared" si="122"/>
        <v>0</v>
      </c>
      <c r="U239" s="48">
        <f t="shared" si="122"/>
        <v>0</v>
      </c>
      <c r="V239" s="48">
        <f t="shared" si="122"/>
        <v>0</v>
      </c>
      <c r="W239" s="48">
        <f t="shared" si="122"/>
        <v>0</v>
      </c>
      <c r="X239" s="48">
        <f t="shared" si="122"/>
        <v>0</v>
      </c>
      <c r="Y239" s="48">
        <f t="shared" si="122"/>
        <v>0</v>
      </c>
      <c r="Z239" s="48">
        <f t="shared" si="122"/>
        <v>0</v>
      </c>
      <c r="AA239" s="48">
        <f t="shared" si="122"/>
        <v>0</v>
      </c>
      <c r="AB239" s="48">
        <f t="shared" si="122"/>
        <v>0</v>
      </c>
      <c r="AC239" s="48">
        <f t="shared" si="122"/>
        <v>7229.1200000000008</v>
      </c>
      <c r="AD239" s="75">
        <f>SUM(L239:AC239)</f>
        <v>7229.1200000000008</v>
      </c>
      <c r="AE239" s="12" t="b">
        <f>IF(AD239=K239,TRUE,FALSE)</f>
        <v>1</v>
      </c>
    </row>
    <row r="240" spans="1:31" ht="15.75" customHeight="1" x14ac:dyDescent="0.25">
      <c r="A240" s="12"/>
      <c r="B240" s="12"/>
      <c r="C240" s="315" t="s">
        <v>697</v>
      </c>
      <c r="D240" s="82" t="s">
        <v>88</v>
      </c>
      <c r="E240" s="79" t="s">
        <v>9</v>
      </c>
      <c r="F240" s="17" t="s">
        <v>34</v>
      </c>
      <c r="G240" s="80" t="s">
        <v>87</v>
      </c>
      <c r="H240" s="81">
        <v>3</v>
      </c>
      <c r="I240" s="81">
        <v>20</v>
      </c>
      <c r="J240" s="55">
        <f>'Quadro de Preços 1 (2) - I'!$H$29</f>
        <v>22.7</v>
      </c>
      <c r="K240" s="44">
        <f t="shared" ref="K240" si="123">H240*I240*J240</f>
        <v>1362</v>
      </c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>
        <f>$K$240</f>
        <v>1362</v>
      </c>
      <c r="AD240" s="75"/>
      <c r="AE240" s="12"/>
    </row>
    <row r="241" spans="1:31" ht="15.75" customHeight="1" x14ac:dyDescent="0.25">
      <c r="A241" s="12"/>
      <c r="B241" s="12"/>
      <c r="C241" s="31" t="s">
        <v>95</v>
      </c>
      <c r="D241" s="87"/>
      <c r="E241" s="87"/>
      <c r="F241" s="87"/>
      <c r="G241" s="87"/>
      <c r="H241" s="87"/>
      <c r="I241" s="87"/>
      <c r="J241" s="88"/>
      <c r="K241" s="48">
        <f>SUM(K240:K240)</f>
        <v>1362</v>
      </c>
      <c r="L241" s="48">
        <f t="shared" ref="L241:AC241" si="124">SUM(L240:L240)</f>
        <v>0</v>
      </c>
      <c r="M241" s="48">
        <f t="shared" si="124"/>
        <v>0</v>
      </c>
      <c r="N241" s="48">
        <f t="shared" si="124"/>
        <v>0</v>
      </c>
      <c r="O241" s="48">
        <f t="shared" si="124"/>
        <v>0</v>
      </c>
      <c r="P241" s="48">
        <f t="shared" si="124"/>
        <v>0</v>
      </c>
      <c r="Q241" s="48">
        <f t="shared" si="124"/>
        <v>0</v>
      </c>
      <c r="R241" s="48">
        <f t="shared" si="124"/>
        <v>0</v>
      </c>
      <c r="S241" s="48">
        <f t="shared" si="124"/>
        <v>0</v>
      </c>
      <c r="T241" s="48">
        <f t="shared" si="124"/>
        <v>0</v>
      </c>
      <c r="U241" s="48">
        <f t="shared" si="124"/>
        <v>0</v>
      </c>
      <c r="V241" s="48">
        <f t="shared" si="124"/>
        <v>0</v>
      </c>
      <c r="W241" s="48">
        <f t="shared" si="124"/>
        <v>0</v>
      </c>
      <c r="X241" s="48">
        <f t="shared" si="124"/>
        <v>0</v>
      </c>
      <c r="Y241" s="48">
        <f t="shared" si="124"/>
        <v>0</v>
      </c>
      <c r="Z241" s="48">
        <f t="shared" si="124"/>
        <v>0</v>
      </c>
      <c r="AA241" s="48">
        <f t="shared" si="124"/>
        <v>0</v>
      </c>
      <c r="AB241" s="48">
        <f t="shared" si="124"/>
        <v>0</v>
      </c>
      <c r="AC241" s="48">
        <f t="shared" si="124"/>
        <v>1362</v>
      </c>
      <c r="AD241" s="75">
        <f>SUM(L241:AC241)</f>
        <v>1362</v>
      </c>
      <c r="AE241" s="12" t="b">
        <f>IF(AD241=K241,TRUE,FALSE)</f>
        <v>1</v>
      </c>
    </row>
    <row r="242" spans="1:31" ht="15.75" customHeight="1" x14ac:dyDescent="0.25">
      <c r="A242" s="12"/>
      <c r="B242" s="12"/>
      <c r="C242" s="434" t="s">
        <v>108</v>
      </c>
      <c r="D242" s="435"/>
      <c r="E242" s="435"/>
      <c r="F242" s="435"/>
      <c r="G242" s="435"/>
      <c r="H242" s="435"/>
      <c r="I242" s="435"/>
      <c r="J242" s="436"/>
      <c r="K242" s="72">
        <f>SUM(K223,K228,K239,K241)</f>
        <v>55754.12</v>
      </c>
      <c r="L242" s="72">
        <f t="shared" ref="L242:AC242" si="125">SUM(L223,L228,L239,L241)</f>
        <v>2370</v>
      </c>
      <c r="M242" s="72">
        <f t="shared" si="125"/>
        <v>2370</v>
      </c>
      <c r="N242" s="72">
        <f t="shared" si="125"/>
        <v>2370</v>
      </c>
      <c r="O242" s="72">
        <f t="shared" si="125"/>
        <v>2370</v>
      </c>
      <c r="P242" s="72">
        <f t="shared" si="125"/>
        <v>2370</v>
      </c>
      <c r="Q242" s="72">
        <f t="shared" si="125"/>
        <v>2370</v>
      </c>
      <c r="R242" s="72">
        <f t="shared" si="125"/>
        <v>2370</v>
      </c>
      <c r="S242" s="72">
        <f t="shared" si="125"/>
        <v>2370</v>
      </c>
      <c r="T242" s="72">
        <f t="shared" si="125"/>
        <v>2370</v>
      </c>
      <c r="U242" s="72">
        <f t="shared" si="125"/>
        <v>2370</v>
      </c>
      <c r="V242" s="72">
        <f t="shared" si="125"/>
        <v>2370</v>
      </c>
      <c r="W242" s="72">
        <f t="shared" si="125"/>
        <v>2370</v>
      </c>
      <c r="X242" s="72">
        <f t="shared" si="125"/>
        <v>2370</v>
      </c>
      <c r="Y242" s="72">
        <f t="shared" si="125"/>
        <v>2370</v>
      </c>
      <c r="Z242" s="72">
        <f t="shared" si="125"/>
        <v>2370</v>
      </c>
      <c r="AA242" s="72">
        <f t="shared" si="125"/>
        <v>2370</v>
      </c>
      <c r="AB242" s="72">
        <f t="shared" si="125"/>
        <v>2370</v>
      </c>
      <c r="AC242" s="72">
        <f t="shared" si="125"/>
        <v>15464.12</v>
      </c>
      <c r="AD242" s="75">
        <f>SUM(L242:AC242)</f>
        <v>55754.12</v>
      </c>
      <c r="AE242" s="12" t="b">
        <f>IF(AD242=K242,TRUE,FALSE)</f>
        <v>1</v>
      </c>
    </row>
    <row r="243" spans="1:31" ht="15.75" customHeight="1" x14ac:dyDescent="0.25">
      <c r="A243" s="12"/>
      <c r="B243" s="12"/>
      <c r="C243" s="431" t="s">
        <v>109</v>
      </c>
      <c r="D243" s="432"/>
      <c r="E243" s="432"/>
      <c r="F243" s="432"/>
      <c r="G243" s="432"/>
      <c r="H243" s="432"/>
      <c r="I243" s="432"/>
      <c r="J243" s="433"/>
      <c r="K243" s="73">
        <f t="shared" ref="K243:AC243" si="126">SUM(K16,K86,K163,K191,K219,K242)</f>
        <v>1012632.2499999999</v>
      </c>
      <c r="L243" s="73">
        <f t="shared" si="126"/>
        <v>9588.5999999999985</v>
      </c>
      <c r="M243" s="73">
        <f t="shared" si="126"/>
        <v>58042.958235294114</v>
      </c>
      <c r="N243" s="73">
        <f t="shared" si="126"/>
        <v>32855.838235294119</v>
      </c>
      <c r="O243" s="73">
        <f t="shared" si="126"/>
        <v>36810.358235294123</v>
      </c>
      <c r="P243" s="73">
        <f t="shared" si="126"/>
        <v>38170.55823529412</v>
      </c>
      <c r="Q243" s="73">
        <f t="shared" si="126"/>
        <v>48640.05823529412</v>
      </c>
      <c r="R243" s="73">
        <f t="shared" si="126"/>
        <v>64380.658235294126</v>
      </c>
      <c r="S243" s="73">
        <f t="shared" si="126"/>
        <v>74441.118235294125</v>
      </c>
      <c r="T243" s="73">
        <f t="shared" si="126"/>
        <v>65277.938235294117</v>
      </c>
      <c r="U243" s="73">
        <f t="shared" si="126"/>
        <v>75363.138235294129</v>
      </c>
      <c r="V243" s="73">
        <f t="shared" si="126"/>
        <v>56921.038235294123</v>
      </c>
      <c r="W243" s="73">
        <f t="shared" si="126"/>
        <v>78506.118235294125</v>
      </c>
      <c r="X243" s="73">
        <f t="shared" si="126"/>
        <v>64380.658235294126</v>
      </c>
      <c r="Y243" s="73">
        <f t="shared" si="126"/>
        <v>74441.118235294125</v>
      </c>
      <c r="Z243" s="73">
        <f t="shared" si="126"/>
        <v>60986.038235294116</v>
      </c>
      <c r="AA243" s="73">
        <f t="shared" si="126"/>
        <v>66896.918235294128</v>
      </c>
      <c r="AB243" s="73">
        <f t="shared" si="126"/>
        <v>40759.718235294124</v>
      </c>
      <c r="AC243" s="73">
        <f t="shared" si="126"/>
        <v>66169.418235294113</v>
      </c>
      <c r="AD243" s="75">
        <f>SUM(L243:AC243)</f>
        <v>1012632.2500000002</v>
      </c>
      <c r="AE243" s="12" t="b">
        <f>IF(AD243=K243,TRUE,FALSE)</f>
        <v>1</v>
      </c>
    </row>
    <row r="244" spans="1:31" ht="15.75" customHeight="1" x14ac:dyDescent="0.25">
      <c r="A244" s="12"/>
      <c r="B244" s="12"/>
      <c r="C244" s="265" t="s">
        <v>498</v>
      </c>
      <c r="D244" s="266" t="s">
        <v>503</v>
      </c>
      <c r="E244" s="267" t="s">
        <v>6</v>
      </c>
      <c r="F244" s="268" t="s">
        <v>34</v>
      </c>
      <c r="G244" s="264" t="s">
        <v>87</v>
      </c>
      <c r="H244" s="264">
        <v>1</v>
      </c>
      <c r="I244" s="264">
        <v>3600</v>
      </c>
      <c r="J244" s="55">
        <f>'Quadro de Preços 1 (2) - I'!H36</f>
        <v>8.5399999999999991</v>
      </c>
      <c r="K244" s="269">
        <f>J244*I244*H244</f>
        <v>30743.999999999996</v>
      </c>
      <c r="L244" s="270">
        <f>$K$244/18</f>
        <v>1707.9999999999998</v>
      </c>
      <c r="M244" s="270">
        <f t="shared" ref="M244:AC244" si="127">$K$244/18</f>
        <v>1707.9999999999998</v>
      </c>
      <c r="N244" s="270">
        <f t="shared" si="127"/>
        <v>1707.9999999999998</v>
      </c>
      <c r="O244" s="270">
        <f t="shared" si="127"/>
        <v>1707.9999999999998</v>
      </c>
      <c r="P244" s="270">
        <f t="shared" si="127"/>
        <v>1707.9999999999998</v>
      </c>
      <c r="Q244" s="270">
        <f t="shared" si="127"/>
        <v>1707.9999999999998</v>
      </c>
      <c r="R244" s="270">
        <f t="shared" si="127"/>
        <v>1707.9999999999998</v>
      </c>
      <c r="S244" s="270">
        <f t="shared" si="127"/>
        <v>1707.9999999999998</v>
      </c>
      <c r="T244" s="270">
        <f t="shared" si="127"/>
        <v>1707.9999999999998</v>
      </c>
      <c r="U244" s="270">
        <f t="shared" si="127"/>
        <v>1707.9999999999998</v>
      </c>
      <c r="V244" s="270">
        <f t="shared" si="127"/>
        <v>1707.9999999999998</v>
      </c>
      <c r="W244" s="270">
        <f t="shared" si="127"/>
        <v>1707.9999999999998</v>
      </c>
      <c r="X244" s="270">
        <f t="shared" si="127"/>
        <v>1707.9999999999998</v>
      </c>
      <c r="Y244" s="270">
        <f t="shared" si="127"/>
        <v>1707.9999999999998</v>
      </c>
      <c r="Z244" s="270">
        <f t="shared" si="127"/>
        <v>1707.9999999999998</v>
      </c>
      <c r="AA244" s="270">
        <f t="shared" si="127"/>
        <v>1707.9999999999998</v>
      </c>
      <c r="AB244" s="270">
        <f t="shared" si="127"/>
        <v>1707.9999999999998</v>
      </c>
      <c r="AC244" s="270">
        <f t="shared" si="127"/>
        <v>1707.9999999999998</v>
      </c>
    </row>
    <row r="245" spans="1:31" ht="15.75" customHeight="1" x14ac:dyDescent="0.25">
      <c r="A245" s="12"/>
      <c r="B245" s="12"/>
      <c r="C245" s="265" t="s">
        <v>498</v>
      </c>
      <c r="D245" s="266" t="s">
        <v>444</v>
      </c>
      <c r="E245" s="267" t="s">
        <v>6</v>
      </c>
      <c r="F245" s="268" t="s">
        <v>34</v>
      </c>
      <c r="G245" s="264" t="s">
        <v>87</v>
      </c>
      <c r="H245" s="264">
        <v>1</v>
      </c>
      <c r="I245" s="264">
        <v>3600</v>
      </c>
      <c r="J245" s="55">
        <f>'Quadro de Preços 1 (2) - I'!H34</f>
        <v>27.24</v>
      </c>
      <c r="K245" s="269">
        <f>J245*I245*H245</f>
        <v>98064</v>
      </c>
      <c r="L245" s="270">
        <f>$K$245/18</f>
        <v>5448</v>
      </c>
      <c r="M245" s="270">
        <f t="shared" ref="M245:AC245" si="128">$K$245/18</f>
        <v>5448</v>
      </c>
      <c r="N245" s="270">
        <f t="shared" si="128"/>
        <v>5448</v>
      </c>
      <c r="O245" s="270">
        <f t="shared" si="128"/>
        <v>5448</v>
      </c>
      <c r="P245" s="270">
        <f t="shared" si="128"/>
        <v>5448</v>
      </c>
      <c r="Q245" s="270">
        <f t="shared" si="128"/>
        <v>5448</v>
      </c>
      <c r="R245" s="270">
        <f t="shared" si="128"/>
        <v>5448</v>
      </c>
      <c r="S245" s="270">
        <f t="shared" si="128"/>
        <v>5448</v>
      </c>
      <c r="T245" s="270">
        <f t="shared" si="128"/>
        <v>5448</v>
      </c>
      <c r="U245" s="270">
        <f t="shared" si="128"/>
        <v>5448</v>
      </c>
      <c r="V245" s="270">
        <f t="shared" si="128"/>
        <v>5448</v>
      </c>
      <c r="W245" s="270">
        <f t="shared" si="128"/>
        <v>5448</v>
      </c>
      <c r="X245" s="270">
        <f t="shared" si="128"/>
        <v>5448</v>
      </c>
      <c r="Y245" s="270">
        <f t="shared" si="128"/>
        <v>5448</v>
      </c>
      <c r="Z245" s="270">
        <f t="shared" si="128"/>
        <v>5448</v>
      </c>
      <c r="AA245" s="270">
        <f t="shared" si="128"/>
        <v>5448</v>
      </c>
      <c r="AB245" s="270">
        <f t="shared" si="128"/>
        <v>5448</v>
      </c>
      <c r="AC245" s="270">
        <f t="shared" si="128"/>
        <v>5448</v>
      </c>
    </row>
    <row r="246" spans="1:31" ht="15.75" customHeight="1" x14ac:dyDescent="0.25">
      <c r="A246" s="12"/>
      <c r="B246" s="12"/>
      <c r="C246" s="265" t="s">
        <v>498</v>
      </c>
      <c r="D246" s="266" t="s">
        <v>560</v>
      </c>
      <c r="E246" s="267" t="s">
        <v>6</v>
      </c>
      <c r="F246" s="268" t="s">
        <v>34</v>
      </c>
      <c r="G246" s="264" t="s">
        <v>87</v>
      </c>
      <c r="H246" s="264">
        <v>1</v>
      </c>
      <c r="I246" s="264">
        <v>3600</v>
      </c>
      <c r="J246" s="55">
        <f>'Quadro de Preços 1 (2) - I'!$H$29</f>
        <v>22.7</v>
      </c>
      <c r="K246" s="269">
        <f>J246*I246*H246</f>
        <v>81720</v>
      </c>
      <c r="L246" s="270">
        <f>$K$246/18</f>
        <v>4540</v>
      </c>
      <c r="M246" s="270">
        <f t="shared" ref="M246:AC246" si="129">$K$246/18</f>
        <v>4540</v>
      </c>
      <c r="N246" s="270">
        <f t="shared" si="129"/>
        <v>4540</v>
      </c>
      <c r="O246" s="270">
        <f t="shared" si="129"/>
        <v>4540</v>
      </c>
      <c r="P246" s="270">
        <f t="shared" si="129"/>
        <v>4540</v>
      </c>
      <c r="Q246" s="270">
        <f t="shared" si="129"/>
        <v>4540</v>
      </c>
      <c r="R246" s="270">
        <f t="shared" si="129"/>
        <v>4540</v>
      </c>
      <c r="S246" s="270">
        <f t="shared" si="129"/>
        <v>4540</v>
      </c>
      <c r="T246" s="270">
        <f t="shared" si="129"/>
        <v>4540</v>
      </c>
      <c r="U246" s="270">
        <f t="shared" si="129"/>
        <v>4540</v>
      </c>
      <c r="V246" s="270">
        <f t="shared" si="129"/>
        <v>4540</v>
      </c>
      <c r="W246" s="270">
        <f t="shared" si="129"/>
        <v>4540</v>
      </c>
      <c r="X246" s="270">
        <f t="shared" si="129"/>
        <v>4540</v>
      </c>
      <c r="Y246" s="270">
        <f t="shared" si="129"/>
        <v>4540</v>
      </c>
      <c r="Z246" s="270">
        <f t="shared" si="129"/>
        <v>4540</v>
      </c>
      <c r="AA246" s="270">
        <f t="shared" si="129"/>
        <v>4540</v>
      </c>
      <c r="AB246" s="270">
        <f t="shared" si="129"/>
        <v>4540</v>
      </c>
      <c r="AC246" s="270">
        <f t="shared" si="129"/>
        <v>4540</v>
      </c>
    </row>
    <row r="247" spans="1:31" ht="15.75" customHeight="1" x14ac:dyDescent="0.25">
      <c r="A247" s="12"/>
      <c r="B247" s="12"/>
      <c r="C247" s="434" t="s">
        <v>108</v>
      </c>
      <c r="D247" s="435"/>
      <c r="E247" s="435"/>
      <c r="F247" s="435"/>
      <c r="G247" s="435"/>
      <c r="H247" s="435"/>
      <c r="I247" s="435"/>
      <c r="J247" s="436"/>
      <c r="K247" s="72">
        <f>SUM(K244:K246)</f>
        <v>210528</v>
      </c>
      <c r="L247" s="72">
        <f>SUM(L244:L246)</f>
        <v>11696</v>
      </c>
      <c r="M247" s="72">
        <f t="shared" ref="M247:AC247" si="130">SUM(M244:M246)</f>
        <v>11696</v>
      </c>
      <c r="N247" s="72">
        <f t="shared" si="130"/>
        <v>11696</v>
      </c>
      <c r="O247" s="72">
        <f t="shared" si="130"/>
        <v>11696</v>
      </c>
      <c r="P247" s="72">
        <f t="shared" si="130"/>
        <v>11696</v>
      </c>
      <c r="Q247" s="72">
        <f t="shared" si="130"/>
        <v>11696</v>
      </c>
      <c r="R247" s="72">
        <f t="shared" si="130"/>
        <v>11696</v>
      </c>
      <c r="S247" s="72">
        <f t="shared" si="130"/>
        <v>11696</v>
      </c>
      <c r="T247" s="72">
        <f t="shared" si="130"/>
        <v>11696</v>
      </c>
      <c r="U247" s="72">
        <f t="shared" si="130"/>
        <v>11696</v>
      </c>
      <c r="V247" s="72">
        <f t="shared" si="130"/>
        <v>11696</v>
      </c>
      <c r="W247" s="72">
        <f t="shared" si="130"/>
        <v>11696</v>
      </c>
      <c r="X247" s="72">
        <f t="shared" si="130"/>
        <v>11696</v>
      </c>
      <c r="Y247" s="72">
        <f t="shared" si="130"/>
        <v>11696</v>
      </c>
      <c r="Z247" s="72">
        <f t="shared" si="130"/>
        <v>11696</v>
      </c>
      <c r="AA247" s="72">
        <f t="shared" si="130"/>
        <v>11696</v>
      </c>
      <c r="AB247" s="72">
        <f t="shared" si="130"/>
        <v>11696</v>
      </c>
      <c r="AC247" s="72">
        <f t="shared" si="130"/>
        <v>11696</v>
      </c>
      <c r="AD247" s="75">
        <f>SUM(L247:AC247)</f>
        <v>210528</v>
      </c>
      <c r="AE247" s="12" t="b">
        <f>IF(AD247=K247,TRUE,FALSE)</f>
        <v>1</v>
      </c>
    </row>
    <row r="248" spans="1:31" ht="15.75" customHeight="1" thickBot="1" x14ac:dyDescent="0.3">
      <c r="A248" s="12"/>
      <c r="B248" s="12"/>
      <c r="C248" s="428" t="s">
        <v>110</v>
      </c>
      <c r="D248" s="429"/>
      <c r="E248" s="429"/>
      <c r="F248" s="429"/>
      <c r="G248" s="429"/>
      <c r="H248" s="429"/>
      <c r="I248" s="429"/>
      <c r="J248" s="430"/>
      <c r="K248" s="74">
        <f>SUM(K243,K247)</f>
        <v>1223160.25</v>
      </c>
      <c r="L248" s="74">
        <f t="shared" ref="L248:AC248" si="131">SUM(L243,L247)</f>
        <v>21284.6</v>
      </c>
      <c r="M248" s="74">
        <f t="shared" si="131"/>
        <v>69738.958235294122</v>
      </c>
      <c r="N248" s="74">
        <f t="shared" si="131"/>
        <v>44551.838235294119</v>
      </c>
      <c r="O248" s="74">
        <f t="shared" si="131"/>
        <v>48506.358235294123</v>
      </c>
      <c r="P248" s="74">
        <f t="shared" si="131"/>
        <v>49866.55823529412</v>
      </c>
      <c r="Q248" s="74">
        <f t="shared" si="131"/>
        <v>60336.05823529412</v>
      </c>
      <c r="R248" s="74">
        <f t="shared" si="131"/>
        <v>76076.658235294133</v>
      </c>
      <c r="S248" s="74">
        <f t="shared" si="131"/>
        <v>86137.118235294125</v>
      </c>
      <c r="T248" s="74">
        <f t="shared" si="131"/>
        <v>76973.938235294117</v>
      </c>
      <c r="U248" s="74">
        <f t="shared" si="131"/>
        <v>87059.138235294129</v>
      </c>
      <c r="V248" s="74">
        <f t="shared" si="131"/>
        <v>68617.038235294123</v>
      </c>
      <c r="W248" s="74">
        <f t="shared" si="131"/>
        <v>90202.118235294125</v>
      </c>
      <c r="X248" s="74">
        <f t="shared" si="131"/>
        <v>76076.658235294133</v>
      </c>
      <c r="Y248" s="74">
        <f t="shared" si="131"/>
        <v>86137.118235294125</v>
      </c>
      <c r="Z248" s="74">
        <f t="shared" si="131"/>
        <v>72682.038235294109</v>
      </c>
      <c r="AA248" s="74">
        <f t="shared" si="131"/>
        <v>78592.918235294128</v>
      </c>
      <c r="AB248" s="74">
        <f t="shared" si="131"/>
        <v>52455.718235294124</v>
      </c>
      <c r="AC248" s="74">
        <f t="shared" si="131"/>
        <v>77865.418235294113</v>
      </c>
      <c r="AD248" s="75">
        <f>SUM(L248:AC248)</f>
        <v>1223160.25</v>
      </c>
      <c r="AE248" s="12" t="b">
        <f>IF(AD248=K248,TRUE,FALSE)</f>
        <v>1</v>
      </c>
    </row>
    <row r="249" spans="1:31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75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75"/>
      <c r="AE249" s="12"/>
    </row>
    <row r="250" spans="1:31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75"/>
      <c r="AE250" s="12"/>
    </row>
    <row r="251" spans="1:31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</row>
    <row r="252" spans="1:31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>
        <f>SUM(I18,I29,I32,I43,I48,I57,I66,I74,I83,I89,I98,I108,I118,I128,I138,I142,I152,I166,I170,I180,I193,I204,I214,I221,I226,I229)</f>
        <v>6362</v>
      </c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</row>
    <row r="253" spans="1:31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>
        <f>SUM(I10,I12,I14,I19,I27,I30,I33,I44,I49,I58,I67,I75,I84,I90,I99,I109,I119,I129,I139,I143,I153,I167,I171,I181,I194,I205,I215,I222,I227,I230,I240)</f>
        <v>6496</v>
      </c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75"/>
      <c r="AE253" s="12"/>
    </row>
    <row r="254" spans="1:31" ht="15.75" customHeight="1" x14ac:dyDescent="0.25">
      <c r="A254" s="12"/>
      <c r="B254" s="12"/>
      <c r="C254" s="12"/>
      <c r="D254" s="12"/>
      <c r="E254" s="12"/>
      <c r="F254" s="12"/>
      <c r="G254" s="12"/>
      <c r="H254" s="9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75"/>
      <c r="AE254" s="12"/>
    </row>
    <row r="255" spans="1:31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276">
        <f>K163/K248</f>
        <v>0.18467094560994765</v>
      </c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75"/>
      <c r="AE255" s="12"/>
    </row>
    <row r="256" spans="1:31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</row>
    <row r="257" spans="1:31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75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</row>
    <row r="258" spans="1:31" ht="15.75" customHeight="1" x14ac:dyDescent="0.25">
      <c r="A258" s="12"/>
      <c r="B258" s="12"/>
      <c r="C258" s="12"/>
      <c r="D258" s="12"/>
      <c r="E258" s="12"/>
      <c r="F258" s="12"/>
      <c r="G258" s="75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</row>
    <row r="259" spans="1:31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</row>
    <row r="260" spans="1:31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</row>
    <row r="261" spans="1:31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</row>
    <row r="262" spans="1:31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</row>
    <row r="263" spans="1:31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</row>
    <row r="264" spans="1:31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</row>
    <row r="265" spans="1:31" ht="15.75" customHeight="1" x14ac:dyDescent="0.25">
      <c r="A265" s="12"/>
      <c r="B265" s="12"/>
      <c r="C265" s="14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</row>
    <row r="266" spans="1:31" ht="15.75" customHeight="1" x14ac:dyDescent="0.25">
      <c r="A266" s="12"/>
      <c r="B266" s="12"/>
      <c r="C266" s="14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</row>
    <row r="267" spans="1:31" ht="15.75" customHeight="1" x14ac:dyDescent="0.25">
      <c r="A267" s="12"/>
      <c r="B267" s="12"/>
      <c r="C267" s="14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</row>
    <row r="268" spans="1:31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</row>
    <row r="269" spans="1:31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</row>
    <row r="270" spans="1:31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:31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:31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:31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:31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:31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:31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:31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:31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:31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:31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:31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:31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:31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:31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:31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:31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:31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:31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:31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:31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:31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:31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:31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:31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:31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:31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:31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:31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:31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:31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:31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:31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:31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:31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:31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:31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:31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:31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:31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:31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:31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:31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:31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:31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:31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:31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:31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:31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:31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:31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:31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  <row r="322" spans="1:31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</row>
    <row r="323" spans="1:31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</row>
    <row r="324" spans="1:31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</row>
    <row r="325" spans="1:31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</row>
    <row r="326" spans="1:31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</row>
    <row r="327" spans="1:31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</row>
    <row r="328" spans="1:31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</row>
    <row r="329" spans="1:31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</row>
    <row r="330" spans="1:31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</row>
    <row r="331" spans="1:31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</row>
    <row r="332" spans="1:31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</row>
    <row r="333" spans="1:31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</row>
    <row r="334" spans="1:31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</row>
    <row r="335" spans="1:31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</row>
    <row r="336" spans="1:31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</row>
    <row r="337" spans="1:31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</row>
    <row r="338" spans="1:31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</row>
    <row r="339" spans="1:31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</row>
    <row r="340" spans="1:31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</row>
    <row r="341" spans="1:31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</row>
    <row r="342" spans="1:31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</row>
    <row r="343" spans="1:31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</row>
    <row r="344" spans="1:31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</row>
    <row r="345" spans="1:31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</row>
    <row r="346" spans="1:31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</row>
    <row r="347" spans="1:31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</row>
    <row r="348" spans="1:31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</row>
    <row r="349" spans="1:31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</row>
    <row r="350" spans="1:31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</row>
    <row r="351" spans="1:31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</row>
    <row r="352" spans="1:31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</row>
    <row r="353" spans="1:31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</row>
    <row r="354" spans="1:31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</row>
    <row r="355" spans="1:31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</row>
    <row r="356" spans="1:31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</row>
    <row r="357" spans="1:31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</row>
    <row r="358" spans="1:31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</row>
    <row r="359" spans="1:31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</row>
    <row r="360" spans="1:31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</row>
    <row r="361" spans="1:31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</row>
    <row r="362" spans="1:31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</row>
    <row r="363" spans="1:31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</row>
    <row r="364" spans="1:31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</row>
    <row r="365" spans="1:31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</row>
    <row r="366" spans="1:31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</row>
    <row r="367" spans="1:31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</row>
    <row r="368" spans="1:31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</row>
    <row r="369" spans="1:31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</row>
    <row r="370" spans="1:31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</row>
    <row r="371" spans="1:31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</row>
    <row r="372" spans="1:31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</row>
    <row r="373" spans="1:31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</row>
    <row r="374" spans="1:31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</row>
    <row r="375" spans="1:31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</row>
    <row r="376" spans="1:31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</row>
    <row r="377" spans="1:31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</row>
    <row r="378" spans="1:31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</row>
    <row r="379" spans="1:31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</row>
    <row r="380" spans="1:31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</row>
    <row r="381" spans="1:31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</row>
    <row r="382" spans="1:31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</row>
    <row r="383" spans="1:31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</row>
    <row r="384" spans="1:31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</row>
    <row r="385" spans="1:31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</row>
    <row r="386" spans="1:31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</row>
    <row r="387" spans="1:31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</row>
    <row r="388" spans="1:31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</row>
    <row r="389" spans="1:31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</row>
    <row r="390" spans="1:31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</row>
    <row r="391" spans="1:31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</row>
    <row r="392" spans="1:31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</row>
    <row r="393" spans="1:31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</row>
    <row r="394" spans="1:31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</row>
    <row r="395" spans="1:31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</row>
    <row r="396" spans="1:31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</row>
    <row r="397" spans="1:31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</row>
    <row r="398" spans="1:31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</row>
    <row r="399" spans="1:31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</row>
    <row r="400" spans="1:31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</row>
    <row r="401" spans="1:31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</row>
    <row r="402" spans="1:31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</row>
    <row r="403" spans="1:31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</row>
    <row r="404" spans="1:31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</row>
    <row r="405" spans="1:31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</row>
    <row r="406" spans="1:31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</row>
    <row r="407" spans="1:31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</row>
    <row r="408" spans="1:31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</row>
    <row r="409" spans="1:31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</row>
    <row r="410" spans="1:31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</row>
    <row r="411" spans="1:31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</row>
    <row r="412" spans="1:31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</row>
    <row r="413" spans="1:31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</row>
    <row r="414" spans="1:31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</row>
    <row r="415" spans="1:31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</row>
    <row r="416" spans="1:31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</row>
    <row r="417" spans="1:31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</row>
    <row r="418" spans="1:31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</row>
    <row r="419" spans="1:31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</row>
    <row r="420" spans="1:31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</row>
    <row r="421" spans="1:31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</row>
    <row r="422" spans="1:31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</row>
    <row r="423" spans="1:31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</row>
    <row r="424" spans="1:31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</row>
    <row r="425" spans="1:31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</row>
    <row r="426" spans="1:31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</row>
    <row r="427" spans="1:31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</row>
    <row r="428" spans="1:31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</row>
    <row r="429" spans="1:31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</row>
    <row r="430" spans="1:31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</row>
    <row r="431" spans="1:31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</row>
    <row r="432" spans="1:31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</row>
    <row r="433" spans="1:31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</row>
    <row r="434" spans="1:31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</row>
    <row r="435" spans="1:31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</row>
    <row r="436" spans="1:31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</row>
    <row r="437" spans="1:31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</row>
    <row r="438" spans="1:31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</row>
    <row r="439" spans="1:31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</row>
    <row r="440" spans="1:31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</row>
    <row r="441" spans="1:31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</row>
    <row r="442" spans="1:31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</row>
    <row r="443" spans="1:31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</row>
    <row r="444" spans="1:31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</row>
    <row r="445" spans="1:31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</row>
    <row r="446" spans="1:31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</row>
    <row r="447" spans="1:31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</row>
    <row r="448" spans="1:31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</row>
    <row r="449" spans="1:31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</row>
    <row r="450" spans="1:31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</row>
    <row r="451" spans="1:31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</row>
    <row r="452" spans="1:31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</row>
    <row r="453" spans="1:31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</row>
    <row r="454" spans="1:31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</row>
    <row r="455" spans="1:31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</row>
    <row r="456" spans="1:31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</row>
    <row r="457" spans="1:31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</row>
    <row r="458" spans="1:31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</row>
    <row r="459" spans="1:31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</row>
    <row r="460" spans="1:31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</row>
    <row r="461" spans="1:31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</row>
    <row r="462" spans="1:31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</row>
    <row r="463" spans="1:31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</row>
    <row r="464" spans="1:31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</row>
    <row r="465" spans="1:31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</row>
    <row r="466" spans="1:31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</row>
    <row r="467" spans="1:31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</row>
    <row r="468" spans="1:31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</row>
    <row r="469" spans="1:31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</row>
    <row r="470" spans="1:31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</row>
    <row r="471" spans="1:31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</row>
    <row r="472" spans="1:31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</row>
    <row r="473" spans="1:31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</row>
    <row r="474" spans="1:31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</row>
    <row r="475" spans="1:31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</row>
    <row r="476" spans="1:31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</row>
    <row r="477" spans="1:31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</row>
    <row r="478" spans="1:31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</row>
    <row r="479" spans="1:31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</row>
    <row r="480" spans="1:31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</row>
    <row r="481" spans="1:31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</row>
    <row r="482" spans="1:31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</row>
    <row r="483" spans="1:31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</row>
    <row r="484" spans="1:31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</row>
    <row r="485" spans="1:31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</row>
    <row r="486" spans="1:31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</row>
    <row r="487" spans="1:31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</row>
    <row r="488" spans="1:31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</row>
    <row r="489" spans="1:31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</row>
    <row r="490" spans="1:31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</row>
    <row r="491" spans="1:31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</row>
    <row r="492" spans="1:31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</row>
    <row r="493" spans="1:31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</row>
    <row r="494" spans="1:31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</row>
    <row r="495" spans="1:31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</row>
    <row r="496" spans="1:31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</row>
    <row r="497" spans="1:31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</row>
    <row r="498" spans="1:31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</row>
    <row r="499" spans="1:31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</row>
    <row r="500" spans="1:31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</row>
    <row r="501" spans="1:31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</row>
    <row r="502" spans="1:31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</row>
    <row r="503" spans="1:31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</row>
    <row r="504" spans="1:31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</row>
    <row r="505" spans="1:31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</row>
    <row r="506" spans="1:31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</row>
    <row r="507" spans="1:31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</row>
    <row r="508" spans="1:31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</row>
    <row r="509" spans="1:31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</row>
    <row r="510" spans="1:31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</row>
    <row r="511" spans="1:31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</row>
    <row r="512" spans="1:31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</row>
    <row r="513" spans="1:31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</row>
    <row r="514" spans="1:31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</row>
    <row r="515" spans="1:31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</row>
    <row r="516" spans="1:31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</row>
    <row r="517" spans="1:31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</row>
    <row r="518" spans="1:31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</row>
    <row r="519" spans="1:31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</row>
    <row r="520" spans="1:31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</row>
    <row r="521" spans="1:31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</row>
    <row r="522" spans="1:31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</row>
    <row r="523" spans="1:31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</row>
    <row r="524" spans="1:31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</row>
    <row r="525" spans="1:31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</row>
    <row r="526" spans="1:31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</row>
    <row r="527" spans="1:31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</row>
    <row r="528" spans="1:31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</row>
    <row r="529" spans="1:31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</row>
    <row r="530" spans="1:31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</row>
    <row r="531" spans="1:31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</row>
    <row r="532" spans="1:31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</row>
    <row r="533" spans="1:31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</row>
    <row r="534" spans="1:31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</row>
    <row r="535" spans="1:31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</row>
    <row r="536" spans="1:31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</row>
    <row r="537" spans="1:31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</row>
    <row r="538" spans="1:31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</row>
    <row r="539" spans="1:31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</row>
    <row r="540" spans="1:31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</row>
    <row r="541" spans="1:31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</row>
    <row r="542" spans="1:31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</row>
    <row r="543" spans="1:31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</row>
    <row r="544" spans="1:31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</row>
    <row r="545" spans="1:31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</row>
    <row r="546" spans="1:31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</row>
    <row r="547" spans="1:31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</row>
    <row r="548" spans="1:31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</row>
    <row r="549" spans="1:31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</row>
    <row r="550" spans="1:31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</row>
    <row r="551" spans="1:31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</row>
    <row r="552" spans="1:31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</row>
    <row r="553" spans="1:31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</row>
    <row r="554" spans="1:31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</row>
    <row r="555" spans="1:31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</row>
    <row r="556" spans="1:31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</row>
    <row r="557" spans="1:31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</row>
    <row r="558" spans="1:31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</row>
    <row r="559" spans="1:31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</row>
    <row r="560" spans="1:31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</row>
    <row r="561" spans="1:31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</row>
    <row r="562" spans="1:31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</row>
    <row r="563" spans="1:31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</row>
    <row r="564" spans="1:31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</row>
    <row r="565" spans="1:31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</row>
    <row r="566" spans="1:31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</row>
    <row r="567" spans="1:31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</row>
    <row r="568" spans="1:31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</row>
    <row r="569" spans="1:31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</row>
    <row r="570" spans="1:31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</row>
    <row r="571" spans="1:31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</row>
    <row r="572" spans="1:31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</row>
    <row r="573" spans="1:31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</row>
    <row r="574" spans="1:31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</row>
    <row r="575" spans="1:31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</row>
    <row r="576" spans="1:31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</row>
    <row r="577" spans="1:31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</row>
    <row r="578" spans="1:31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</row>
    <row r="579" spans="1:31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</row>
    <row r="580" spans="1:31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</row>
    <row r="581" spans="1:31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</row>
    <row r="582" spans="1:31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</row>
    <row r="583" spans="1:31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</row>
    <row r="584" spans="1:31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</row>
    <row r="585" spans="1:31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</row>
    <row r="586" spans="1:31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</row>
    <row r="587" spans="1:31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</row>
    <row r="588" spans="1:31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</row>
    <row r="589" spans="1:31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</row>
    <row r="590" spans="1:31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</row>
    <row r="591" spans="1:31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</row>
    <row r="592" spans="1:31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</row>
    <row r="593" spans="1:31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</row>
    <row r="594" spans="1:31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</row>
    <row r="595" spans="1:31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</row>
    <row r="596" spans="1:31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</row>
    <row r="597" spans="1:31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</row>
    <row r="598" spans="1:31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</row>
    <row r="599" spans="1:31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</row>
    <row r="600" spans="1:31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</row>
    <row r="601" spans="1:31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</row>
    <row r="602" spans="1:31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</row>
    <row r="603" spans="1:31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</row>
    <row r="604" spans="1:31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</row>
    <row r="605" spans="1:31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</row>
    <row r="606" spans="1:31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</row>
    <row r="607" spans="1:31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</row>
    <row r="608" spans="1:31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</row>
    <row r="609" spans="1:31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</row>
    <row r="610" spans="1:31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</row>
    <row r="611" spans="1:31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</row>
    <row r="612" spans="1:31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</row>
    <row r="613" spans="1:31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</row>
    <row r="614" spans="1:31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</row>
    <row r="615" spans="1:31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</row>
    <row r="616" spans="1:31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</row>
    <row r="617" spans="1:31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</row>
    <row r="618" spans="1:31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</row>
    <row r="619" spans="1:31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</row>
    <row r="620" spans="1:31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</row>
    <row r="621" spans="1:31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</row>
    <row r="622" spans="1:31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</row>
    <row r="623" spans="1:31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</row>
    <row r="624" spans="1:31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</row>
    <row r="625" spans="1:31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</row>
    <row r="626" spans="1:31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</row>
    <row r="627" spans="1:31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</row>
    <row r="628" spans="1:31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</row>
    <row r="629" spans="1:31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</row>
    <row r="630" spans="1:31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</row>
    <row r="631" spans="1:31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</row>
    <row r="632" spans="1:31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</row>
    <row r="633" spans="1:31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</row>
    <row r="634" spans="1:31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</row>
    <row r="635" spans="1:31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</row>
    <row r="636" spans="1:31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</row>
    <row r="637" spans="1:31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</row>
    <row r="638" spans="1:31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</row>
    <row r="639" spans="1:31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</row>
    <row r="640" spans="1:31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</row>
    <row r="641" spans="1:31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</row>
    <row r="642" spans="1:31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</row>
    <row r="643" spans="1:31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</row>
    <row r="644" spans="1:31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</row>
    <row r="645" spans="1:31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</row>
    <row r="646" spans="1:31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</row>
    <row r="647" spans="1:31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</row>
    <row r="648" spans="1:31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</row>
    <row r="649" spans="1:31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</row>
    <row r="650" spans="1:31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</row>
    <row r="651" spans="1:31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</row>
    <row r="652" spans="1:31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</row>
    <row r="653" spans="1:31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</row>
    <row r="654" spans="1:31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</row>
    <row r="655" spans="1:31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</row>
    <row r="656" spans="1:31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</row>
    <row r="657" spans="1:31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</row>
    <row r="658" spans="1:31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</row>
    <row r="659" spans="1:31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</row>
    <row r="660" spans="1:31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</row>
    <row r="661" spans="1:31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</row>
    <row r="662" spans="1:31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</row>
    <row r="663" spans="1:31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</row>
    <row r="664" spans="1:31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</row>
    <row r="665" spans="1:31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</row>
    <row r="666" spans="1:31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</row>
    <row r="667" spans="1:31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</row>
    <row r="668" spans="1:31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</row>
    <row r="669" spans="1:31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</row>
    <row r="670" spans="1:31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</row>
    <row r="671" spans="1:31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</row>
    <row r="672" spans="1:31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</row>
    <row r="673" spans="1:31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</row>
    <row r="674" spans="1:31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</row>
    <row r="675" spans="1:31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</row>
    <row r="676" spans="1:31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</row>
    <row r="677" spans="1:31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</row>
    <row r="678" spans="1:31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</row>
    <row r="679" spans="1:31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</row>
    <row r="680" spans="1:31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</row>
    <row r="681" spans="1:31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</row>
    <row r="682" spans="1:31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</row>
    <row r="683" spans="1:31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</row>
    <row r="684" spans="1:31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</row>
    <row r="685" spans="1:31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</row>
    <row r="686" spans="1:31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</row>
    <row r="687" spans="1:31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</row>
    <row r="688" spans="1:31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</row>
    <row r="689" spans="1:31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</row>
    <row r="690" spans="1:31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</row>
    <row r="691" spans="1:31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</row>
    <row r="692" spans="1:31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</row>
    <row r="693" spans="1:31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</row>
    <row r="694" spans="1:31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</row>
    <row r="695" spans="1:31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</row>
    <row r="696" spans="1:31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</row>
    <row r="697" spans="1:31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</row>
    <row r="698" spans="1:31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</row>
    <row r="699" spans="1:31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</row>
    <row r="700" spans="1:31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</row>
    <row r="701" spans="1:31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</row>
    <row r="702" spans="1:31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</row>
    <row r="703" spans="1:31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</row>
    <row r="704" spans="1:31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</row>
    <row r="705" spans="1:31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</row>
    <row r="706" spans="1:31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</row>
    <row r="707" spans="1:31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</row>
    <row r="708" spans="1:31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</row>
    <row r="709" spans="1:31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</row>
    <row r="710" spans="1:31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</row>
    <row r="711" spans="1:31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</row>
    <row r="712" spans="1:31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</row>
    <row r="713" spans="1:31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</row>
    <row r="714" spans="1:31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</row>
    <row r="715" spans="1:31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</row>
    <row r="716" spans="1:31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</row>
    <row r="717" spans="1:31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</row>
    <row r="718" spans="1:31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</row>
    <row r="719" spans="1:31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</row>
    <row r="720" spans="1:31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</row>
    <row r="721" spans="1:31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</row>
    <row r="722" spans="1:31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</row>
    <row r="723" spans="1:31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</row>
    <row r="725" spans="1:31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</row>
    <row r="728" spans="1:31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</row>
    <row r="731" spans="1:31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</row>
    <row r="734" spans="1:31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</row>
    <row r="737" spans="1:31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</row>
    <row r="740" spans="1:31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</row>
    <row r="743" spans="1:31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</row>
    <row r="746" spans="1:31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  <row r="747" spans="1:31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</row>
    <row r="748" spans="1:31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</row>
    <row r="749" spans="1:31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</row>
    <row r="750" spans="1:31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</row>
    <row r="751" spans="1:31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</row>
    <row r="752" spans="1:31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</row>
    <row r="753" spans="1:31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</row>
    <row r="754" spans="1:31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</row>
    <row r="755" spans="1:31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</row>
    <row r="756" spans="1:31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</row>
    <row r="757" spans="1:31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</row>
    <row r="758" spans="1:31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</row>
    <row r="759" spans="1:31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</row>
    <row r="760" spans="1:31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</row>
    <row r="761" spans="1:31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</row>
    <row r="762" spans="1:31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</row>
    <row r="763" spans="1:31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</row>
    <row r="764" spans="1:31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</row>
    <row r="765" spans="1:31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</row>
    <row r="766" spans="1:31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</row>
    <row r="767" spans="1:31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</row>
    <row r="768" spans="1:31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</row>
    <row r="769" spans="1:31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</row>
    <row r="770" spans="1:31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</row>
    <row r="771" spans="1:31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</row>
    <row r="772" spans="1:31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</row>
    <row r="773" spans="1:31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</row>
    <row r="774" spans="1:31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</row>
    <row r="775" spans="1:31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</row>
    <row r="776" spans="1:31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</row>
    <row r="777" spans="1:31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</row>
    <row r="778" spans="1:31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</row>
    <row r="779" spans="1:31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</row>
    <row r="780" spans="1:31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</row>
    <row r="781" spans="1:31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</row>
    <row r="782" spans="1:31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</row>
    <row r="783" spans="1:31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</row>
    <row r="784" spans="1:31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</row>
    <row r="785" spans="1:31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</row>
    <row r="786" spans="1:31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</row>
    <row r="787" spans="1:31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</row>
    <row r="788" spans="1:31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</row>
    <row r="789" spans="1:31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</row>
    <row r="790" spans="1:31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</row>
    <row r="791" spans="1:31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</row>
    <row r="792" spans="1:31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</row>
    <row r="793" spans="1:31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</row>
    <row r="794" spans="1:31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</row>
    <row r="795" spans="1:31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</row>
    <row r="796" spans="1:31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</row>
    <row r="797" spans="1:31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</row>
    <row r="798" spans="1:31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</row>
    <row r="799" spans="1:31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</row>
    <row r="800" spans="1:31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</row>
    <row r="801" spans="1:31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</row>
    <row r="802" spans="1:31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</row>
    <row r="803" spans="1:31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</row>
    <row r="804" spans="1:31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</row>
    <row r="805" spans="1:31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</row>
    <row r="806" spans="1:31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</row>
    <row r="807" spans="1:31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</row>
    <row r="808" spans="1:31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</row>
    <row r="809" spans="1:31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</row>
    <row r="810" spans="1:31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</row>
    <row r="811" spans="1:31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</row>
    <row r="812" spans="1:31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</row>
    <row r="813" spans="1:31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</row>
    <row r="814" spans="1:31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</row>
    <row r="815" spans="1:31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</row>
    <row r="816" spans="1:31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</row>
    <row r="817" spans="1:31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</row>
    <row r="818" spans="1:31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</row>
    <row r="819" spans="1:31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</row>
    <row r="820" spans="1:31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</row>
    <row r="821" spans="1:31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</row>
    <row r="822" spans="1:31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</row>
    <row r="823" spans="1:31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</row>
    <row r="824" spans="1:31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</row>
    <row r="825" spans="1:31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</row>
    <row r="826" spans="1:31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</row>
    <row r="827" spans="1:31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</row>
    <row r="828" spans="1:31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</row>
    <row r="829" spans="1:31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</row>
    <row r="830" spans="1:31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</row>
    <row r="831" spans="1:31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</row>
    <row r="832" spans="1:31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</row>
    <row r="833" spans="1:31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</row>
    <row r="834" spans="1:31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</row>
    <row r="835" spans="1:31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</row>
    <row r="836" spans="1:31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</row>
    <row r="837" spans="1:31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</row>
    <row r="838" spans="1:31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</row>
    <row r="839" spans="1:31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</row>
    <row r="840" spans="1:31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</row>
    <row r="841" spans="1:31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</row>
    <row r="842" spans="1:31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</row>
    <row r="843" spans="1:31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</row>
    <row r="844" spans="1:31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</row>
    <row r="845" spans="1:31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</row>
    <row r="846" spans="1:31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</row>
    <row r="847" spans="1:31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</row>
    <row r="848" spans="1:31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</row>
    <row r="849" spans="1:31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</row>
    <row r="850" spans="1:31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</row>
    <row r="851" spans="1:31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</row>
    <row r="852" spans="1:31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</row>
    <row r="853" spans="1:31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</row>
    <row r="854" spans="1:31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</row>
    <row r="855" spans="1:31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</row>
    <row r="856" spans="1:31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</row>
    <row r="857" spans="1:31" ht="15.75" customHeight="1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</row>
    <row r="858" spans="1:31" ht="15.75" customHeight="1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</row>
    <row r="859" spans="1:31" ht="15.75" customHeight="1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</row>
    <row r="860" spans="1:31" ht="15.75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</row>
    <row r="861" spans="1:31" ht="15.75" customHeight="1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</row>
    <row r="862" spans="1:31" ht="15.75" customHeight="1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</row>
    <row r="863" spans="1:31" ht="15.75" customHeight="1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</row>
    <row r="864" spans="1:31" ht="15.75" customHeight="1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</row>
    <row r="865" spans="1:31" ht="15.75" customHeight="1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</row>
    <row r="866" spans="1:31" ht="15.75" customHeight="1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</row>
    <row r="867" spans="1:31" ht="15.75" customHeight="1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</row>
    <row r="868" spans="1:31" ht="15.75" customHeight="1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</row>
    <row r="869" spans="1:31" ht="15.75" customHeight="1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</row>
    <row r="870" spans="1:31" ht="15.75" customHeight="1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</row>
    <row r="871" spans="1:31" ht="15.75" customHeight="1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</row>
    <row r="872" spans="1:31" ht="15.75" customHeight="1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</row>
    <row r="873" spans="1:31" ht="15.75" customHeight="1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</row>
    <row r="874" spans="1:31" ht="15.75" customHeight="1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</row>
    <row r="875" spans="1:31" ht="15.75" customHeight="1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</row>
    <row r="876" spans="1:31" ht="15.75" customHeight="1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</row>
    <row r="877" spans="1:31" ht="15.75" customHeight="1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</row>
    <row r="878" spans="1:31" ht="15.75" customHeight="1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</row>
    <row r="879" spans="1:31" ht="15.75" customHeight="1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</row>
    <row r="880" spans="1:31" ht="15.75" customHeight="1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</row>
    <row r="881" spans="1:31" ht="15.75" customHeight="1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</row>
    <row r="882" spans="1:31" ht="15.75" customHeight="1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</row>
    <row r="883" spans="1:31" ht="15.75" customHeight="1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</row>
    <row r="884" spans="1:31" ht="15.75" customHeight="1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</row>
    <row r="885" spans="1:31" ht="15.75" customHeight="1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</row>
    <row r="886" spans="1:31" ht="15.75" customHeight="1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</row>
    <row r="887" spans="1:31" ht="15.75" customHeight="1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</row>
    <row r="888" spans="1:31" ht="15.75" customHeight="1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</row>
    <row r="889" spans="1:31" ht="15.75" customHeight="1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</row>
    <row r="890" spans="1:31" ht="15.75" customHeight="1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</row>
    <row r="891" spans="1:31" ht="15.75" customHeight="1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</row>
    <row r="892" spans="1:31" ht="15.75" customHeight="1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</row>
    <row r="893" spans="1:31" ht="15.75" customHeight="1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</row>
    <row r="894" spans="1:31" ht="15.75" customHeight="1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</row>
    <row r="895" spans="1:31" ht="15.75" customHeight="1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</row>
    <row r="896" spans="1:31" ht="15.75" customHeight="1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</row>
    <row r="897" spans="1:31" ht="15.75" customHeight="1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</row>
    <row r="898" spans="1:31" ht="15.75" customHeight="1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</row>
    <row r="899" spans="1:31" ht="15.75" customHeight="1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</row>
    <row r="900" spans="1:31" ht="15.75" customHeight="1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</row>
    <row r="901" spans="1:31" ht="15.75" customHeight="1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</row>
    <row r="902" spans="1:31" ht="15.75" customHeight="1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</row>
    <row r="903" spans="1:31" ht="15.75" customHeight="1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</row>
    <row r="904" spans="1:31" ht="15.75" customHeight="1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</row>
    <row r="905" spans="1:31" ht="15.75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</row>
    <row r="906" spans="1:31" ht="15.75" customHeight="1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</row>
    <row r="907" spans="1:31" ht="15.75" customHeight="1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</row>
    <row r="908" spans="1:31" ht="15.75" customHeight="1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</row>
    <row r="909" spans="1:31" ht="15.75" customHeight="1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</row>
    <row r="910" spans="1:31" ht="15.75" customHeight="1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</row>
    <row r="911" spans="1:31" ht="15.75" customHeight="1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</row>
    <row r="912" spans="1:31" ht="15.75" customHeight="1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</row>
    <row r="913" spans="1:31" ht="15.75" customHeight="1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</row>
    <row r="914" spans="1:31" ht="15.75" customHeight="1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</row>
    <row r="915" spans="1:31" ht="15.75" customHeight="1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</row>
    <row r="916" spans="1:31" ht="15.75" customHeight="1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</row>
    <row r="917" spans="1:31" ht="15.75" customHeight="1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</row>
    <row r="918" spans="1:31" ht="15.75" customHeight="1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</row>
    <row r="919" spans="1:31" ht="15.75" customHeight="1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</row>
    <row r="920" spans="1:31" ht="15.75" customHeight="1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</row>
    <row r="921" spans="1:31" ht="15.75" customHeight="1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</row>
    <row r="922" spans="1:31" ht="15.75" customHeight="1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</row>
    <row r="923" spans="1:31" ht="15.75" customHeight="1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</row>
    <row r="924" spans="1:31" ht="15.75" customHeight="1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</row>
    <row r="925" spans="1:31" ht="15.75" customHeight="1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</row>
    <row r="926" spans="1:31" ht="15.75" customHeight="1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</row>
    <row r="927" spans="1:31" ht="15.75" customHeight="1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</row>
    <row r="928" spans="1:31" ht="15.75" customHeight="1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</row>
    <row r="929" spans="1:31" ht="15.75" customHeight="1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</row>
    <row r="930" spans="1:31" ht="15.75" customHeight="1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</row>
    <row r="931" spans="1:31" ht="15.75" customHeight="1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</row>
    <row r="932" spans="1:31" ht="15.75" customHeight="1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</row>
    <row r="933" spans="1:31" ht="15.75" customHeight="1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</row>
    <row r="934" spans="1:31" ht="15.75" customHeight="1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</row>
    <row r="935" spans="1:31" ht="15.75" customHeight="1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</row>
    <row r="936" spans="1:31" ht="15.7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</row>
    <row r="937" spans="1:31" ht="15.7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</row>
    <row r="938" spans="1:31" ht="15.7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</row>
    <row r="939" spans="1:31" ht="15.7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</row>
    <row r="940" spans="1:31" ht="15.7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</row>
    <row r="941" spans="1:31" ht="15.7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</row>
    <row r="942" spans="1:31" ht="15.7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</row>
    <row r="943" spans="1:31" ht="15.7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</row>
    <row r="944" spans="1:31" ht="15.7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</row>
    <row r="945" spans="1:31" ht="15.7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</row>
    <row r="946" spans="1:31" ht="15.7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</row>
    <row r="947" spans="1:31" ht="15.7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</row>
    <row r="948" spans="1:31" ht="15.7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</row>
    <row r="949" spans="1:31" ht="15.7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</row>
    <row r="950" spans="1:31" ht="15.7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</row>
    <row r="951" spans="1:31" ht="15.7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</row>
    <row r="952" spans="1:31" ht="15.7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</row>
    <row r="953" spans="1:31" ht="15.7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</row>
    <row r="954" spans="1:31" ht="15.7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</row>
    <row r="955" spans="1:31" ht="15.7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</row>
    <row r="956" spans="1:31" ht="15.7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</row>
    <row r="957" spans="1:31" ht="15.7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</row>
    <row r="958" spans="1:31" ht="15.7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</row>
    <row r="959" spans="1:31" ht="15.7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</row>
    <row r="960" spans="1:31" ht="15.7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</row>
    <row r="961" spans="1:31" ht="15.7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</row>
    <row r="962" spans="1:31" ht="15.7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</row>
    <row r="963" spans="1:31" ht="15.7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</row>
    <row r="964" spans="1:31" ht="15.7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</row>
    <row r="965" spans="1:31" ht="15.7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</row>
    <row r="966" spans="1:31" ht="15.7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</row>
    <row r="967" spans="1:31" ht="15.7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</row>
    <row r="968" spans="1:31" ht="15.7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</row>
    <row r="969" spans="1:31" ht="15.7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</row>
    <row r="970" spans="1:31" ht="15.7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</row>
    <row r="971" spans="1:31" ht="15.7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</row>
    <row r="972" spans="1:31" ht="15.7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</row>
    <row r="973" spans="1:31" ht="15.7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</row>
    <row r="974" spans="1:31" ht="15.7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</row>
    <row r="975" spans="1:31" ht="15.7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</row>
    <row r="976" spans="1:31" ht="15.7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</row>
    <row r="977" spans="1:31" ht="15.7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</row>
    <row r="978" spans="1:31" ht="15.7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</row>
    <row r="979" spans="1:31" ht="15.75" customHeight="1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</row>
    <row r="980" spans="1:31" ht="15.75" customHeight="1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</row>
    <row r="981" spans="1:31" ht="15.75" customHeight="1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</row>
    <row r="982" spans="1:31" ht="15.75" customHeight="1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</row>
    <row r="983" spans="1:31" ht="15.75" customHeight="1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</row>
    <row r="984" spans="1:31" ht="15.75" customHeight="1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</row>
    <row r="985" spans="1:31" ht="15.75" customHeight="1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</row>
    <row r="986" spans="1:31" ht="15.75" customHeight="1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</row>
    <row r="987" spans="1:31" ht="15.75" customHeight="1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</row>
    <row r="988" spans="1:31" ht="15.75" customHeight="1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</row>
    <row r="989" spans="1:31" ht="15.75" customHeight="1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</row>
    <row r="990" spans="1:31" ht="15.75" customHeight="1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</row>
    <row r="991" spans="1:31" ht="15.75" customHeight="1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</row>
    <row r="992" spans="1:31" ht="15.75" customHeight="1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</row>
    <row r="993" spans="1:31" ht="15.75" customHeight="1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</row>
    <row r="994" spans="1:31" ht="15" customHeight="1" x14ac:dyDescent="0.25"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</row>
    <row r="995" spans="1:31" ht="15" customHeight="1" x14ac:dyDescent="0.25"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</row>
    <row r="996" spans="1:31" ht="15" customHeight="1" x14ac:dyDescent="0.25"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</row>
    <row r="997" spans="1:31" ht="15" customHeight="1" x14ac:dyDescent="0.25"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</row>
    <row r="998" spans="1:31" ht="15" customHeight="1" x14ac:dyDescent="0.25"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</row>
    <row r="999" spans="1:31" ht="15" customHeight="1" x14ac:dyDescent="0.25"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</row>
    <row r="1000" spans="1:31" ht="15" customHeight="1" x14ac:dyDescent="0.25"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</row>
    <row r="1001" spans="1:31" ht="15" customHeight="1" x14ac:dyDescent="0.25"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</row>
    <row r="1002" spans="1:31" ht="15" customHeight="1" x14ac:dyDescent="0.25"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</row>
    <row r="1003" spans="1:31" ht="15" customHeight="1" x14ac:dyDescent="0.25"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</row>
    <row r="1004" spans="1:31" ht="15" customHeight="1" x14ac:dyDescent="0.25"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</row>
    <row r="1005" spans="1:31" ht="15" customHeight="1" x14ac:dyDescent="0.25"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</row>
    <row r="1006" spans="1:31" ht="15" customHeight="1" x14ac:dyDescent="0.25"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</row>
    <row r="1007" spans="1:31" ht="15" customHeight="1" x14ac:dyDescent="0.25"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</row>
    <row r="1008" spans="1:31" ht="15" customHeight="1" x14ac:dyDescent="0.25"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</row>
    <row r="1009" spans="3:31" ht="15" customHeight="1" x14ac:dyDescent="0.25"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</row>
    <row r="1010" spans="3:31" ht="15" customHeight="1" x14ac:dyDescent="0.25"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</row>
    <row r="1011" spans="3:31" ht="15" customHeight="1" x14ac:dyDescent="0.25"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</row>
    <row r="1012" spans="3:31" ht="15" customHeight="1" x14ac:dyDescent="0.25"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</row>
    <row r="1013" spans="3:31" ht="15" customHeight="1" x14ac:dyDescent="0.25"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</row>
    <row r="1014" spans="3:31" ht="15" customHeight="1" x14ac:dyDescent="0.25"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</row>
    <row r="1015" spans="3:31" ht="15" customHeight="1" x14ac:dyDescent="0.25"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</row>
    <row r="1016" spans="3:31" ht="15" customHeight="1" x14ac:dyDescent="0.25"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</row>
    <row r="1017" spans="3:31" ht="15" customHeight="1" x14ac:dyDescent="0.25"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</row>
    <row r="1018" spans="3:31" ht="15" customHeight="1" x14ac:dyDescent="0.25"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</row>
    <row r="1019" spans="3:31" ht="15" customHeight="1" x14ac:dyDescent="0.25"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</row>
    <row r="1020" spans="3:31" ht="15" customHeight="1" x14ac:dyDescent="0.25"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</row>
    <row r="1021" spans="3:31" ht="15" customHeight="1" x14ac:dyDescent="0.25"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</row>
    <row r="1022" spans="3:31" ht="15" customHeight="1" x14ac:dyDescent="0.25"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</row>
    <row r="1023" spans="3:31" ht="15" customHeight="1" x14ac:dyDescent="0.25"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</row>
    <row r="1024" spans="3:31" ht="15" customHeight="1" x14ac:dyDescent="0.25"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</row>
    <row r="1025" spans="3:31" ht="15" customHeight="1" x14ac:dyDescent="0.25"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</row>
    <row r="1026" spans="3:31" ht="15" customHeight="1" x14ac:dyDescent="0.25"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</row>
    <row r="1027" spans="3:31" ht="15" customHeight="1" x14ac:dyDescent="0.25"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</row>
    <row r="1028" spans="3:31" ht="15" customHeight="1" x14ac:dyDescent="0.25"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</row>
    <row r="1029" spans="3:31" ht="15" customHeight="1" x14ac:dyDescent="0.25"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</row>
    <row r="1030" spans="3:31" ht="15" customHeight="1" x14ac:dyDescent="0.25"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</row>
    <row r="1031" spans="3:31" ht="15" customHeight="1" x14ac:dyDescent="0.25"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</row>
    <row r="1032" spans="3:31" ht="15" customHeight="1" x14ac:dyDescent="0.25"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</row>
    <row r="1033" spans="3:31" ht="15" customHeight="1" x14ac:dyDescent="0.25"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</row>
    <row r="1034" spans="3:31" ht="15" customHeight="1" x14ac:dyDescent="0.25"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</row>
    <row r="1035" spans="3:31" ht="15" customHeight="1" x14ac:dyDescent="0.25"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</row>
    <row r="1036" spans="3:31" ht="15" customHeight="1" x14ac:dyDescent="0.25"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</row>
    <row r="1037" spans="3:31" ht="15" customHeight="1" x14ac:dyDescent="0.25"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</row>
    <row r="1038" spans="3:31" ht="15" customHeight="1" x14ac:dyDescent="0.25"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</row>
    <row r="1039" spans="3:31" ht="15" customHeight="1" x14ac:dyDescent="0.25"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</row>
    <row r="1040" spans="3:31" ht="15" customHeight="1" x14ac:dyDescent="0.25"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</row>
    <row r="1041" spans="3:31" ht="15" customHeight="1" x14ac:dyDescent="0.25"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</row>
    <row r="1042" spans="3:31" ht="15" customHeight="1" x14ac:dyDescent="0.25"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AD1042" s="12"/>
      <c r="AE1042" s="12"/>
    </row>
    <row r="1043" spans="3:31" ht="15" customHeight="1" x14ac:dyDescent="0.25"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AD1043" s="12"/>
      <c r="AE1043" s="12"/>
    </row>
    <row r="1044" spans="3:31" ht="15" customHeight="1" x14ac:dyDescent="0.25"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AD1044" s="12"/>
      <c r="AE1044" s="12"/>
    </row>
    <row r="1045" spans="3:31" ht="15" customHeight="1" x14ac:dyDescent="0.25"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AD1045" s="12"/>
      <c r="AE1045" s="12"/>
    </row>
    <row r="1046" spans="3:31" ht="15" customHeight="1" x14ac:dyDescent="0.25"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AE1046" s="12"/>
    </row>
    <row r="1047" spans="3:31" ht="15" customHeight="1" x14ac:dyDescent="0.25"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</row>
    <row r="1048" spans="3:31" ht="15" customHeight="1" x14ac:dyDescent="0.25"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</row>
    <row r="1049" spans="3:31" ht="15" customHeight="1" x14ac:dyDescent="0.25"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</row>
    <row r="1050" spans="3:31" ht="15" customHeight="1" x14ac:dyDescent="0.25"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</row>
    <row r="1051" spans="3:31" ht="15" customHeight="1" x14ac:dyDescent="0.25"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</row>
  </sheetData>
  <mergeCells count="65">
    <mergeCell ref="C82:C84"/>
    <mergeCell ref="C32:C41"/>
    <mergeCell ref="C66:C72"/>
    <mergeCell ref="C18:C25"/>
    <mergeCell ref="C29:C30"/>
    <mergeCell ref="C48:C55"/>
    <mergeCell ref="C214:C217"/>
    <mergeCell ref="C191:J191"/>
    <mergeCell ref="C164:K164"/>
    <mergeCell ref="C165:C168"/>
    <mergeCell ref="C163:J163"/>
    <mergeCell ref="C170:C178"/>
    <mergeCell ref="C180:C189"/>
    <mergeCell ref="C248:J248"/>
    <mergeCell ref="C243:J243"/>
    <mergeCell ref="C247:J247"/>
    <mergeCell ref="C219:D219"/>
    <mergeCell ref="C220:K220"/>
    <mergeCell ref="C242:J242"/>
    <mergeCell ref="C224:C227"/>
    <mergeCell ref="C221:C222"/>
    <mergeCell ref="C229:C238"/>
    <mergeCell ref="C6:K6"/>
    <mergeCell ref="L6:AC6"/>
    <mergeCell ref="C7:K7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Y7:Y8"/>
    <mergeCell ref="AC7:AC8"/>
    <mergeCell ref="C86:J86"/>
    <mergeCell ref="C193:C202"/>
    <mergeCell ref="C9:K9"/>
    <mergeCell ref="C57:C64"/>
    <mergeCell ref="L192:AC192"/>
    <mergeCell ref="Z7:Z8"/>
    <mergeCell ref="AA7:AA8"/>
    <mergeCell ref="C127:J127"/>
    <mergeCell ref="C43:C46"/>
    <mergeCell ref="AB7:AB8"/>
    <mergeCell ref="C16:J16"/>
    <mergeCell ref="C137:C140"/>
    <mergeCell ref="X7:X8"/>
    <mergeCell ref="C17:K17"/>
    <mergeCell ref="C74:C80"/>
    <mergeCell ref="C204:C212"/>
    <mergeCell ref="C87:K87"/>
    <mergeCell ref="C152:C161"/>
    <mergeCell ref="C142:C150"/>
    <mergeCell ref="C128:C135"/>
    <mergeCell ref="C98:C106"/>
    <mergeCell ref="C117:J117"/>
    <mergeCell ref="C192:K192"/>
    <mergeCell ref="C108:C116"/>
    <mergeCell ref="C88:C96"/>
    <mergeCell ref="C118:C126"/>
  </mergeCells>
  <phoneticPr fontId="41" type="noConversion"/>
  <conditionalFormatting sqref="D52 D80:E80 D106:E106 E135 E178 E200">
    <cfRule type="cellIs" dxfId="75" priority="27" operator="equal">
      <formula>MIN($AD$11:$AG$11)</formula>
    </cfRule>
    <cfRule type="cellIs" dxfId="74" priority="28" operator="equal">
      <formula>MIN($AF$10:$AG$10)</formula>
    </cfRule>
  </conditionalFormatting>
  <conditionalFormatting sqref="D150">
    <cfRule type="cellIs" dxfId="73" priority="20" operator="equal">
      <formula>MIN($AF$18:$AH$18)</formula>
    </cfRule>
    <cfRule type="cellIs" dxfId="72" priority="19" operator="equal">
      <formula>MIN($AF$19:$AH$19)</formula>
    </cfRule>
  </conditionalFormatting>
  <conditionalFormatting sqref="D161">
    <cfRule type="cellIs" dxfId="71" priority="13" operator="equal">
      <formula>MIN($AF$19:$AH$19)</formula>
    </cfRule>
    <cfRule type="cellIs" dxfId="70" priority="14" operator="equal">
      <formula>MIN($AF$18:$AH$18)</formula>
    </cfRule>
  </conditionalFormatting>
  <conditionalFormatting sqref="D189">
    <cfRule type="cellIs" dxfId="69" priority="7" operator="equal">
      <formula>MIN($AF$19:$AH$19)</formula>
    </cfRule>
    <cfRule type="cellIs" dxfId="68" priority="8" operator="equal">
      <formula>MIN($AF$18:$AH$18)</formula>
    </cfRule>
  </conditionalFormatting>
  <conditionalFormatting sqref="D34:E34">
    <cfRule type="cellIs" dxfId="67" priority="60" operator="equal">
      <formula>MIN($AF$10:$AG$10)</formula>
    </cfRule>
    <cfRule type="cellIs" dxfId="66" priority="59" operator="equal">
      <formula>MIN($AD$11:$AG$11)</formula>
    </cfRule>
  </conditionalFormatting>
  <conditionalFormatting sqref="D39:E39 D96:E96 D177:E177 D224:D225">
    <cfRule type="cellIs" dxfId="65" priority="101" operator="equal">
      <formula>MIN($C$7:$AC$7)</formula>
    </cfRule>
    <cfRule type="cellIs" dxfId="64" priority="102" operator="equal">
      <formula>MIN($C$6:$AC$6)</formula>
    </cfRule>
  </conditionalFormatting>
  <conditionalFormatting sqref="D62:E62">
    <cfRule type="cellIs" dxfId="63" priority="33" operator="equal">
      <formula>MIN($AD$11:$AG$11)</formula>
    </cfRule>
    <cfRule type="cellIs" dxfId="62" priority="34" operator="equal">
      <formula>MIN($AF$10:$AG$10)</formula>
    </cfRule>
  </conditionalFormatting>
  <conditionalFormatting sqref="D64:E64">
    <cfRule type="cellIs" dxfId="61" priority="35" operator="equal">
      <formula>MIN($C$7:$AC$7)</formula>
    </cfRule>
    <cfRule type="cellIs" dxfId="60" priority="36" operator="equal">
      <formula>MIN($C$6:$AC$6)</formula>
    </cfRule>
  </conditionalFormatting>
  <conditionalFormatting sqref="D116:E116 D126:E126 D135 D178 D200 D212">
    <cfRule type="cellIs" dxfId="59" priority="91" operator="equal">
      <formula>MIN($AF$19:$AH$19)</formula>
    </cfRule>
    <cfRule type="cellIs" dxfId="58" priority="92" operator="equal">
      <formula>MIN($AF$18:$AH$18)</formula>
    </cfRule>
  </conditionalFormatting>
  <conditionalFormatting sqref="D149:E149">
    <cfRule type="cellIs" dxfId="57" priority="22" operator="equal">
      <formula>MIN($C$6:$AC$6)</formula>
    </cfRule>
    <cfRule type="cellIs" dxfId="56" priority="21" operator="equal">
      <formula>MIN($C$7:$AC$7)</formula>
    </cfRule>
  </conditionalFormatting>
  <conditionalFormatting sqref="D160:E160">
    <cfRule type="cellIs" dxfId="55" priority="16" operator="equal">
      <formula>MIN($C$6:$AC$6)</formula>
    </cfRule>
    <cfRule type="cellIs" dxfId="54" priority="15" operator="equal">
      <formula>MIN($C$7:$AC$7)</formula>
    </cfRule>
  </conditionalFormatting>
  <conditionalFormatting sqref="D188:E188">
    <cfRule type="cellIs" dxfId="53" priority="9" operator="equal">
      <formula>MIN($C$7:$AC$7)</formula>
    </cfRule>
    <cfRule type="cellIs" dxfId="52" priority="10" operator="equal">
      <formula>MIN($C$6:$AC$6)</formula>
    </cfRule>
  </conditionalFormatting>
  <conditionalFormatting sqref="D231:E231">
    <cfRule type="cellIs" dxfId="51" priority="2" operator="equal">
      <formula>MIN($AF$10:$AG$10)</formula>
    </cfRule>
    <cfRule type="cellIs" dxfId="50" priority="1" operator="equal">
      <formula>MIN($AD$11:$AG$11)</formula>
    </cfRule>
  </conditionalFormatting>
  <conditionalFormatting sqref="D236:E236">
    <cfRule type="cellIs" dxfId="49" priority="3" operator="equal">
      <formula>MIN($C$7:$AC$7)</formula>
    </cfRule>
    <cfRule type="cellIs" dxfId="48" priority="4" operator="equal">
      <formula>MIN($C$6:$AC$6)</formula>
    </cfRule>
  </conditionalFormatting>
  <conditionalFormatting sqref="E52">
    <cfRule type="cellIs" dxfId="47" priority="31" operator="equal">
      <formula>MIN($C$19:$U$19)</formula>
    </cfRule>
    <cfRule type="cellIs" dxfId="46" priority="32" operator="equal">
      <formula>MIN($C$18:$U$18)</formula>
    </cfRule>
  </conditionalFormatting>
  <conditionalFormatting sqref="E150">
    <cfRule type="cellIs" dxfId="45" priority="18" operator="equal">
      <formula>MIN($AF$10:$AG$10)</formula>
    </cfRule>
    <cfRule type="cellIs" dxfId="44" priority="17" operator="equal">
      <formula>MIN($AD$11:$AG$11)</formula>
    </cfRule>
  </conditionalFormatting>
  <conditionalFormatting sqref="E161">
    <cfRule type="cellIs" dxfId="43" priority="11" operator="equal">
      <formula>MIN($AD$11:$AG$11)</formula>
    </cfRule>
    <cfRule type="cellIs" dxfId="42" priority="12" operator="equal">
      <formula>MIN($AF$10:$AG$10)</formula>
    </cfRule>
  </conditionalFormatting>
  <conditionalFormatting sqref="E189">
    <cfRule type="cellIs" dxfId="41" priority="5" operator="equal">
      <formula>MIN($AD$11:$AG$11)</formula>
    </cfRule>
    <cfRule type="cellIs" dxfId="40" priority="6" operator="equal">
      <formula>MIN($AF$10:$AG$10)</formula>
    </cfRule>
  </conditionalFormatting>
  <conditionalFormatting sqref="E212">
    <cfRule type="cellIs" dxfId="39" priority="61" operator="equal">
      <formula>MIN($AD$11:$AG$11)</formula>
    </cfRule>
    <cfRule type="cellIs" dxfId="38" priority="62" operator="equal">
      <formula>MIN($AF$10:$AG$10)</formula>
    </cfRule>
  </conditionalFormatting>
  <pageMargins left="0.7" right="0.7" top="0.75" bottom="0.75" header="0" footer="0"/>
  <pageSetup paperSize="9" scale="21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B4CDC-A3A4-4FA5-8C29-576EF6B345BF}">
  <sheetPr>
    <pageSetUpPr fitToPage="1"/>
  </sheetPr>
  <dimension ref="A1:AI1051"/>
  <sheetViews>
    <sheetView showGridLines="0" tabSelected="1" topLeftCell="A205" zoomScale="50" zoomScaleNormal="50" workbookViewId="0">
      <selection activeCell="J92" sqref="J92"/>
    </sheetView>
  </sheetViews>
  <sheetFormatPr defaultColWidth="14.42578125" defaultRowHeight="15" customHeight="1" x14ac:dyDescent="0.25"/>
  <cols>
    <col min="1" max="2" width="3.7109375" customWidth="1"/>
    <col min="3" max="3" width="75.42578125" customWidth="1"/>
    <col min="4" max="4" width="62.42578125" customWidth="1"/>
    <col min="5" max="5" width="18.85546875" customWidth="1"/>
    <col min="6" max="6" width="51" customWidth="1"/>
    <col min="7" max="7" width="13.5703125" customWidth="1"/>
    <col min="8" max="8" width="16.28515625" customWidth="1"/>
    <col min="9" max="9" width="15.5703125" customWidth="1"/>
    <col min="10" max="10" width="16.42578125" customWidth="1"/>
    <col min="11" max="14" width="23.140625" bestFit="1" customWidth="1"/>
    <col min="15" max="15" width="21" bestFit="1" customWidth="1"/>
    <col min="16" max="17" width="23.140625" bestFit="1" customWidth="1"/>
    <col min="18" max="18" width="22.7109375" customWidth="1"/>
    <col min="19" max="19" width="20.85546875" customWidth="1"/>
    <col min="20" max="20" width="20.7109375" customWidth="1"/>
    <col min="21" max="22" width="24.28515625" customWidth="1"/>
    <col min="23" max="28" width="24.28515625" style="293" customWidth="1"/>
    <col min="29" max="29" width="24.28515625" customWidth="1"/>
    <col min="30" max="30" width="43" customWidth="1"/>
    <col min="31" max="31" width="13.85546875" bestFit="1" customWidth="1"/>
  </cols>
  <sheetData>
    <row r="1" spans="1:3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</row>
    <row r="2" spans="1:3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</row>
    <row r="3" spans="1:3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</row>
    <row r="4" spans="1:3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</row>
    <row r="5" spans="1:31" ht="15.75" thickBot="1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</row>
    <row r="6" spans="1:31" x14ac:dyDescent="0.25">
      <c r="A6" s="12"/>
      <c r="B6" s="12"/>
      <c r="C6" s="416" t="s">
        <v>585</v>
      </c>
      <c r="D6" s="417"/>
      <c r="E6" s="417"/>
      <c r="F6" s="417"/>
      <c r="G6" s="417"/>
      <c r="H6" s="417"/>
      <c r="I6" s="417"/>
      <c r="J6" s="417"/>
      <c r="K6" s="418"/>
      <c r="L6" s="419" t="s">
        <v>67</v>
      </c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8"/>
      <c r="X6" s="418"/>
      <c r="Y6" s="418"/>
      <c r="Z6" s="418"/>
      <c r="AA6" s="418"/>
      <c r="AB6" s="418"/>
      <c r="AC6" s="420"/>
      <c r="AD6" s="12"/>
      <c r="AE6" s="12"/>
    </row>
    <row r="7" spans="1:31" x14ac:dyDescent="0.25">
      <c r="A7" s="12"/>
      <c r="B7" s="12"/>
      <c r="C7" s="421" t="s">
        <v>586</v>
      </c>
      <c r="D7" s="370"/>
      <c r="E7" s="370"/>
      <c r="F7" s="370"/>
      <c r="G7" s="370"/>
      <c r="H7" s="370"/>
      <c r="I7" s="370"/>
      <c r="J7" s="370"/>
      <c r="K7" s="422"/>
      <c r="L7" s="423" t="s">
        <v>68</v>
      </c>
      <c r="M7" s="404" t="s">
        <v>69</v>
      </c>
      <c r="N7" s="404" t="s">
        <v>70</v>
      </c>
      <c r="O7" s="404" t="s">
        <v>71</v>
      </c>
      <c r="P7" s="404" t="s">
        <v>72</v>
      </c>
      <c r="Q7" s="404" t="s">
        <v>73</v>
      </c>
      <c r="R7" s="404" t="s">
        <v>74</v>
      </c>
      <c r="S7" s="404" t="s">
        <v>75</v>
      </c>
      <c r="T7" s="404" t="s">
        <v>76</v>
      </c>
      <c r="U7" s="404" t="s">
        <v>77</v>
      </c>
      <c r="V7" s="404" t="s">
        <v>78</v>
      </c>
      <c r="W7" s="404" t="s">
        <v>79</v>
      </c>
      <c r="X7" s="404" t="s">
        <v>599</v>
      </c>
      <c r="Y7" s="404" t="s">
        <v>600</v>
      </c>
      <c r="Z7" s="404" t="s">
        <v>601</v>
      </c>
      <c r="AA7" s="404" t="s">
        <v>602</v>
      </c>
      <c r="AB7" s="404" t="s">
        <v>603</v>
      </c>
      <c r="AC7" s="404" t="s">
        <v>604</v>
      </c>
      <c r="AD7" s="12"/>
      <c r="AE7" s="12"/>
    </row>
    <row r="8" spans="1:31" ht="45" customHeight="1" thickBot="1" x14ac:dyDescent="0.3">
      <c r="A8" s="12"/>
      <c r="B8" s="12"/>
      <c r="C8" s="31" t="s">
        <v>38</v>
      </c>
      <c r="D8" s="26" t="s">
        <v>80</v>
      </c>
      <c r="E8" s="77" t="s">
        <v>0</v>
      </c>
      <c r="F8" s="26" t="s">
        <v>2</v>
      </c>
      <c r="G8" s="26" t="s">
        <v>81</v>
      </c>
      <c r="H8" s="26" t="s">
        <v>82</v>
      </c>
      <c r="I8" s="26" t="s">
        <v>83</v>
      </c>
      <c r="J8" s="32" t="s">
        <v>84</v>
      </c>
      <c r="K8" s="33" t="s">
        <v>43</v>
      </c>
      <c r="L8" s="424"/>
      <c r="M8" s="405"/>
      <c r="N8" s="405"/>
      <c r="O8" s="405"/>
      <c r="P8" s="405"/>
      <c r="Q8" s="405"/>
      <c r="R8" s="405"/>
      <c r="S8" s="405"/>
      <c r="T8" s="405"/>
      <c r="U8" s="405"/>
      <c r="V8" s="405"/>
      <c r="W8" s="405"/>
      <c r="X8" s="405"/>
      <c r="Y8" s="405"/>
      <c r="Z8" s="405"/>
      <c r="AA8" s="405"/>
      <c r="AB8" s="405"/>
      <c r="AC8" s="405"/>
      <c r="AD8" s="12"/>
      <c r="AE8" s="12"/>
    </row>
    <row r="9" spans="1:31" x14ac:dyDescent="0.25">
      <c r="A9" s="12"/>
      <c r="B9" s="12"/>
      <c r="C9" s="410" t="s">
        <v>597</v>
      </c>
      <c r="D9" s="370"/>
      <c r="E9" s="370"/>
      <c r="F9" s="370"/>
      <c r="G9" s="370"/>
      <c r="H9" s="370"/>
      <c r="I9" s="370"/>
      <c r="J9" s="370"/>
      <c r="K9" s="411"/>
      <c r="L9" s="34"/>
      <c r="M9" s="35"/>
      <c r="N9" s="35"/>
      <c r="O9" s="35"/>
      <c r="P9" s="36"/>
      <c r="Q9" s="36"/>
      <c r="R9" s="36"/>
      <c r="S9" s="36"/>
      <c r="T9" s="36"/>
      <c r="U9" s="37"/>
      <c r="V9" s="36"/>
      <c r="W9" s="36"/>
      <c r="X9" s="36"/>
      <c r="Y9" s="36"/>
      <c r="Z9" s="36"/>
      <c r="AA9" s="36"/>
      <c r="AB9" s="36"/>
      <c r="AC9" s="36"/>
      <c r="AD9" s="75"/>
      <c r="AE9" s="12"/>
    </row>
    <row r="10" spans="1:31" ht="12.75" customHeight="1" x14ac:dyDescent="0.25">
      <c r="A10" s="12"/>
      <c r="B10" s="12"/>
      <c r="C10" s="294" t="s">
        <v>598</v>
      </c>
      <c r="D10" s="82" t="s">
        <v>88</v>
      </c>
      <c r="E10" s="79" t="s">
        <v>9</v>
      </c>
      <c r="F10" s="17" t="s">
        <v>34</v>
      </c>
      <c r="G10" s="80" t="s">
        <v>87</v>
      </c>
      <c r="H10" s="81">
        <v>3</v>
      </c>
      <c r="I10" s="81">
        <v>48</v>
      </c>
      <c r="J10" s="55">
        <f>'Quadro de Preços (3) - II'!$H$29</f>
        <v>22.7</v>
      </c>
      <c r="K10" s="44">
        <f t="shared" ref="K10" si="0">H10*I10*J10</f>
        <v>3268.7999999999997</v>
      </c>
      <c r="L10" s="66">
        <f>$K$10</f>
        <v>3268.7999999999997</v>
      </c>
      <c r="M10" s="66"/>
      <c r="N10" s="66"/>
      <c r="O10" s="66"/>
      <c r="P10" s="66"/>
      <c r="Q10" s="66"/>
      <c r="R10" s="66">
        <f>$K$10</f>
        <v>3268.7999999999997</v>
      </c>
      <c r="S10" s="66"/>
      <c r="T10" s="66"/>
      <c r="U10" s="66"/>
      <c r="V10" s="66"/>
      <c r="W10" s="66"/>
      <c r="X10" s="66">
        <f>$K$10</f>
        <v>3268.7999999999997</v>
      </c>
      <c r="Y10" s="66"/>
      <c r="Z10" s="66"/>
      <c r="AA10" s="66"/>
      <c r="AB10" s="66"/>
      <c r="AC10" s="66"/>
      <c r="AD10" s="75"/>
      <c r="AE10" s="12"/>
    </row>
    <row r="11" spans="1:31" ht="12.75" customHeight="1" x14ac:dyDescent="0.25">
      <c r="A11" s="12"/>
      <c r="B11" s="12"/>
      <c r="C11" s="31" t="s">
        <v>95</v>
      </c>
      <c r="D11" s="87"/>
      <c r="E11" s="87"/>
      <c r="F11" s="87"/>
      <c r="G11" s="87"/>
      <c r="H11" s="87"/>
      <c r="I11" s="87"/>
      <c r="J11" s="88"/>
      <c r="K11" s="48">
        <f>SUM(K10:K10)*3</f>
        <v>9806.4</v>
      </c>
      <c r="L11" s="48">
        <f t="shared" ref="L11:AC11" si="1">SUM(L10:L10)</f>
        <v>3268.7999999999997</v>
      </c>
      <c r="M11" s="48">
        <f t="shared" si="1"/>
        <v>0</v>
      </c>
      <c r="N11" s="48">
        <f t="shared" si="1"/>
        <v>0</v>
      </c>
      <c r="O11" s="48">
        <f t="shared" si="1"/>
        <v>0</v>
      </c>
      <c r="P11" s="48">
        <f t="shared" si="1"/>
        <v>0</v>
      </c>
      <c r="Q11" s="48">
        <f t="shared" si="1"/>
        <v>0</v>
      </c>
      <c r="R11" s="48">
        <f t="shared" si="1"/>
        <v>3268.7999999999997</v>
      </c>
      <c r="S11" s="48">
        <f t="shared" si="1"/>
        <v>0</v>
      </c>
      <c r="T11" s="48">
        <f t="shared" si="1"/>
        <v>0</v>
      </c>
      <c r="U11" s="48">
        <f t="shared" si="1"/>
        <v>0</v>
      </c>
      <c r="V11" s="48">
        <f t="shared" si="1"/>
        <v>0</v>
      </c>
      <c r="W11" s="48">
        <f t="shared" si="1"/>
        <v>0</v>
      </c>
      <c r="X11" s="48">
        <f t="shared" si="1"/>
        <v>3268.7999999999997</v>
      </c>
      <c r="Y11" s="48">
        <f t="shared" si="1"/>
        <v>0</v>
      </c>
      <c r="Z11" s="48">
        <f t="shared" si="1"/>
        <v>0</v>
      </c>
      <c r="AA11" s="48">
        <f t="shared" si="1"/>
        <v>0</v>
      </c>
      <c r="AB11" s="48">
        <f t="shared" si="1"/>
        <v>0</v>
      </c>
      <c r="AC11" s="48">
        <f t="shared" si="1"/>
        <v>0</v>
      </c>
      <c r="AD11" s="75">
        <f>SUM(L11:AC11)</f>
        <v>9806.4</v>
      </c>
      <c r="AE11" s="12" t="b">
        <f>IF(AD11=K11,TRUE,FALSE)</f>
        <v>1</v>
      </c>
    </row>
    <row r="12" spans="1:31" ht="12.75" customHeight="1" x14ac:dyDescent="0.25">
      <c r="A12" s="12"/>
      <c r="B12" s="12"/>
      <c r="C12" s="294" t="s">
        <v>608</v>
      </c>
      <c r="D12" s="80" t="s">
        <v>88</v>
      </c>
      <c r="E12" s="90" t="s">
        <v>9</v>
      </c>
      <c r="F12" s="17" t="s">
        <v>34</v>
      </c>
      <c r="G12" s="89" t="s">
        <v>87</v>
      </c>
      <c r="H12" s="89">
        <v>3</v>
      </c>
      <c r="I12" s="81">
        <v>10</v>
      </c>
      <c r="J12" s="55">
        <f>'Quadro de Preços (3) - II'!$H$29</f>
        <v>22.7</v>
      </c>
      <c r="K12" s="44">
        <f t="shared" ref="K12" si="2">H12*I12*J12</f>
        <v>681</v>
      </c>
      <c r="L12" s="66">
        <f t="shared" ref="L12" si="3">K12</f>
        <v>681</v>
      </c>
      <c r="M12" s="49"/>
      <c r="N12" s="49"/>
      <c r="O12" s="49"/>
      <c r="P12" s="49"/>
      <c r="Q12" s="49"/>
      <c r="R12" s="49"/>
      <c r="S12" s="49"/>
      <c r="T12" s="49"/>
      <c r="U12" s="50"/>
      <c r="V12" s="49"/>
      <c r="W12" s="49"/>
      <c r="X12" s="49"/>
      <c r="Y12" s="49"/>
      <c r="Z12" s="49"/>
      <c r="AA12" s="49"/>
      <c r="AB12" s="49"/>
      <c r="AC12" s="49"/>
      <c r="AD12" s="75"/>
      <c r="AE12" s="12"/>
    </row>
    <row r="13" spans="1:31" ht="15.75" customHeight="1" x14ac:dyDescent="0.25">
      <c r="A13" s="12"/>
      <c r="B13" s="12"/>
      <c r="C13" s="31" t="s">
        <v>95</v>
      </c>
      <c r="D13" s="87"/>
      <c r="E13" s="87"/>
      <c r="F13" s="87"/>
      <c r="G13" s="87"/>
      <c r="H13" s="87"/>
      <c r="I13" s="87"/>
      <c r="J13" s="88"/>
      <c r="K13" s="48">
        <f t="shared" ref="K13:AC13" si="4">SUM(K12:K12)</f>
        <v>681</v>
      </c>
      <c r="L13" s="51">
        <f t="shared" si="4"/>
        <v>681</v>
      </c>
      <c r="M13" s="51">
        <f t="shared" si="4"/>
        <v>0</v>
      </c>
      <c r="N13" s="51">
        <f t="shared" si="4"/>
        <v>0</v>
      </c>
      <c r="O13" s="51">
        <f t="shared" si="4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51">
        <f t="shared" si="4"/>
        <v>0</v>
      </c>
      <c r="T13" s="51">
        <f t="shared" si="4"/>
        <v>0</v>
      </c>
      <c r="U13" s="51">
        <f t="shared" si="4"/>
        <v>0</v>
      </c>
      <c r="V13" s="51">
        <f t="shared" si="4"/>
        <v>0</v>
      </c>
      <c r="W13" s="51">
        <f t="shared" si="4"/>
        <v>0</v>
      </c>
      <c r="X13" s="51">
        <f t="shared" si="4"/>
        <v>0</v>
      </c>
      <c r="Y13" s="51">
        <f t="shared" si="4"/>
        <v>0</v>
      </c>
      <c r="Z13" s="51">
        <f t="shared" si="4"/>
        <v>0</v>
      </c>
      <c r="AA13" s="51">
        <f t="shared" si="4"/>
        <v>0</v>
      </c>
      <c r="AB13" s="51">
        <f t="shared" si="4"/>
        <v>0</v>
      </c>
      <c r="AC13" s="51">
        <f t="shared" si="4"/>
        <v>0</v>
      </c>
      <c r="AD13" s="75">
        <f>SUM(L13:AC13)</f>
        <v>681</v>
      </c>
      <c r="AE13" s="12" t="b">
        <f>IF(AD13=K13,TRUE,FALSE)</f>
        <v>1</v>
      </c>
    </row>
    <row r="14" spans="1:31" ht="23.25" customHeight="1" x14ac:dyDescent="0.25">
      <c r="A14" s="12"/>
      <c r="B14" s="12"/>
      <c r="C14" s="294" t="s">
        <v>607</v>
      </c>
      <c r="D14" s="80" t="s">
        <v>88</v>
      </c>
      <c r="E14" s="90" t="s">
        <v>9</v>
      </c>
      <c r="F14" s="45" t="s">
        <v>34</v>
      </c>
      <c r="G14" s="89" t="s">
        <v>87</v>
      </c>
      <c r="H14" s="89">
        <v>3</v>
      </c>
      <c r="I14" s="81">
        <v>48</v>
      </c>
      <c r="J14" s="55">
        <f>'Quadro de Preços (3) - II'!$H$29</f>
        <v>22.7</v>
      </c>
      <c r="K14" s="44">
        <f t="shared" ref="K14" si="5">H14*I14*J14</f>
        <v>3268.7999999999997</v>
      </c>
      <c r="L14" s="66">
        <f>$K$14</f>
        <v>3268.7999999999997</v>
      </c>
      <c r="M14" s="66"/>
      <c r="N14" s="66"/>
      <c r="O14" s="66"/>
      <c r="P14" s="66"/>
      <c r="Q14" s="66"/>
      <c r="R14" s="66">
        <f>$K$14</f>
        <v>3268.7999999999997</v>
      </c>
      <c r="S14" s="66"/>
      <c r="T14" s="66"/>
      <c r="U14" s="66"/>
      <c r="V14" s="66"/>
      <c r="W14" s="66"/>
      <c r="X14" s="66">
        <f>$K$14</f>
        <v>3268.7999999999997</v>
      </c>
      <c r="Y14" s="66"/>
      <c r="Z14" s="66"/>
      <c r="AA14" s="66"/>
      <c r="AB14" s="66"/>
      <c r="AC14" s="66"/>
      <c r="AD14" s="75"/>
      <c r="AE14" s="12"/>
    </row>
    <row r="15" spans="1:31" ht="21" customHeight="1" x14ac:dyDescent="0.25">
      <c r="A15" s="12"/>
      <c r="B15" s="12"/>
      <c r="C15" s="31" t="s">
        <v>95</v>
      </c>
      <c r="D15" s="87"/>
      <c r="E15" s="87"/>
      <c r="F15" s="87"/>
      <c r="G15" s="87"/>
      <c r="H15" s="87"/>
      <c r="I15" s="87"/>
      <c r="J15" s="88"/>
      <c r="K15" s="48">
        <f>SUM(K14:K14)*3</f>
        <v>9806.4</v>
      </c>
      <c r="L15" s="48">
        <f t="shared" ref="L15:AC15" si="6">SUM(L14:L14)</f>
        <v>3268.7999999999997</v>
      </c>
      <c r="M15" s="48">
        <f t="shared" si="6"/>
        <v>0</v>
      </c>
      <c r="N15" s="48">
        <f t="shared" si="6"/>
        <v>0</v>
      </c>
      <c r="O15" s="48">
        <f t="shared" si="6"/>
        <v>0</v>
      </c>
      <c r="P15" s="48">
        <f t="shared" si="6"/>
        <v>0</v>
      </c>
      <c r="Q15" s="48">
        <f t="shared" si="6"/>
        <v>0</v>
      </c>
      <c r="R15" s="48">
        <f t="shared" si="6"/>
        <v>3268.7999999999997</v>
      </c>
      <c r="S15" s="48">
        <f t="shared" si="6"/>
        <v>0</v>
      </c>
      <c r="T15" s="48">
        <f t="shared" si="6"/>
        <v>0</v>
      </c>
      <c r="U15" s="48">
        <f t="shared" si="6"/>
        <v>0</v>
      </c>
      <c r="V15" s="48">
        <f t="shared" si="6"/>
        <v>0</v>
      </c>
      <c r="W15" s="48">
        <f t="shared" si="6"/>
        <v>0</v>
      </c>
      <c r="X15" s="48">
        <f t="shared" si="6"/>
        <v>3268.7999999999997</v>
      </c>
      <c r="Y15" s="48">
        <f t="shared" si="6"/>
        <v>0</v>
      </c>
      <c r="Z15" s="48">
        <f t="shared" si="6"/>
        <v>0</v>
      </c>
      <c r="AA15" s="48">
        <f t="shared" si="6"/>
        <v>0</v>
      </c>
      <c r="AB15" s="48">
        <f t="shared" si="6"/>
        <v>0</v>
      </c>
      <c r="AC15" s="48">
        <f t="shared" si="6"/>
        <v>0</v>
      </c>
      <c r="AD15" s="75">
        <f>SUM(L15:AC15)</f>
        <v>9806.4</v>
      </c>
      <c r="AE15" s="12" t="b">
        <f>IF(AD15=K15,TRUE,FALSE)</f>
        <v>1</v>
      </c>
    </row>
    <row r="16" spans="1:31" ht="28.5" customHeight="1" x14ac:dyDescent="0.25">
      <c r="A16" s="12"/>
      <c r="B16" s="12"/>
      <c r="C16" s="406" t="s">
        <v>85</v>
      </c>
      <c r="D16" s="407"/>
      <c r="E16" s="407"/>
      <c r="F16" s="407"/>
      <c r="G16" s="407"/>
      <c r="H16" s="407"/>
      <c r="I16" s="407"/>
      <c r="J16" s="408"/>
      <c r="K16" s="60">
        <f t="shared" ref="K16:AC16" si="7">SUM(K11,K13,K15)</f>
        <v>20293.8</v>
      </c>
      <c r="L16" s="60">
        <f t="shared" si="7"/>
        <v>7218.5999999999995</v>
      </c>
      <c r="M16" s="60">
        <f t="shared" si="7"/>
        <v>0</v>
      </c>
      <c r="N16" s="60">
        <f t="shared" si="7"/>
        <v>0</v>
      </c>
      <c r="O16" s="60">
        <f t="shared" si="7"/>
        <v>0</v>
      </c>
      <c r="P16" s="60">
        <f t="shared" si="7"/>
        <v>0</v>
      </c>
      <c r="Q16" s="60">
        <f t="shared" si="7"/>
        <v>0</v>
      </c>
      <c r="R16" s="60">
        <f t="shared" si="7"/>
        <v>6537.5999999999995</v>
      </c>
      <c r="S16" s="60">
        <f t="shared" si="7"/>
        <v>0</v>
      </c>
      <c r="T16" s="60">
        <f t="shared" si="7"/>
        <v>0</v>
      </c>
      <c r="U16" s="60">
        <f t="shared" si="7"/>
        <v>0</v>
      </c>
      <c r="V16" s="60">
        <f t="shared" si="7"/>
        <v>0</v>
      </c>
      <c r="W16" s="60">
        <f t="shared" si="7"/>
        <v>0</v>
      </c>
      <c r="X16" s="60">
        <f t="shared" si="7"/>
        <v>6537.5999999999995</v>
      </c>
      <c r="Y16" s="60">
        <f t="shared" si="7"/>
        <v>0</v>
      </c>
      <c r="Z16" s="60">
        <f t="shared" si="7"/>
        <v>0</v>
      </c>
      <c r="AA16" s="60">
        <f t="shared" si="7"/>
        <v>0</v>
      </c>
      <c r="AB16" s="60">
        <f t="shared" si="7"/>
        <v>0</v>
      </c>
      <c r="AC16" s="60">
        <f t="shared" si="7"/>
        <v>0</v>
      </c>
      <c r="AD16" s="75">
        <f>SUM(L16:AC16)</f>
        <v>20293.8</v>
      </c>
      <c r="AE16" s="12" t="b">
        <f>IF(AD16=K16,TRUE,FALSE)</f>
        <v>1</v>
      </c>
    </row>
    <row r="17" spans="1:33" x14ac:dyDescent="0.25">
      <c r="A17" s="12"/>
      <c r="B17" s="12"/>
      <c r="C17" s="410" t="s">
        <v>85</v>
      </c>
      <c r="D17" s="370"/>
      <c r="E17" s="370"/>
      <c r="F17" s="370"/>
      <c r="G17" s="370"/>
      <c r="H17" s="370"/>
      <c r="I17" s="370"/>
      <c r="J17" s="370"/>
      <c r="K17" s="411"/>
      <c r="L17" s="34"/>
      <c r="M17" s="35"/>
      <c r="N17" s="35"/>
      <c r="O17" s="35"/>
      <c r="P17" s="36"/>
      <c r="Q17" s="36"/>
      <c r="R17" s="36"/>
      <c r="S17" s="36"/>
      <c r="T17" s="36"/>
      <c r="U17" s="37"/>
      <c r="V17" s="36"/>
      <c r="W17" s="36"/>
      <c r="X17" s="36"/>
      <c r="Y17" s="36"/>
      <c r="Z17" s="36"/>
      <c r="AA17" s="36"/>
      <c r="AB17" s="36"/>
      <c r="AC17" s="36"/>
      <c r="AD17" s="75"/>
      <c r="AE17" s="12"/>
    </row>
    <row r="18" spans="1:33" x14ac:dyDescent="0.25">
      <c r="A18" s="12"/>
      <c r="B18" s="12"/>
      <c r="C18" s="389" t="s">
        <v>111</v>
      </c>
      <c r="D18" s="78" t="s">
        <v>86</v>
      </c>
      <c r="E18" s="79" t="s">
        <v>9</v>
      </c>
      <c r="F18" s="17" t="s">
        <v>34</v>
      </c>
      <c r="G18" s="80" t="s">
        <v>87</v>
      </c>
      <c r="H18" s="81">
        <v>4</v>
      </c>
      <c r="I18" s="81">
        <v>1632</v>
      </c>
      <c r="J18" s="55">
        <f>'Quadro de Preços (3) - II'!$H$28</f>
        <v>12.6</v>
      </c>
      <c r="K18" s="44">
        <f>H18*I18*J18</f>
        <v>82252.800000000003</v>
      </c>
      <c r="L18" s="66"/>
      <c r="M18" s="66">
        <f>$K$18/17</f>
        <v>4838.4000000000005</v>
      </c>
      <c r="N18" s="66">
        <f t="shared" ref="N18:AC18" si="8">$K$18/17</f>
        <v>4838.4000000000005</v>
      </c>
      <c r="O18" s="66">
        <f t="shared" si="8"/>
        <v>4838.4000000000005</v>
      </c>
      <c r="P18" s="66">
        <f t="shared" si="8"/>
        <v>4838.4000000000005</v>
      </c>
      <c r="Q18" s="66">
        <f t="shared" si="8"/>
        <v>4838.4000000000005</v>
      </c>
      <c r="R18" s="66">
        <f t="shared" si="8"/>
        <v>4838.4000000000005</v>
      </c>
      <c r="S18" s="66">
        <f t="shared" si="8"/>
        <v>4838.4000000000005</v>
      </c>
      <c r="T18" s="66">
        <f t="shared" si="8"/>
        <v>4838.4000000000005</v>
      </c>
      <c r="U18" s="66">
        <f t="shared" si="8"/>
        <v>4838.4000000000005</v>
      </c>
      <c r="V18" s="66">
        <f t="shared" si="8"/>
        <v>4838.4000000000005</v>
      </c>
      <c r="W18" s="66">
        <f t="shared" si="8"/>
        <v>4838.4000000000005</v>
      </c>
      <c r="X18" s="66">
        <f t="shared" si="8"/>
        <v>4838.4000000000005</v>
      </c>
      <c r="Y18" s="66">
        <f t="shared" si="8"/>
        <v>4838.4000000000005</v>
      </c>
      <c r="Z18" s="66">
        <f t="shared" si="8"/>
        <v>4838.4000000000005</v>
      </c>
      <c r="AA18" s="66">
        <f t="shared" si="8"/>
        <v>4838.4000000000005</v>
      </c>
      <c r="AB18" s="66">
        <f t="shared" si="8"/>
        <v>4838.4000000000005</v>
      </c>
      <c r="AC18" s="66">
        <f t="shared" si="8"/>
        <v>4838.4000000000005</v>
      </c>
      <c r="AD18" s="75"/>
      <c r="AE18" s="12"/>
    </row>
    <row r="19" spans="1:33" x14ac:dyDescent="0.25">
      <c r="A19" s="12"/>
      <c r="B19" s="12"/>
      <c r="C19" s="390"/>
      <c r="D19" s="82" t="s">
        <v>88</v>
      </c>
      <c r="E19" s="79" t="s">
        <v>9</v>
      </c>
      <c r="F19" s="17" t="s">
        <v>34</v>
      </c>
      <c r="G19" s="80" t="s">
        <v>87</v>
      </c>
      <c r="H19" s="81">
        <v>3</v>
      </c>
      <c r="I19" s="81">
        <v>1632</v>
      </c>
      <c r="J19" s="55">
        <f>'Quadro de Preços (3) - II'!$H$29</f>
        <v>22.7</v>
      </c>
      <c r="K19" s="44">
        <f t="shared" ref="K19:K30" si="9">H19*I19*J19</f>
        <v>111139.2</v>
      </c>
      <c r="L19" s="66"/>
      <c r="M19" s="66">
        <f>$K$19/17</f>
        <v>6537.5999999999995</v>
      </c>
      <c r="N19" s="66">
        <f t="shared" ref="N19:AC19" si="10">$K$19/17</f>
        <v>6537.5999999999995</v>
      </c>
      <c r="O19" s="66">
        <f t="shared" si="10"/>
        <v>6537.5999999999995</v>
      </c>
      <c r="P19" s="66">
        <f t="shared" si="10"/>
        <v>6537.5999999999995</v>
      </c>
      <c r="Q19" s="66">
        <f t="shared" si="10"/>
        <v>6537.5999999999995</v>
      </c>
      <c r="R19" s="66">
        <f t="shared" si="10"/>
        <v>6537.5999999999995</v>
      </c>
      <c r="S19" s="66">
        <f t="shared" si="10"/>
        <v>6537.5999999999995</v>
      </c>
      <c r="T19" s="66">
        <f t="shared" si="10"/>
        <v>6537.5999999999995</v>
      </c>
      <c r="U19" s="66">
        <f t="shared" si="10"/>
        <v>6537.5999999999995</v>
      </c>
      <c r="V19" s="66">
        <f t="shared" si="10"/>
        <v>6537.5999999999995</v>
      </c>
      <c r="W19" s="66">
        <f t="shared" si="10"/>
        <v>6537.5999999999995</v>
      </c>
      <c r="X19" s="66">
        <f t="shared" si="10"/>
        <v>6537.5999999999995</v>
      </c>
      <c r="Y19" s="66">
        <f t="shared" si="10"/>
        <v>6537.5999999999995</v>
      </c>
      <c r="Z19" s="66">
        <f t="shared" si="10"/>
        <v>6537.5999999999995</v>
      </c>
      <c r="AA19" s="66">
        <f t="shared" si="10"/>
        <v>6537.5999999999995</v>
      </c>
      <c r="AB19" s="66">
        <f t="shared" si="10"/>
        <v>6537.5999999999995</v>
      </c>
      <c r="AC19" s="66">
        <f t="shared" si="10"/>
        <v>6537.5999999999995</v>
      </c>
      <c r="AD19" s="75"/>
      <c r="AE19" s="12"/>
    </row>
    <row r="20" spans="1:33" x14ac:dyDescent="0.25">
      <c r="A20" s="12"/>
      <c r="B20" s="12"/>
      <c r="C20" s="390"/>
      <c r="D20" s="83" t="s">
        <v>89</v>
      </c>
      <c r="E20" s="3" t="s">
        <v>10</v>
      </c>
      <c r="F20" s="17" t="s">
        <v>34</v>
      </c>
      <c r="G20" s="80" t="s">
        <v>90</v>
      </c>
      <c r="H20" s="81">
        <v>1</v>
      </c>
      <c r="I20" s="81">
        <v>17</v>
      </c>
      <c r="J20" s="55">
        <f>'Quadro de Preços (3) - II'!$H$42</f>
        <v>89.9</v>
      </c>
      <c r="K20" s="44">
        <f t="shared" si="9"/>
        <v>1528.3000000000002</v>
      </c>
      <c r="L20" s="66"/>
      <c r="M20" s="66">
        <f>$K$20/17</f>
        <v>89.9</v>
      </c>
      <c r="N20" s="66">
        <f t="shared" ref="N20:AC20" si="11">$K$20/17</f>
        <v>89.9</v>
      </c>
      <c r="O20" s="66">
        <f t="shared" si="11"/>
        <v>89.9</v>
      </c>
      <c r="P20" s="66">
        <f t="shared" si="11"/>
        <v>89.9</v>
      </c>
      <c r="Q20" s="66">
        <f t="shared" si="11"/>
        <v>89.9</v>
      </c>
      <c r="R20" s="66">
        <f t="shared" si="11"/>
        <v>89.9</v>
      </c>
      <c r="S20" s="66">
        <f t="shared" si="11"/>
        <v>89.9</v>
      </c>
      <c r="T20" s="66">
        <f t="shared" si="11"/>
        <v>89.9</v>
      </c>
      <c r="U20" s="66">
        <f t="shared" si="11"/>
        <v>89.9</v>
      </c>
      <c r="V20" s="66">
        <f t="shared" si="11"/>
        <v>89.9</v>
      </c>
      <c r="W20" s="66">
        <f t="shared" si="11"/>
        <v>89.9</v>
      </c>
      <c r="X20" s="66">
        <f t="shared" si="11"/>
        <v>89.9</v>
      </c>
      <c r="Y20" s="66">
        <f t="shared" si="11"/>
        <v>89.9</v>
      </c>
      <c r="Z20" s="66">
        <f t="shared" si="11"/>
        <v>89.9</v>
      </c>
      <c r="AA20" s="66">
        <f t="shared" si="11"/>
        <v>89.9</v>
      </c>
      <c r="AB20" s="66">
        <f t="shared" si="11"/>
        <v>89.9</v>
      </c>
      <c r="AC20" s="66">
        <f t="shared" si="11"/>
        <v>89.9</v>
      </c>
      <c r="AD20" s="75"/>
      <c r="AE20" s="12"/>
    </row>
    <row r="21" spans="1:33" ht="15.75" customHeight="1" x14ac:dyDescent="0.25">
      <c r="A21" s="12"/>
      <c r="B21" s="12"/>
      <c r="C21" s="390"/>
      <c r="D21" s="83" t="s">
        <v>320</v>
      </c>
      <c r="E21" s="3" t="s">
        <v>10</v>
      </c>
      <c r="F21" s="17" t="s">
        <v>34</v>
      </c>
      <c r="G21" s="80" t="s">
        <v>90</v>
      </c>
      <c r="H21" s="81">
        <v>2</v>
      </c>
      <c r="I21" s="81">
        <v>1</v>
      </c>
      <c r="J21" s="43">
        <f>'Quadro de Preços Frete'!H13</f>
        <v>1200</v>
      </c>
      <c r="K21" s="44">
        <f t="shared" si="9"/>
        <v>2400</v>
      </c>
      <c r="L21" s="66"/>
      <c r="M21" s="66">
        <f>$K$21/2</f>
        <v>1200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>
        <f>$K$21/2</f>
        <v>1200</v>
      </c>
      <c r="AD21" s="75"/>
      <c r="AE21" s="12"/>
    </row>
    <row r="22" spans="1:33" ht="15.75" customHeight="1" x14ac:dyDescent="0.25">
      <c r="A22" s="12"/>
      <c r="B22" s="12"/>
      <c r="C22" s="390"/>
      <c r="D22" s="39" t="s">
        <v>321</v>
      </c>
      <c r="E22" s="40" t="s">
        <v>10</v>
      </c>
      <c r="F22" s="45" t="s">
        <v>34</v>
      </c>
      <c r="G22" s="41" t="s">
        <v>90</v>
      </c>
      <c r="H22" s="42">
        <v>1</v>
      </c>
      <c r="I22" s="42">
        <v>17</v>
      </c>
      <c r="J22" s="43">
        <f>'Quadro de Preços (3) - II'!H26</f>
        <v>1550</v>
      </c>
      <c r="K22" s="44">
        <f t="shared" si="9"/>
        <v>26350</v>
      </c>
      <c r="L22" s="66"/>
      <c r="M22" s="66">
        <f>$K$22/17</f>
        <v>1550</v>
      </c>
      <c r="N22" s="66">
        <f t="shared" ref="N22:AC22" si="12">$K$22/17</f>
        <v>1550</v>
      </c>
      <c r="O22" s="66">
        <f t="shared" si="12"/>
        <v>1550</v>
      </c>
      <c r="P22" s="66">
        <f t="shared" si="12"/>
        <v>1550</v>
      </c>
      <c r="Q22" s="66">
        <f t="shared" si="12"/>
        <v>1550</v>
      </c>
      <c r="R22" s="66">
        <f t="shared" si="12"/>
        <v>1550</v>
      </c>
      <c r="S22" s="66">
        <f t="shared" si="12"/>
        <v>1550</v>
      </c>
      <c r="T22" s="66">
        <f t="shared" si="12"/>
        <v>1550</v>
      </c>
      <c r="U22" s="66">
        <f t="shared" si="12"/>
        <v>1550</v>
      </c>
      <c r="V22" s="66">
        <f t="shared" si="12"/>
        <v>1550</v>
      </c>
      <c r="W22" s="66">
        <f t="shared" si="12"/>
        <v>1550</v>
      </c>
      <c r="X22" s="66">
        <f t="shared" si="12"/>
        <v>1550</v>
      </c>
      <c r="Y22" s="66">
        <f t="shared" si="12"/>
        <v>1550</v>
      </c>
      <c r="Z22" s="66">
        <f t="shared" si="12"/>
        <v>1550</v>
      </c>
      <c r="AA22" s="66">
        <f t="shared" si="12"/>
        <v>1550</v>
      </c>
      <c r="AB22" s="66">
        <f t="shared" si="12"/>
        <v>1550</v>
      </c>
      <c r="AC22" s="66">
        <f t="shared" si="12"/>
        <v>1550</v>
      </c>
      <c r="AD22" s="75"/>
      <c r="AE22" s="12"/>
    </row>
    <row r="23" spans="1:33" ht="15.75" customHeight="1" x14ac:dyDescent="0.25">
      <c r="A23" s="12"/>
      <c r="B23" s="12"/>
      <c r="C23" s="390"/>
      <c r="D23" s="82" t="s">
        <v>91</v>
      </c>
      <c r="E23" s="80" t="s">
        <v>92</v>
      </c>
      <c r="F23" s="17" t="s">
        <v>34</v>
      </c>
      <c r="G23" s="80" t="s">
        <v>93</v>
      </c>
      <c r="H23" s="81">
        <v>1</v>
      </c>
      <c r="I23" s="81">
        <v>1</v>
      </c>
      <c r="J23" s="56">
        <f>'Verba_Escritorio_Cons e limpeza'!H37</f>
        <v>6710.55</v>
      </c>
      <c r="K23" s="44">
        <f t="shared" si="9"/>
        <v>6710.55</v>
      </c>
      <c r="L23" s="66"/>
      <c r="M23" s="66">
        <f>$K$23/17</f>
        <v>394.73823529411766</v>
      </c>
      <c r="N23" s="66">
        <f t="shared" ref="N23:AC23" si="13">$K$23/17</f>
        <v>394.73823529411766</v>
      </c>
      <c r="O23" s="66">
        <f t="shared" si="13"/>
        <v>394.73823529411766</v>
      </c>
      <c r="P23" s="66">
        <f t="shared" si="13"/>
        <v>394.73823529411766</v>
      </c>
      <c r="Q23" s="66">
        <f t="shared" si="13"/>
        <v>394.73823529411766</v>
      </c>
      <c r="R23" s="66">
        <f t="shared" si="13"/>
        <v>394.73823529411766</v>
      </c>
      <c r="S23" s="66">
        <f t="shared" si="13"/>
        <v>394.73823529411766</v>
      </c>
      <c r="T23" s="66">
        <f t="shared" si="13"/>
        <v>394.73823529411766</v>
      </c>
      <c r="U23" s="66">
        <f t="shared" si="13"/>
        <v>394.73823529411766</v>
      </c>
      <c r="V23" s="66">
        <f t="shared" si="13"/>
        <v>394.73823529411766</v>
      </c>
      <c r="W23" s="66">
        <f t="shared" si="13"/>
        <v>394.73823529411766</v>
      </c>
      <c r="X23" s="66">
        <f t="shared" si="13"/>
        <v>394.73823529411766</v>
      </c>
      <c r="Y23" s="66">
        <f t="shared" si="13"/>
        <v>394.73823529411766</v>
      </c>
      <c r="Z23" s="66">
        <f t="shared" si="13"/>
        <v>394.73823529411766</v>
      </c>
      <c r="AA23" s="66">
        <f t="shared" si="13"/>
        <v>394.73823529411766</v>
      </c>
      <c r="AB23" s="66">
        <f t="shared" si="13"/>
        <v>394.73823529411766</v>
      </c>
      <c r="AC23" s="66">
        <f t="shared" si="13"/>
        <v>394.73823529411766</v>
      </c>
      <c r="AD23" s="75"/>
      <c r="AE23" s="12"/>
    </row>
    <row r="24" spans="1:33" ht="15.75" customHeight="1" x14ac:dyDescent="0.25">
      <c r="A24" s="12"/>
      <c r="B24" s="12"/>
      <c r="C24" s="390"/>
      <c r="D24" s="83" t="s">
        <v>12</v>
      </c>
      <c r="E24" s="3" t="s">
        <v>10</v>
      </c>
      <c r="F24" s="17" t="s">
        <v>34</v>
      </c>
      <c r="G24" s="80" t="s">
        <v>94</v>
      </c>
      <c r="H24" s="81">
        <v>1</v>
      </c>
      <c r="I24" s="81">
        <v>1</v>
      </c>
      <c r="J24" s="43">
        <f>'Quadro de Preços (3) - II'!$H$13</f>
        <v>140</v>
      </c>
      <c r="K24" s="44">
        <f t="shared" si="9"/>
        <v>140</v>
      </c>
      <c r="L24" s="66"/>
      <c r="M24" s="49">
        <f>$K$24</f>
        <v>140</v>
      </c>
      <c r="N24" s="49"/>
      <c r="O24" s="84"/>
      <c r="P24" s="84"/>
      <c r="Q24" s="84"/>
      <c r="R24" s="84"/>
      <c r="S24" s="84"/>
      <c r="T24" s="84"/>
      <c r="U24" s="85"/>
      <c r="V24" s="84"/>
      <c r="W24" s="84"/>
      <c r="X24" s="84"/>
      <c r="Y24" s="84"/>
      <c r="Z24" s="84"/>
      <c r="AA24" s="84"/>
      <c r="AB24" s="84"/>
      <c r="AC24" s="84"/>
      <c r="AD24" s="75"/>
      <c r="AE24" s="12"/>
    </row>
    <row r="25" spans="1:33" ht="15.75" customHeight="1" x14ac:dyDescent="0.25">
      <c r="A25" s="12"/>
      <c r="B25" s="12"/>
      <c r="C25" s="391"/>
      <c r="D25" s="86" t="s">
        <v>445</v>
      </c>
      <c r="E25" s="3" t="s">
        <v>6</v>
      </c>
      <c r="F25" s="17" t="s">
        <v>34</v>
      </c>
      <c r="G25" s="80" t="s">
        <v>90</v>
      </c>
      <c r="H25" s="81">
        <v>1</v>
      </c>
      <c r="I25" s="81">
        <v>17</v>
      </c>
      <c r="J25" s="43">
        <f>'Quadro de Preços (3) - II'!$H$40</f>
        <v>2203.6</v>
      </c>
      <c r="K25" s="44">
        <f t="shared" si="9"/>
        <v>37461.199999999997</v>
      </c>
      <c r="L25" s="66"/>
      <c r="M25" s="66">
        <f>$K$25/17</f>
        <v>2203.6</v>
      </c>
      <c r="N25" s="66">
        <f t="shared" ref="N25:AC25" si="14">$K$25/17</f>
        <v>2203.6</v>
      </c>
      <c r="O25" s="66">
        <f t="shared" si="14"/>
        <v>2203.6</v>
      </c>
      <c r="P25" s="66">
        <f t="shared" si="14"/>
        <v>2203.6</v>
      </c>
      <c r="Q25" s="66">
        <f t="shared" si="14"/>
        <v>2203.6</v>
      </c>
      <c r="R25" s="66">
        <f t="shared" si="14"/>
        <v>2203.6</v>
      </c>
      <c r="S25" s="66">
        <f t="shared" si="14"/>
        <v>2203.6</v>
      </c>
      <c r="T25" s="66">
        <f t="shared" si="14"/>
        <v>2203.6</v>
      </c>
      <c r="U25" s="66">
        <f t="shared" si="14"/>
        <v>2203.6</v>
      </c>
      <c r="V25" s="66">
        <f t="shared" si="14"/>
        <v>2203.6</v>
      </c>
      <c r="W25" s="66">
        <f t="shared" si="14"/>
        <v>2203.6</v>
      </c>
      <c r="X25" s="66">
        <f t="shared" si="14"/>
        <v>2203.6</v>
      </c>
      <c r="Y25" s="66">
        <f t="shared" si="14"/>
        <v>2203.6</v>
      </c>
      <c r="Z25" s="66">
        <f t="shared" si="14"/>
        <v>2203.6</v>
      </c>
      <c r="AA25" s="66">
        <f t="shared" si="14"/>
        <v>2203.6</v>
      </c>
      <c r="AB25" s="66">
        <f t="shared" si="14"/>
        <v>2203.6</v>
      </c>
      <c r="AC25" s="66">
        <f t="shared" si="14"/>
        <v>2203.6</v>
      </c>
      <c r="AD25" s="75"/>
      <c r="AE25" s="12"/>
    </row>
    <row r="26" spans="1:33" ht="15.75" customHeight="1" x14ac:dyDescent="0.25">
      <c r="A26" s="12"/>
      <c r="B26" s="12"/>
      <c r="C26" s="31" t="s">
        <v>95</v>
      </c>
      <c r="D26" s="87"/>
      <c r="E26" s="87"/>
      <c r="F26" s="87"/>
      <c r="G26" s="87"/>
      <c r="H26" s="87"/>
      <c r="I26" s="87"/>
      <c r="J26" s="88"/>
      <c r="K26" s="48">
        <f>SUM(K18:K25)</f>
        <v>267982.05</v>
      </c>
      <c r="L26" s="48">
        <f>SUM(L18:L25)</f>
        <v>0</v>
      </c>
      <c r="M26" s="48">
        <f t="shared" ref="M26:AC26" si="15">SUM(M18:M25)</f>
        <v>16954.238235294117</v>
      </c>
      <c r="N26" s="48">
        <f t="shared" si="15"/>
        <v>15614.238235294119</v>
      </c>
      <c r="O26" s="48">
        <f t="shared" si="15"/>
        <v>15614.238235294119</v>
      </c>
      <c r="P26" s="48">
        <f t="shared" si="15"/>
        <v>15614.238235294119</v>
      </c>
      <c r="Q26" s="48">
        <f t="shared" si="15"/>
        <v>15614.238235294119</v>
      </c>
      <c r="R26" s="48">
        <f t="shared" si="15"/>
        <v>15614.238235294119</v>
      </c>
      <c r="S26" s="48">
        <f t="shared" si="15"/>
        <v>15614.238235294119</v>
      </c>
      <c r="T26" s="48">
        <f t="shared" si="15"/>
        <v>15614.238235294119</v>
      </c>
      <c r="U26" s="48">
        <f t="shared" si="15"/>
        <v>15614.238235294119</v>
      </c>
      <c r="V26" s="48">
        <f t="shared" si="15"/>
        <v>15614.238235294119</v>
      </c>
      <c r="W26" s="48">
        <f t="shared" si="15"/>
        <v>15614.238235294119</v>
      </c>
      <c r="X26" s="48">
        <f t="shared" si="15"/>
        <v>15614.238235294119</v>
      </c>
      <c r="Y26" s="48">
        <f t="shared" si="15"/>
        <v>15614.238235294119</v>
      </c>
      <c r="Z26" s="48">
        <f t="shared" si="15"/>
        <v>15614.238235294119</v>
      </c>
      <c r="AA26" s="48">
        <f t="shared" si="15"/>
        <v>15614.238235294119</v>
      </c>
      <c r="AB26" s="48">
        <f t="shared" si="15"/>
        <v>15614.238235294119</v>
      </c>
      <c r="AC26" s="48">
        <f t="shared" si="15"/>
        <v>16814.238235294117</v>
      </c>
      <c r="AD26" s="75">
        <f>SUM(L26:AC26)</f>
        <v>267982.05</v>
      </c>
      <c r="AE26" s="12" t="b">
        <f>IF(AD26=K26,TRUE,FALSE)</f>
        <v>1</v>
      </c>
    </row>
    <row r="27" spans="1:33" ht="15.75" customHeight="1" x14ac:dyDescent="0.25">
      <c r="A27" s="12"/>
      <c r="B27" s="12"/>
      <c r="C27" s="292" t="s">
        <v>596</v>
      </c>
      <c r="D27" s="80" t="s">
        <v>88</v>
      </c>
      <c r="E27" s="90" t="s">
        <v>9</v>
      </c>
      <c r="F27" s="17" t="s">
        <v>34</v>
      </c>
      <c r="G27" s="89" t="s">
        <v>87</v>
      </c>
      <c r="H27" s="89">
        <v>3</v>
      </c>
      <c r="I27" s="81">
        <v>30</v>
      </c>
      <c r="J27" s="55">
        <f>'Quadro de Preços (3) - II'!$H$29</f>
        <v>22.7</v>
      </c>
      <c r="K27" s="44">
        <f t="shared" si="9"/>
        <v>2043</v>
      </c>
      <c r="L27" s="66"/>
      <c r="M27" s="66"/>
      <c r="N27" s="66"/>
      <c r="O27" s="66">
        <f>$K$27</f>
        <v>2043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75"/>
      <c r="AE27" s="12"/>
    </row>
    <row r="28" spans="1:33" ht="15.75" customHeight="1" x14ac:dyDescent="0.25">
      <c r="A28" s="12"/>
      <c r="B28" s="12"/>
      <c r="C28" s="31" t="s">
        <v>95</v>
      </c>
      <c r="D28" s="87"/>
      <c r="E28" s="87"/>
      <c r="F28" s="87"/>
      <c r="G28" s="87"/>
      <c r="H28" s="87"/>
      <c r="I28" s="87"/>
      <c r="J28" s="88"/>
      <c r="K28" s="48">
        <f t="shared" ref="K28:AC28" si="16">SUM(K27:K27)</f>
        <v>2043</v>
      </c>
      <c r="L28" s="48">
        <f t="shared" si="16"/>
        <v>0</v>
      </c>
      <c r="M28" s="48">
        <f t="shared" si="16"/>
        <v>0</v>
      </c>
      <c r="N28" s="48">
        <f t="shared" si="16"/>
        <v>0</v>
      </c>
      <c r="O28" s="48">
        <f t="shared" si="16"/>
        <v>2043</v>
      </c>
      <c r="P28" s="48">
        <f t="shared" si="16"/>
        <v>0</v>
      </c>
      <c r="Q28" s="48">
        <f t="shared" si="16"/>
        <v>0</v>
      </c>
      <c r="R28" s="48">
        <f t="shared" si="16"/>
        <v>0</v>
      </c>
      <c r="S28" s="48">
        <f t="shared" si="16"/>
        <v>0</v>
      </c>
      <c r="T28" s="48">
        <f t="shared" si="16"/>
        <v>0</v>
      </c>
      <c r="U28" s="48">
        <f t="shared" si="16"/>
        <v>0</v>
      </c>
      <c r="V28" s="48">
        <f t="shared" si="16"/>
        <v>0</v>
      </c>
      <c r="W28" s="48">
        <f t="shared" si="16"/>
        <v>0</v>
      </c>
      <c r="X28" s="48">
        <f t="shared" si="16"/>
        <v>0</v>
      </c>
      <c r="Y28" s="48">
        <f t="shared" si="16"/>
        <v>0</v>
      </c>
      <c r="Z28" s="48">
        <f t="shared" si="16"/>
        <v>0</v>
      </c>
      <c r="AA28" s="48">
        <f t="shared" si="16"/>
        <v>0</v>
      </c>
      <c r="AB28" s="48">
        <f t="shared" si="16"/>
        <v>0</v>
      </c>
      <c r="AC28" s="48">
        <f t="shared" si="16"/>
        <v>0</v>
      </c>
      <c r="AD28" s="75">
        <f>SUM(L28:AC28)</f>
        <v>2043</v>
      </c>
      <c r="AE28" s="12" t="b">
        <f>IF(AD28=K28,TRUE,FALSE)</f>
        <v>1</v>
      </c>
      <c r="AF28" s="291"/>
      <c r="AG28" s="291"/>
    </row>
    <row r="29" spans="1:33" ht="15.75" customHeight="1" x14ac:dyDescent="0.25">
      <c r="A29" s="12"/>
      <c r="B29" s="12"/>
      <c r="C29" s="389" t="s">
        <v>45</v>
      </c>
      <c r="D29" s="89" t="s">
        <v>86</v>
      </c>
      <c r="E29" s="90" t="s">
        <v>9</v>
      </c>
      <c r="F29" s="17" t="s">
        <v>34</v>
      </c>
      <c r="G29" s="89" t="s">
        <v>87</v>
      </c>
      <c r="H29" s="89">
        <v>4</v>
      </c>
      <c r="I29" s="81">
        <v>80</v>
      </c>
      <c r="J29" s="55">
        <f>'Quadro de Preços (3) - II'!$H$28</f>
        <v>12.6</v>
      </c>
      <c r="K29" s="44">
        <f t="shared" si="9"/>
        <v>4032</v>
      </c>
      <c r="L29" s="66"/>
      <c r="M29" s="49"/>
      <c r="N29" s="66">
        <f>$K$29</f>
        <v>4032</v>
      </c>
      <c r="O29" s="49"/>
      <c r="P29" s="49"/>
      <c r="Q29" s="49"/>
      <c r="R29" s="49"/>
      <c r="S29" s="49"/>
      <c r="T29" s="49"/>
      <c r="U29" s="50"/>
      <c r="V29" s="49"/>
      <c r="W29" s="49"/>
      <c r="X29" s="49"/>
      <c r="Y29" s="49"/>
      <c r="Z29" s="49"/>
      <c r="AA29" s="49"/>
      <c r="AB29" s="49"/>
      <c r="AC29" s="49"/>
      <c r="AD29" s="75"/>
      <c r="AE29" s="12"/>
      <c r="AF29" s="291"/>
      <c r="AG29" s="291"/>
    </row>
    <row r="30" spans="1:33" ht="15.75" customHeight="1" x14ac:dyDescent="0.25">
      <c r="A30" s="12"/>
      <c r="B30" s="12"/>
      <c r="C30" s="391"/>
      <c r="D30" s="80" t="s">
        <v>88</v>
      </c>
      <c r="E30" s="90" t="s">
        <v>9</v>
      </c>
      <c r="F30" s="17" t="s">
        <v>34</v>
      </c>
      <c r="G30" s="89" t="s">
        <v>87</v>
      </c>
      <c r="H30" s="89">
        <v>3</v>
      </c>
      <c r="I30" s="81">
        <v>80</v>
      </c>
      <c r="J30" s="55">
        <f>'Quadro de Preços (3) - II'!$H$29</f>
        <v>22.7</v>
      </c>
      <c r="K30" s="44">
        <f t="shared" si="9"/>
        <v>5448</v>
      </c>
      <c r="L30" s="66"/>
      <c r="M30" s="49"/>
      <c r="N30" s="66">
        <f>$K$30</f>
        <v>5448</v>
      </c>
      <c r="O30" s="49"/>
      <c r="P30" s="49"/>
      <c r="Q30" s="49"/>
      <c r="R30" s="49"/>
      <c r="S30" s="49"/>
      <c r="T30" s="49"/>
      <c r="U30" s="50"/>
      <c r="V30" s="49"/>
      <c r="W30" s="49"/>
      <c r="X30" s="49"/>
      <c r="Y30" s="49"/>
      <c r="Z30" s="49"/>
      <c r="AA30" s="49"/>
      <c r="AB30" s="49"/>
      <c r="AC30" s="49"/>
      <c r="AD30" s="75"/>
      <c r="AE30" s="12"/>
      <c r="AF30" s="291"/>
      <c r="AG30" s="291"/>
    </row>
    <row r="31" spans="1:33" ht="49.5" customHeight="1" x14ac:dyDescent="0.25">
      <c r="A31" s="12"/>
      <c r="B31" s="12"/>
      <c r="C31" s="31" t="s">
        <v>95</v>
      </c>
      <c r="D31" s="87"/>
      <c r="E31" s="87"/>
      <c r="F31" s="87"/>
      <c r="G31" s="87"/>
      <c r="H31" s="87"/>
      <c r="I31" s="87"/>
      <c r="J31" s="88"/>
      <c r="K31" s="48">
        <f>SUM(K29:K30)</f>
        <v>9480</v>
      </c>
      <c r="L31" s="51">
        <f t="shared" ref="L31:AC31" si="17">SUM(L29:L30)</f>
        <v>0</v>
      </c>
      <c r="M31" s="51">
        <f t="shared" si="17"/>
        <v>0</v>
      </c>
      <c r="N31" s="51">
        <f t="shared" si="17"/>
        <v>9480</v>
      </c>
      <c r="O31" s="51">
        <f t="shared" si="17"/>
        <v>0</v>
      </c>
      <c r="P31" s="51">
        <f t="shared" si="17"/>
        <v>0</v>
      </c>
      <c r="Q31" s="51">
        <f t="shared" si="17"/>
        <v>0</v>
      </c>
      <c r="R31" s="51">
        <f t="shared" si="17"/>
        <v>0</v>
      </c>
      <c r="S31" s="51">
        <f t="shared" si="17"/>
        <v>0</v>
      </c>
      <c r="T31" s="51">
        <f t="shared" si="17"/>
        <v>0</v>
      </c>
      <c r="U31" s="51">
        <f t="shared" si="17"/>
        <v>0</v>
      </c>
      <c r="V31" s="51">
        <f t="shared" si="17"/>
        <v>0</v>
      </c>
      <c r="W31" s="51">
        <f t="shared" ref="W31:AB31" si="18">SUM(W29:W30)</f>
        <v>0</v>
      </c>
      <c r="X31" s="51">
        <f t="shared" si="18"/>
        <v>0</v>
      </c>
      <c r="Y31" s="51">
        <f t="shared" si="18"/>
        <v>0</v>
      </c>
      <c r="Z31" s="51">
        <f t="shared" si="18"/>
        <v>0</v>
      </c>
      <c r="AA31" s="51">
        <f t="shared" si="18"/>
        <v>0</v>
      </c>
      <c r="AB31" s="51">
        <f t="shared" si="18"/>
        <v>0</v>
      </c>
      <c r="AC31" s="51">
        <f t="shared" si="17"/>
        <v>0</v>
      </c>
      <c r="AD31" s="75">
        <f>SUM(L31:AC31)</f>
        <v>9480</v>
      </c>
      <c r="AE31" s="12" t="b">
        <f>IF(AD31=K31,TRUE,FALSE)</f>
        <v>1</v>
      </c>
      <c r="AF31" s="291"/>
      <c r="AG31" s="291"/>
    </row>
    <row r="32" spans="1:33" ht="15.75" customHeight="1" x14ac:dyDescent="0.25">
      <c r="A32" s="12"/>
      <c r="B32" s="12"/>
      <c r="C32" s="389" t="s">
        <v>47</v>
      </c>
      <c r="D32" s="78" t="s">
        <v>86</v>
      </c>
      <c r="E32" s="90" t="s">
        <v>9</v>
      </c>
      <c r="F32" s="17" t="s">
        <v>34</v>
      </c>
      <c r="G32" s="89" t="s">
        <v>87</v>
      </c>
      <c r="H32" s="81">
        <v>4</v>
      </c>
      <c r="I32" s="297">
        <v>23</v>
      </c>
      <c r="J32" s="55">
        <f>'Quadro de Preços 1 (2) - I'!$H$28</f>
        <v>12.6</v>
      </c>
      <c r="K32" s="44">
        <f t="shared" ref="K32:K41" si="19">H32*I32*J32</f>
        <v>1159.2</v>
      </c>
      <c r="L32" s="66"/>
      <c r="M32" s="66">
        <f>$K$32</f>
        <v>1159.2</v>
      </c>
      <c r="N32" s="49"/>
      <c r="O32" s="49"/>
      <c r="P32" s="49"/>
      <c r="Q32" s="49"/>
      <c r="R32" s="49"/>
      <c r="S32" s="49"/>
      <c r="T32" s="49"/>
      <c r="U32" s="50"/>
      <c r="V32" s="49"/>
      <c r="W32" s="49"/>
      <c r="X32" s="49"/>
      <c r="Y32" s="49"/>
      <c r="Z32" s="49"/>
      <c r="AA32" s="49"/>
      <c r="AB32" s="49"/>
      <c r="AC32" s="49"/>
      <c r="AD32" s="75"/>
      <c r="AE32" s="12"/>
      <c r="AF32" s="291"/>
      <c r="AG32" s="291"/>
    </row>
    <row r="33" spans="1:35" ht="15.75" customHeight="1" x14ac:dyDescent="0.25">
      <c r="A33" s="12"/>
      <c r="B33" s="12"/>
      <c r="C33" s="390"/>
      <c r="D33" s="82" t="s">
        <v>88</v>
      </c>
      <c r="E33" s="90" t="s">
        <v>9</v>
      </c>
      <c r="F33" s="17" t="s">
        <v>34</v>
      </c>
      <c r="G33" s="89" t="s">
        <v>87</v>
      </c>
      <c r="H33" s="81">
        <v>3</v>
      </c>
      <c r="I33" s="297">
        <v>30</v>
      </c>
      <c r="J33" s="55">
        <f>'Quadro de Preços 1 (2) - I'!$H$29</f>
        <v>22.7</v>
      </c>
      <c r="K33" s="44">
        <f t="shared" si="19"/>
        <v>2043</v>
      </c>
      <c r="L33" s="66"/>
      <c r="M33" s="66">
        <f>$K$33</f>
        <v>2043</v>
      </c>
      <c r="N33" s="49"/>
      <c r="O33" s="49"/>
      <c r="P33" s="49"/>
      <c r="Q33" s="49"/>
      <c r="R33" s="49"/>
      <c r="S33" s="49"/>
      <c r="T33" s="49"/>
      <c r="U33" s="50"/>
      <c r="V33" s="49"/>
      <c r="W33" s="49"/>
      <c r="X33" s="49"/>
      <c r="Y33" s="49"/>
      <c r="Z33" s="49"/>
      <c r="AA33" s="49"/>
      <c r="AB33" s="49"/>
      <c r="AC33" s="49"/>
      <c r="AD33" s="75"/>
      <c r="AE33" s="12"/>
      <c r="AF33" s="291"/>
      <c r="AG33" s="291"/>
    </row>
    <row r="34" spans="1:35" ht="15.75" customHeight="1" x14ac:dyDescent="0.25">
      <c r="A34" s="12"/>
      <c r="B34" s="12"/>
      <c r="C34" s="390"/>
      <c r="D34" s="91" t="s">
        <v>502</v>
      </c>
      <c r="E34" s="17" t="s">
        <v>10</v>
      </c>
      <c r="F34" s="17" t="s">
        <v>34</v>
      </c>
      <c r="G34" s="89" t="s">
        <v>94</v>
      </c>
      <c r="H34" s="81">
        <v>1</v>
      </c>
      <c r="I34" s="81">
        <v>200</v>
      </c>
      <c r="J34" s="43">
        <f>'Quadro de Preços 1'!$I$12</f>
        <v>0.63</v>
      </c>
      <c r="K34" s="44">
        <f t="shared" si="19"/>
        <v>126</v>
      </c>
      <c r="L34" s="66"/>
      <c r="M34" s="66">
        <f>$K$34</f>
        <v>126</v>
      </c>
      <c r="N34" s="49"/>
      <c r="O34" s="49"/>
      <c r="P34" s="49"/>
      <c r="Q34" s="49"/>
      <c r="R34" s="49"/>
      <c r="S34" s="49"/>
      <c r="T34" s="49"/>
      <c r="U34" s="50"/>
      <c r="V34" s="49"/>
      <c r="W34" s="49"/>
      <c r="X34" s="49"/>
      <c r="Y34" s="49"/>
      <c r="Z34" s="49"/>
      <c r="AA34" s="49"/>
      <c r="AB34" s="49"/>
      <c r="AC34" s="49"/>
      <c r="AD34" s="75"/>
      <c r="AE34" s="12"/>
      <c r="AF34" s="291"/>
      <c r="AG34" s="291"/>
    </row>
    <row r="35" spans="1:35" ht="15.75" customHeight="1" x14ac:dyDescent="0.25">
      <c r="A35" s="12"/>
      <c r="B35" s="12"/>
      <c r="C35" s="390"/>
      <c r="D35" s="92" t="s">
        <v>13</v>
      </c>
      <c r="E35" s="17" t="s">
        <v>10</v>
      </c>
      <c r="F35" s="17" t="s">
        <v>34</v>
      </c>
      <c r="G35" s="89" t="s">
        <v>94</v>
      </c>
      <c r="H35" s="81">
        <v>1</v>
      </c>
      <c r="I35" s="81">
        <v>10</v>
      </c>
      <c r="J35" s="43">
        <f>'Quadro de Preços 1 (2) - I'!$H$14</f>
        <v>2.6</v>
      </c>
      <c r="K35" s="44">
        <f t="shared" si="19"/>
        <v>26</v>
      </c>
      <c r="L35" s="66"/>
      <c r="M35" s="66">
        <f>$K$35</f>
        <v>26</v>
      </c>
      <c r="N35" s="49"/>
      <c r="O35" s="49"/>
      <c r="P35" s="49"/>
      <c r="Q35" s="49"/>
      <c r="R35" s="49"/>
      <c r="S35" s="49"/>
      <c r="T35" s="49"/>
      <c r="U35" s="50"/>
      <c r="V35" s="49"/>
      <c r="W35" s="49"/>
      <c r="X35" s="49"/>
      <c r="Y35" s="49"/>
      <c r="Z35" s="49"/>
      <c r="AA35" s="49"/>
      <c r="AB35" s="49"/>
      <c r="AC35" s="49"/>
      <c r="AD35" s="75"/>
      <c r="AE35" s="12"/>
      <c r="AF35" s="291"/>
      <c r="AG35" s="291"/>
    </row>
    <row r="36" spans="1:35" ht="15.75" customHeight="1" x14ac:dyDescent="0.25">
      <c r="A36" s="12"/>
      <c r="B36" s="12"/>
      <c r="C36" s="390"/>
      <c r="D36" s="78" t="s">
        <v>96</v>
      </c>
      <c r="E36" s="17" t="s">
        <v>10</v>
      </c>
      <c r="F36" s="17" t="s">
        <v>34</v>
      </c>
      <c r="G36" s="89" t="s">
        <v>94</v>
      </c>
      <c r="H36" s="89">
        <v>1</v>
      </c>
      <c r="I36" s="223">
        <v>220</v>
      </c>
      <c r="J36" s="43">
        <f>'Quadro de Preços 1 (2) - I'!$H$19</f>
        <v>0.09</v>
      </c>
      <c r="K36" s="44">
        <f t="shared" si="19"/>
        <v>19.8</v>
      </c>
      <c r="L36" s="66"/>
      <c r="M36" s="66">
        <f>$K$36</f>
        <v>19.8</v>
      </c>
      <c r="N36" s="49"/>
      <c r="O36" s="49"/>
      <c r="P36" s="49"/>
      <c r="Q36" s="49"/>
      <c r="R36" s="49"/>
      <c r="S36" s="49"/>
      <c r="T36" s="49"/>
      <c r="U36" s="50"/>
      <c r="V36" s="49"/>
      <c r="W36" s="49"/>
      <c r="X36" s="49"/>
      <c r="Y36" s="49"/>
      <c r="Z36" s="49"/>
      <c r="AA36" s="49"/>
      <c r="AB36" s="49"/>
      <c r="AC36" s="49"/>
      <c r="AD36" s="75"/>
      <c r="AE36" s="12"/>
      <c r="AF36" s="291"/>
      <c r="AG36" s="291"/>
    </row>
    <row r="37" spans="1:35" ht="15.75" customHeight="1" x14ac:dyDescent="0.25">
      <c r="A37" s="12"/>
      <c r="B37" s="12"/>
      <c r="C37" s="390"/>
      <c r="D37" s="78" t="s">
        <v>97</v>
      </c>
      <c r="E37" s="17" t="s">
        <v>10</v>
      </c>
      <c r="F37" s="17" t="s">
        <v>34</v>
      </c>
      <c r="G37" s="89" t="s">
        <v>94</v>
      </c>
      <c r="H37" s="89">
        <v>1</v>
      </c>
      <c r="I37" s="80">
        <v>20</v>
      </c>
      <c r="J37" s="43">
        <f>'Quadro de Preços 1 (2) - I'!$H$23</f>
        <v>9</v>
      </c>
      <c r="K37" s="44">
        <f t="shared" si="19"/>
        <v>180</v>
      </c>
      <c r="L37" s="66"/>
      <c r="M37" s="66">
        <f>$K$37</f>
        <v>180</v>
      </c>
      <c r="N37" s="49"/>
      <c r="O37" s="49"/>
      <c r="P37" s="49"/>
      <c r="Q37" s="49"/>
      <c r="R37" s="49"/>
      <c r="S37" s="49"/>
      <c r="T37" s="49"/>
      <c r="U37" s="50"/>
      <c r="V37" s="49"/>
      <c r="W37" s="49"/>
      <c r="X37" s="49"/>
      <c r="Y37" s="49"/>
      <c r="Z37" s="49"/>
      <c r="AA37" s="49"/>
      <c r="AB37" s="49"/>
      <c r="AC37" s="49"/>
      <c r="AD37" s="75"/>
      <c r="AE37" s="12"/>
    </row>
    <row r="38" spans="1:35" ht="15.75" customHeight="1" x14ac:dyDescent="0.25">
      <c r="A38" s="12"/>
      <c r="B38" s="12"/>
      <c r="C38" s="390"/>
      <c r="D38" s="78" t="s">
        <v>98</v>
      </c>
      <c r="E38" s="17" t="s">
        <v>10</v>
      </c>
      <c r="F38" s="17" t="s">
        <v>34</v>
      </c>
      <c r="G38" s="89" t="s">
        <v>94</v>
      </c>
      <c r="H38" s="89">
        <v>1</v>
      </c>
      <c r="I38" s="220">
        <v>200</v>
      </c>
      <c r="J38" s="43">
        <f>'Quadro de Preços 1 (2) - I'!$H$24</f>
        <v>4</v>
      </c>
      <c r="K38" s="44">
        <f t="shared" si="19"/>
        <v>800</v>
      </c>
      <c r="L38" s="66"/>
      <c r="M38" s="66">
        <f>$K$38</f>
        <v>800</v>
      </c>
      <c r="N38" s="49"/>
      <c r="O38" s="49"/>
      <c r="P38" s="49"/>
      <c r="Q38" s="49"/>
      <c r="R38" s="49"/>
      <c r="S38" s="49"/>
      <c r="T38" s="49"/>
      <c r="U38" s="50"/>
      <c r="V38" s="49"/>
      <c r="W38" s="49"/>
      <c r="X38" s="49"/>
      <c r="Y38" s="49"/>
      <c r="Z38" s="49"/>
      <c r="AA38" s="49"/>
      <c r="AB38" s="49"/>
      <c r="AC38" s="49"/>
      <c r="AD38" s="75"/>
      <c r="AE38" s="12"/>
    </row>
    <row r="39" spans="1:35" ht="29.25" customHeight="1" x14ac:dyDescent="0.25">
      <c r="A39" s="12"/>
      <c r="B39" s="12"/>
      <c r="C39" s="390"/>
      <c r="D39" s="83" t="s">
        <v>26</v>
      </c>
      <c r="E39" s="17" t="s">
        <v>10</v>
      </c>
      <c r="F39" s="17" t="s">
        <v>34</v>
      </c>
      <c r="G39" s="80" t="s">
        <v>94</v>
      </c>
      <c r="H39" s="89">
        <v>1</v>
      </c>
      <c r="I39" s="89">
        <v>1</v>
      </c>
      <c r="J39" s="52">
        <f>'Quadro de Preços 1'!$I$31</f>
        <v>14.52</v>
      </c>
      <c r="K39" s="44">
        <f t="shared" si="19"/>
        <v>14.52</v>
      </c>
      <c r="L39" s="66"/>
      <c r="M39" s="66">
        <f>$K$39</f>
        <v>14.52</v>
      </c>
      <c r="N39" s="49"/>
      <c r="O39" s="49"/>
      <c r="P39" s="49"/>
      <c r="Q39" s="49"/>
      <c r="R39" s="49"/>
      <c r="S39" s="49"/>
      <c r="T39" s="49"/>
      <c r="U39" s="50"/>
      <c r="V39" s="49"/>
      <c r="W39" s="49"/>
      <c r="X39" s="49"/>
      <c r="Y39" s="49"/>
      <c r="Z39" s="49"/>
      <c r="AA39" s="49"/>
      <c r="AB39" s="49"/>
      <c r="AC39" s="49"/>
      <c r="AD39" s="75"/>
      <c r="AE39" s="12"/>
      <c r="AH39" s="291"/>
      <c r="AI39" s="291"/>
    </row>
    <row r="40" spans="1:35" ht="15.75" customHeight="1" x14ac:dyDescent="0.25">
      <c r="A40" s="12"/>
      <c r="B40" s="12"/>
      <c r="C40" s="390"/>
      <c r="D40" s="93" t="s">
        <v>30</v>
      </c>
      <c r="E40" s="81" t="s">
        <v>92</v>
      </c>
      <c r="F40" s="17" t="s">
        <v>34</v>
      </c>
      <c r="G40" s="80" t="s">
        <v>93</v>
      </c>
      <c r="H40" s="89">
        <v>1</v>
      </c>
      <c r="I40" s="221">
        <v>200</v>
      </c>
      <c r="J40" s="43">
        <f>'Verba_Kit Pedagogico_I'!$H$13</f>
        <v>7.4500000000000011</v>
      </c>
      <c r="K40" s="44">
        <f t="shared" si="19"/>
        <v>1490.0000000000002</v>
      </c>
      <c r="L40" s="66"/>
      <c r="M40" s="66">
        <f>$K$40</f>
        <v>1490.0000000000002</v>
      </c>
      <c r="N40" s="49"/>
      <c r="O40" s="49"/>
      <c r="P40" s="49"/>
      <c r="Q40" s="49"/>
      <c r="R40" s="49"/>
      <c r="S40" s="49"/>
      <c r="T40" s="49"/>
      <c r="U40" s="50"/>
      <c r="V40" s="49"/>
      <c r="W40" s="49"/>
      <c r="X40" s="49"/>
      <c r="Y40" s="49"/>
      <c r="Z40" s="49"/>
      <c r="AA40" s="49"/>
      <c r="AB40" s="49"/>
      <c r="AC40" s="49"/>
      <c r="AD40" s="75"/>
      <c r="AE40" s="12"/>
      <c r="AH40" s="291"/>
      <c r="AI40" s="291"/>
    </row>
    <row r="41" spans="1:35" ht="15.75" customHeight="1" x14ac:dyDescent="0.25">
      <c r="A41" s="12"/>
      <c r="B41" s="12"/>
      <c r="C41" s="391"/>
      <c r="D41" s="78" t="s">
        <v>99</v>
      </c>
      <c r="E41" s="17" t="s">
        <v>10</v>
      </c>
      <c r="F41" s="17" t="s">
        <v>34</v>
      </c>
      <c r="G41" s="80" t="s">
        <v>100</v>
      </c>
      <c r="H41" s="89">
        <v>1</v>
      </c>
      <c r="I41" s="221">
        <v>200</v>
      </c>
      <c r="J41" s="43">
        <f>'Kit Lanche'!$D$15</f>
        <v>3.33</v>
      </c>
      <c r="K41" s="44">
        <f t="shared" si="19"/>
        <v>666</v>
      </c>
      <c r="L41" s="66"/>
      <c r="M41" s="66">
        <f>$K$41</f>
        <v>666</v>
      </c>
      <c r="N41" s="49"/>
      <c r="O41" s="49"/>
      <c r="P41" s="49"/>
      <c r="Q41" s="49"/>
      <c r="R41" s="49"/>
      <c r="S41" s="49"/>
      <c r="T41" s="49"/>
      <c r="U41" s="50"/>
      <c r="V41" s="49"/>
      <c r="W41" s="49"/>
      <c r="X41" s="49"/>
      <c r="Y41" s="49"/>
      <c r="Z41" s="49"/>
      <c r="AA41" s="49"/>
      <c r="AB41" s="49"/>
      <c r="AC41" s="49"/>
      <c r="AD41" s="75"/>
      <c r="AE41" s="12"/>
      <c r="AH41" s="291"/>
      <c r="AI41" s="291"/>
    </row>
    <row r="42" spans="1:35" ht="15.75" customHeight="1" x14ac:dyDescent="0.25">
      <c r="A42" s="12"/>
      <c r="B42" s="12"/>
      <c r="C42" s="31" t="s">
        <v>95</v>
      </c>
      <c r="D42" s="87"/>
      <c r="E42" s="87"/>
      <c r="F42" s="87"/>
      <c r="G42" s="87"/>
      <c r="H42" s="87"/>
      <c r="I42" s="87"/>
      <c r="J42" s="88"/>
      <c r="K42" s="48">
        <f>SUM(K32:K41)</f>
        <v>6524.52</v>
      </c>
      <c r="L42" s="48">
        <f t="shared" ref="L42:AC42" si="20">SUM(L32:L41)</f>
        <v>0</v>
      </c>
      <c r="M42" s="32">
        <f t="shared" si="20"/>
        <v>6524.52</v>
      </c>
      <c r="N42" s="32">
        <f t="shared" si="20"/>
        <v>0</v>
      </c>
      <c r="O42" s="32">
        <f t="shared" si="20"/>
        <v>0</v>
      </c>
      <c r="P42" s="32">
        <f t="shared" si="20"/>
        <v>0</v>
      </c>
      <c r="Q42" s="32">
        <f t="shared" si="20"/>
        <v>0</v>
      </c>
      <c r="R42" s="32">
        <f t="shared" si="20"/>
        <v>0</v>
      </c>
      <c r="S42" s="32">
        <f t="shared" si="20"/>
        <v>0</v>
      </c>
      <c r="T42" s="32">
        <f t="shared" si="20"/>
        <v>0</v>
      </c>
      <c r="U42" s="33">
        <f t="shared" si="20"/>
        <v>0</v>
      </c>
      <c r="V42" s="33">
        <f t="shared" si="20"/>
        <v>0</v>
      </c>
      <c r="W42" s="33">
        <f t="shared" ref="W42:AB42" si="21">SUM(W32:W41)</f>
        <v>0</v>
      </c>
      <c r="X42" s="33">
        <f t="shared" si="21"/>
        <v>0</v>
      </c>
      <c r="Y42" s="33">
        <f t="shared" si="21"/>
        <v>0</v>
      </c>
      <c r="Z42" s="33">
        <f t="shared" si="21"/>
        <v>0</v>
      </c>
      <c r="AA42" s="33">
        <f t="shared" si="21"/>
        <v>0</v>
      </c>
      <c r="AB42" s="33">
        <f t="shared" si="21"/>
        <v>0</v>
      </c>
      <c r="AC42" s="33">
        <f t="shared" si="20"/>
        <v>0</v>
      </c>
      <c r="AD42" s="75">
        <f>SUM(L42:AC42)</f>
        <v>6524.52</v>
      </c>
      <c r="AE42" s="12" t="b">
        <f>IF(AD42=K42,TRUE,FALSE)</f>
        <v>1</v>
      </c>
      <c r="AH42" s="291"/>
      <c r="AI42" s="291"/>
    </row>
    <row r="43" spans="1:35" ht="15.75" customHeight="1" x14ac:dyDescent="0.25">
      <c r="A43" s="12"/>
      <c r="B43" s="12"/>
      <c r="C43" s="389" t="s">
        <v>323</v>
      </c>
      <c r="D43" s="89" t="s">
        <v>86</v>
      </c>
      <c r="E43" s="90" t="s">
        <v>9</v>
      </c>
      <c r="F43" s="45" t="s">
        <v>34</v>
      </c>
      <c r="G43" s="89" t="s">
        <v>87</v>
      </c>
      <c r="H43" s="89">
        <v>4</v>
      </c>
      <c r="I43" s="81">
        <v>320</v>
      </c>
      <c r="J43" s="55">
        <f>'Quadro de Preços 1 (2) - I'!$H$28</f>
        <v>12.6</v>
      </c>
      <c r="K43" s="44">
        <f>H43*I43*J43</f>
        <v>16128</v>
      </c>
      <c r="L43" s="66"/>
      <c r="M43" s="66">
        <f>$K$43</f>
        <v>16128</v>
      </c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75"/>
      <c r="AE43" s="12"/>
      <c r="AH43" s="291"/>
      <c r="AI43" s="291"/>
    </row>
    <row r="44" spans="1:35" ht="15.75" customHeight="1" x14ac:dyDescent="0.25">
      <c r="A44" s="12"/>
      <c r="B44" s="12"/>
      <c r="C44" s="390"/>
      <c r="D44" s="80" t="s">
        <v>88</v>
      </c>
      <c r="E44" s="90" t="s">
        <v>9</v>
      </c>
      <c r="F44" s="45" t="s">
        <v>34</v>
      </c>
      <c r="G44" s="89" t="s">
        <v>87</v>
      </c>
      <c r="H44" s="89">
        <v>3</v>
      </c>
      <c r="I44" s="81">
        <v>232</v>
      </c>
      <c r="J44" s="55">
        <f>'Quadro de Preços 1 (2) - I'!$H$29</f>
        <v>22.7</v>
      </c>
      <c r="K44" s="44">
        <f t="shared" ref="K44:K46" si="22">H44*I44*J44</f>
        <v>15799.199999999999</v>
      </c>
      <c r="L44" s="66"/>
      <c r="M44" s="66">
        <f>$K$44</f>
        <v>15799.199999999999</v>
      </c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75"/>
      <c r="AE44" s="12"/>
      <c r="AH44" s="291"/>
      <c r="AI44" s="291"/>
    </row>
    <row r="45" spans="1:35" ht="15.75" customHeight="1" x14ac:dyDescent="0.25">
      <c r="A45" s="12"/>
      <c r="B45" s="12"/>
      <c r="C45" s="390"/>
      <c r="D45" s="89" t="s">
        <v>593</v>
      </c>
      <c r="E45" s="17" t="s">
        <v>6</v>
      </c>
      <c r="F45" s="45" t="s">
        <v>34</v>
      </c>
      <c r="G45" s="89" t="s">
        <v>94</v>
      </c>
      <c r="H45" s="89">
        <v>1</v>
      </c>
      <c r="I45" s="89">
        <v>1</v>
      </c>
      <c r="J45" s="263">
        <f>Verba_Estudo!$F$8</f>
        <v>45</v>
      </c>
      <c r="K45" s="44">
        <f t="shared" si="22"/>
        <v>45</v>
      </c>
      <c r="L45" s="66"/>
      <c r="M45" s="66">
        <f>$K$45</f>
        <v>45</v>
      </c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75"/>
      <c r="AE45" s="12"/>
      <c r="AH45" s="291"/>
      <c r="AI45" s="291"/>
    </row>
    <row r="46" spans="1:35" ht="15.75" customHeight="1" x14ac:dyDescent="0.25">
      <c r="A46" s="12"/>
      <c r="B46" s="12"/>
      <c r="C46" s="391"/>
      <c r="D46" s="89" t="s">
        <v>593</v>
      </c>
      <c r="E46" s="17" t="s">
        <v>6</v>
      </c>
      <c r="F46" s="45" t="s">
        <v>34</v>
      </c>
      <c r="G46" s="89" t="s">
        <v>94</v>
      </c>
      <c r="H46" s="89">
        <v>1</v>
      </c>
      <c r="I46" s="89">
        <v>111</v>
      </c>
      <c r="J46" s="263">
        <f>Verba_Estudo!$F$9</f>
        <v>2</v>
      </c>
      <c r="K46" s="44">
        <f t="shared" si="22"/>
        <v>222</v>
      </c>
      <c r="L46" s="66"/>
      <c r="M46" s="66">
        <f>$K$46</f>
        <v>222</v>
      </c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75"/>
      <c r="AE46" s="12"/>
      <c r="AH46" s="291"/>
      <c r="AI46" s="291"/>
    </row>
    <row r="47" spans="1:35" ht="22.5" customHeight="1" x14ac:dyDescent="0.25">
      <c r="A47" s="12"/>
      <c r="B47" s="12"/>
      <c r="C47" s="31" t="s">
        <v>95</v>
      </c>
      <c r="D47" s="87"/>
      <c r="E47" s="87"/>
      <c r="F47" s="87"/>
      <c r="G47" s="87"/>
      <c r="H47" s="87"/>
      <c r="I47" s="87"/>
      <c r="J47" s="88"/>
      <c r="K47" s="48">
        <f>SUM(K43:K46)</f>
        <v>32194.199999999997</v>
      </c>
      <c r="L47" s="48">
        <f t="shared" ref="L47:AC47" si="23">SUM(L43:L46)</f>
        <v>0</v>
      </c>
      <c r="M47" s="48">
        <f t="shared" si="23"/>
        <v>32194.199999999997</v>
      </c>
      <c r="N47" s="48">
        <f t="shared" si="23"/>
        <v>0</v>
      </c>
      <c r="O47" s="48">
        <f t="shared" si="23"/>
        <v>0</v>
      </c>
      <c r="P47" s="48">
        <f t="shared" si="23"/>
        <v>0</v>
      </c>
      <c r="Q47" s="48">
        <f t="shared" si="23"/>
        <v>0</v>
      </c>
      <c r="R47" s="48">
        <f t="shared" si="23"/>
        <v>0</v>
      </c>
      <c r="S47" s="48">
        <f t="shared" si="23"/>
        <v>0</v>
      </c>
      <c r="T47" s="48">
        <f t="shared" si="23"/>
        <v>0</v>
      </c>
      <c r="U47" s="48">
        <f t="shared" si="23"/>
        <v>0</v>
      </c>
      <c r="V47" s="48">
        <f t="shared" si="23"/>
        <v>0</v>
      </c>
      <c r="W47" s="48">
        <f t="shared" ref="W47:AB47" si="24">SUM(W43:W46)</f>
        <v>0</v>
      </c>
      <c r="X47" s="48">
        <f t="shared" si="24"/>
        <v>0</v>
      </c>
      <c r="Y47" s="48">
        <f t="shared" si="24"/>
        <v>0</v>
      </c>
      <c r="Z47" s="48">
        <f t="shared" si="24"/>
        <v>0</v>
      </c>
      <c r="AA47" s="48">
        <f t="shared" si="24"/>
        <v>0</v>
      </c>
      <c r="AB47" s="48">
        <f t="shared" si="24"/>
        <v>0</v>
      </c>
      <c r="AC47" s="48">
        <f t="shared" si="23"/>
        <v>0</v>
      </c>
      <c r="AD47" s="75">
        <f>SUM(L47:AC47)</f>
        <v>32194.199999999997</v>
      </c>
      <c r="AE47" s="12" t="b">
        <f>IF(AD47=K47,TRUE,FALSE)</f>
        <v>1</v>
      </c>
      <c r="AH47" s="291"/>
      <c r="AI47" s="291"/>
    </row>
    <row r="48" spans="1:35" ht="15.75" customHeight="1" x14ac:dyDescent="0.25">
      <c r="A48" s="12"/>
      <c r="B48" s="12"/>
      <c r="C48" s="445" t="s">
        <v>594</v>
      </c>
      <c r="D48" s="214" t="s">
        <v>86</v>
      </c>
      <c r="E48" s="90" t="s">
        <v>9</v>
      </c>
      <c r="F48" s="17" t="s">
        <v>34</v>
      </c>
      <c r="G48" s="80" t="s">
        <v>87</v>
      </c>
      <c r="H48" s="89">
        <v>4</v>
      </c>
      <c r="I48" s="81">
        <v>17</v>
      </c>
      <c r="J48" s="55">
        <f>'Quadro de Preços 1 (2) - I'!$H$28</f>
        <v>12.6</v>
      </c>
      <c r="K48" s="44">
        <f t="shared" ref="K48:K55" si="25">H48*I48*J48</f>
        <v>856.8</v>
      </c>
      <c r="L48" s="66"/>
      <c r="M48" s="66"/>
      <c r="N48" s="66">
        <f>$K$48</f>
        <v>856.8</v>
      </c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75"/>
      <c r="AE48" s="12"/>
    </row>
    <row r="49" spans="1:31" ht="15.75" customHeight="1" x14ac:dyDescent="0.25">
      <c r="A49" s="12"/>
      <c r="B49" s="12"/>
      <c r="C49" s="446"/>
      <c r="D49" s="215" t="s">
        <v>88</v>
      </c>
      <c r="E49" s="90" t="s">
        <v>9</v>
      </c>
      <c r="F49" s="17" t="s">
        <v>34</v>
      </c>
      <c r="G49" s="80" t="s">
        <v>87</v>
      </c>
      <c r="H49" s="89">
        <v>3</v>
      </c>
      <c r="I49" s="81">
        <v>30</v>
      </c>
      <c r="J49" s="55">
        <f>'Quadro de Preços 1 (2) - I'!$H$29</f>
        <v>22.7</v>
      </c>
      <c r="K49" s="44">
        <f t="shared" si="25"/>
        <v>2043</v>
      </c>
      <c r="L49" s="66"/>
      <c r="M49" s="66"/>
      <c r="N49" s="66">
        <f>$K$49</f>
        <v>2043</v>
      </c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75"/>
      <c r="AE49" s="12"/>
    </row>
    <row r="50" spans="1:31" ht="15.75" customHeight="1" x14ac:dyDescent="0.25">
      <c r="A50" s="12"/>
      <c r="B50" s="12"/>
      <c r="C50" s="446"/>
      <c r="D50" s="214" t="s">
        <v>97</v>
      </c>
      <c r="E50" s="17" t="s">
        <v>10</v>
      </c>
      <c r="F50" s="17" t="s">
        <v>34</v>
      </c>
      <c r="G50" s="89" t="s">
        <v>94</v>
      </c>
      <c r="H50" s="89">
        <v>1</v>
      </c>
      <c r="I50" s="80">
        <v>20</v>
      </c>
      <c r="J50" s="43">
        <f>'Quadro de Preços 1 (2) - I'!$H$23</f>
        <v>9</v>
      </c>
      <c r="K50" s="44">
        <f t="shared" si="25"/>
        <v>180</v>
      </c>
      <c r="L50" s="66"/>
      <c r="M50" s="66"/>
      <c r="N50" s="66">
        <f>$K$50</f>
        <v>180</v>
      </c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75"/>
      <c r="AE50" s="12"/>
    </row>
    <row r="51" spans="1:31" ht="15.75" customHeight="1" x14ac:dyDescent="0.25">
      <c r="A51" s="12"/>
      <c r="B51" s="12"/>
      <c r="C51" s="446"/>
      <c r="D51" s="214" t="s">
        <v>98</v>
      </c>
      <c r="E51" s="17" t="s">
        <v>10</v>
      </c>
      <c r="F51" s="17" t="s">
        <v>34</v>
      </c>
      <c r="G51" s="89" t="s">
        <v>94</v>
      </c>
      <c r="H51" s="89">
        <v>1</v>
      </c>
      <c r="I51" s="220">
        <v>200</v>
      </c>
      <c r="J51" s="43">
        <f>'Quadro de Preços 1 (2) - I'!$H$24</f>
        <v>4</v>
      </c>
      <c r="K51" s="44">
        <f t="shared" si="25"/>
        <v>800</v>
      </c>
      <c r="L51" s="66"/>
      <c r="M51" s="66"/>
      <c r="N51" s="66">
        <f>$K$51</f>
        <v>800</v>
      </c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75"/>
      <c r="AE51" s="12"/>
    </row>
    <row r="52" spans="1:31" ht="21.75" customHeight="1" x14ac:dyDescent="0.25">
      <c r="A52" s="12"/>
      <c r="B52" s="12"/>
      <c r="C52" s="446"/>
      <c r="D52" s="91" t="s">
        <v>502</v>
      </c>
      <c r="E52" s="17" t="s">
        <v>10</v>
      </c>
      <c r="F52" s="17" t="s">
        <v>34</v>
      </c>
      <c r="G52" s="89" t="s">
        <v>94</v>
      </c>
      <c r="H52" s="89">
        <v>1</v>
      </c>
      <c r="I52" s="89">
        <v>200</v>
      </c>
      <c r="J52" s="52">
        <f>'Planilha para vinculação'!F31</f>
        <v>4</v>
      </c>
      <c r="K52" s="44">
        <f t="shared" si="25"/>
        <v>800</v>
      </c>
      <c r="L52" s="66"/>
      <c r="M52" s="66"/>
      <c r="N52" s="66">
        <f>$K$52</f>
        <v>800</v>
      </c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75"/>
      <c r="AE52" s="12"/>
    </row>
    <row r="53" spans="1:31" ht="25.5" customHeight="1" x14ac:dyDescent="0.25">
      <c r="A53" s="12"/>
      <c r="B53" s="12"/>
      <c r="C53" s="446"/>
      <c r="D53" s="216" t="s">
        <v>99</v>
      </c>
      <c r="E53" s="17" t="s">
        <v>10</v>
      </c>
      <c r="F53" s="17" t="s">
        <v>34</v>
      </c>
      <c r="G53" s="89" t="s">
        <v>94</v>
      </c>
      <c r="H53" s="89">
        <v>1</v>
      </c>
      <c r="I53" s="221">
        <v>200</v>
      </c>
      <c r="J53" s="43">
        <f>'Kit Lanche'!$D$15</f>
        <v>3.33</v>
      </c>
      <c r="K53" s="44">
        <f t="shared" si="25"/>
        <v>666</v>
      </c>
      <c r="L53" s="66"/>
      <c r="M53" s="66"/>
      <c r="N53" s="66">
        <f>$K$53</f>
        <v>666</v>
      </c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75"/>
      <c r="AE53" s="12"/>
    </row>
    <row r="54" spans="1:31" ht="21" customHeight="1" x14ac:dyDescent="0.25">
      <c r="A54" s="12"/>
      <c r="B54" s="12"/>
      <c r="C54" s="446"/>
      <c r="D54" s="78" t="s">
        <v>96</v>
      </c>
      <c r="E54" s="17" t="s">
        <v>10</v>
      </c>
      <c r="F54" s="17" t="s">
        <v>34</v>
      </c>
      <c r="G54" s="89" t="s">
        <v>94</v>
      </c>
      <c r="H54" s="89">
        <v>1</v>
      </c>
      <c r="I54" s="223">
        <v>220</v>
      </c>
      <c r="J54" s="43">
        <f>'Quadro de Preços 1 (2) - I'!$H$19</f>
        <v>0.09</v>
      </c>
      <c r="K54" s="44">
        <f t="shared" si="25"/>
        <v>19.8</v>
      </c>
      <c r="L54" s="66"/>
      <c r="M54" s="49"/>
      <c r="N54" s="66">
        <f>$K$54</f>
        <v>19.8</v>
      </c>
      <c r="O54" s="49"/>
      <c r="P54" s="49"/>
      <c r="Q54" s="49"/>
      <c r="R54" s="49"/>
      <c r="S54" s="49"/>
      <c r="T54" s="49"/>
      <c r="U54" s="50"/>
      <c r="V54" s="49"/>
      <c r="W54" s="49"/>
      <c r="X54" s="49"/>
      <c r="Y54" s="49"/>
      <c r="Z54" s="49"/>
      <c r="AA54" s="49"/>
      <c r="AB54" s="49"/>
      <c r="AC54" s="49"/>
      <c r="AD54" s="75"/>
      <c r="AE54" s="12"/>
    </row>
    <row r="55" spans="1:31" ht="15.75" customHeight="1" x14ac:dyDescent="0.25">
      <c r="A55" s="12"/>
      <c r="B55" s="12"/>
      <c r="C55" s="447"/>
      <c r="D55" s="92" t="s">
        <v>13</v>
      </c>
      <c r="E55" s="17" t="s">
        <v>10</v>
      </c>
      <c r="F55" s="17" t="s">
        <v>34</v>
      </c>
      <c r="G55" s="89" t="s">
        <v>94</v>
      </c>
      <c r="H55" s="81">
        <v>1</v>
      </c>
      <c r="I55" s="81">
        <v>10</v>
      </c>
      <c r="J55" s="43">
        <f>'Quadro de Preços 1 (2) - I'!$H$14</f>
        <v>2.6</v>
      </c>
      <c r="K55" s="44">
        <f t="shared" si="25"/>
        <v>26</v>
      </c>
      <c r="L55" s="66"/>
      <c r="M55" s="49"/>
      <c r="N55" s="66">
        <f>$K$55</f>
        <v>26</v>
      </c>
      <c r="O55" s="49"/>
      <c r="P55" s="49"/>
      <c r="Q55" s="49"/>
      <c r="R55" s="49"/>
      <c r="S55" s="49"/>
      <c r="T55" s="49"/>
      <c r="U55" s="50"/>
      <c r="V55" s="49"/>
      <c r="W55" s="49"/>
      <c r="X55" s="49"/>
      <c r="Y55" s="49"/>
      <c r="Z55" s="49"/>
      <c r="AA55" s="49"/>
      <c r="AB55" s="49"/>
      <c r="AC55" s="49"/>
      <c r="AD55" s="75"/>
      <c r="AE55" s="12"/>
    </row>
    <row r="56" spans="1:31" ht="15.75" customHeight="1" x14ac:dyDescent="0.25">
      <c r="A56" s="12"/>
      <c r="B56" s="12"/>
      <c r="C56" s="274" t="s">
        <v>95</v>
      </c>
      <c r="D56" s="87"/>
      <c r="E56" s="87"/>
      <c r="F56" s="87"/>
      <c r="G56" s="87"/>
      <c r="H56" s="87"/>
      <c r="I56" s="87"/>
      <c r="J56" s="88"/>
      <c r="K56" s="48">
        <f t="shared" ref="K56:AC56" si="26">SUM(K48:K55)</f>
        <v>5391.6</v>
      </c>
      <c r="L56" s="51">
        <f t="shared" si="26"/>
        <v>0</v>
      </c>
      <c r="M56" s="51">
        <f t="shared" si="26"/>
        <v>0</v>
      </c>
      <c r="N56" s="51">
        <f t="shared" si="26"/>
        <v>5391.6</v>
      </c>
      <c r="O56" s="51">
        <f t="shared" si="26"/>
        <v>0</v>
      </c>
      <c r="P56" s="51">
        <f t="shared" si="26"/>
        <v>0</v>
      </c>
      <c r="Q56" s="51">
        <f t="shared" si="26"/>
        <v>0</v>
      </c>
      <c r="R56" s="51">
        <f t="shared" si="26"/>
        <v>0</v>
      </c>
      <c r="S56" s="51">
        <f t="shared" si="26"/>
        <v>0</v>
      </c>
      <c r="T56" s="51">
        <f t="shared" si="26"/>
        <v>0</v>
      </c>
      <c r="U56" s="51">
        <f t="shared" si="26"/>
        <v>0</v>
      </c>
      <c r="V56" s="51">
        <f t="shared" si="26"/>
        <v>0</v>
      </c>
      <c r="W56" s="51">
        <f t="shared" si="26"/>
        <v>0</v>
      </c>
      <c r="X56" s="51">
        <f t="shared" si="26"/>
        <v>0</v>
      </c>
      <c r="Y56" s="51">
        <f t="shared" si="26"/>
        <v>0</v>
      </c>
      <c r="Z56" s="51">
        <f t="shared" si="26"/>
        <v>0</v>
      </c>
      <c r="AA56" s="51">
        <f t="shared" si="26"/>
        <v>0</v>
      </c>
      <c r="AB56" s="51">
        <f t="shared" si="26"/>
        <v>0</v>
      </c>
      <c r="AC56" s="51">
        <f t="shared" si="26"/>
        <v>0</v>
      </c>
      <c r="AD56" s="75">
        <f>SUM(L56:AC56)</f>
        <v>5391.6</v>
      </c>
      <c r="AE56" s="12" t="b">
        <f>IF(AD56=K56,TRUE,FALSE)</f>
        <v>1</v>
      </c>
    </row>
    <row r="57" spans="1:31" ht="15.75" customHeight="1" x14ac:dyDescent="0.25">
      <c r="A57" s="12"/>
      <c r="B57" s="12"/>
      <c r="C57" s="412" t="s">
        <v>325</v>
      </c>
      <c r="D57" s="78" t="s">
        <v>86</v>
      </c>
      <c r="E57" s="90" t="s">
        <v>9</v>
      </c>
      <c r="F57" s="17" t="s">
        <v>34</v>
      </c>
      <c r="G57" s="80" t="s">
        <v>87</v>
      </c>
      <c r="H57" s="89">
        <v>4</v>
      </c>
      <c r="I57" s="81">
        <v>204</v>
      </c>
      <c r="J57" s="55">
        <f>'Quadro de Preços 1 (2) - I'!$H$28</f>
        <v>12.6</v>
      </c>
      <c r="K57" s="44">
        <f t="shared" ref="K57:K64" si="27">H57*I57*J57</f>
        <v>10281.6</v>
      </c>
      <c r="L57" s="66"/>
      <c r="M57" s="66"/>
      <c r="N57" s="66"/>
      <c r="O57" s="66">
        <f t="shared" ref="O57:Z57" si="28">$K$57/12</f>
        <v>856.80000000000007</v>
      </c>
      <c r="P57" s="66">
        <f t="shared" si="28"/>
        <v>856.80000000000007</v>
      </c>
      <c r="Q57" s="66">
        <f t="shared" si="28"/>
        <v>856.80000000000007</v>
      </c>
      <c r="R57" s="66">
        <f t="shared" si="28"/>
        <v>856.80000000000007</v>
      </c>
      <c r="S57" s="66">
        <f t="shared" si="28"/>
        <v>856.80000000000007</v>
      </c>
      <c r="T57" s="66">
        <f t="shared" si="28"/>
        <v>856.80000000000007</v>
      </c>
      <c r="U57" s="66">
        <f t="shared" si="28"/>
        <v>856.80000000000007</v>
      </c>
      <c r="V57" s="66">
        <f t="shared" si="28"/>
        <v>856.80000000000007</v>
      </c>
      <c r="W57" s="66">
        <f t="shared" si="28"/>
        <v>856.80000000000007</v>
      </c>
      <c r="X57" s="66">
        <f t="shared" si="28"/>
        <v>856.80000000000007</v>
      </c>
      <c r="Y57" s="66">
        <f t="shared" si="28"/>
        <v>856.80000000000007</v>
      </c>
      <c r="Z57" s="66">
        <f t="shared" si="28"/>
        <v>856.80000000000007</v>
      </c>
      <c r="AA57" s="66"/>
      <c r="AB57" s="66"/>
      <c r="AC57" s="66"/>
      <c r="AD57" s="104"/>
      <c r="AE57" s="58"/>
    </row>
    <row r="58" spans="1:31" ht="15.75" customHeight="1" x14ac:dyDescent="0.25">
      <c r="A58" s="12"/>
      <c r="B58" s="12"/>
      <c r="C58" s="413"/>
      <c r="D58" s="82" t="s">
        <v>88</v>
      </c>
      <c r="E58" s="90" t="s">
        <v>9</v>
      </c>
      <c r="F58" s="17" t="s">
        <v>34</v>
      </c>
      <c r="G58" s="80" t="s">
        <v>87</v>
      </c>
      <c r="H58" s="89">
        <v>3</v>
      </c>
      <c r="I58" s="81">
        <v>360</v>
      </c>
      <c r="J58" s="55">
        <f>'Quadro de Preços 1 (2) - I'!$H$29</f>
        <v>22.7</v>
      </c>
      <c r="K58" s="44">
        <f t="shared" si="27"/>
        <v>24516</v>
      </c>
      <c r="L58" s="66"/>
      <c r="M58" s="66"/>
      <c r="N58" s="66"/>
      <c r="O58" s="66">
        <f t="shared" ref="O58:Z58" si="29">$K$58/12</f>
        <v>2043</v>
      </c>
      <c r="P58" s="66">
        <f t="shared" si="29"/>
        <v>2043</v>
      </c>
      <c r="Q58" s="66">
        <f t="shared" si="29"/>
        <v>2043</v>
      </c>
      <c r="R58" s="66">
        <f t="shared" si="29"/>
        <v>2043</v>
      </c>
      <c r="S58" s="66">
        <f t="shared" si="29"/>
        <v>2043</v>
      </c>
      <c r="T58" s="66">
        <f t="shared" si="29"/>
        <v>2043</v>
      </c>
      <c r="U58" s="66">
        <f t="shared" si="29"/>
        <v>2043</v>
      </c>
      <c r="V58" s="66">
        <f t="shared" si="29"/>
        <v>2043</v>
      </c>
      <c r="W58" s="66">
        <f t="shared" si="29"/>
        <v>2043</v>
      </c>
      <c r="X58" s="66">
        <f t="shared" si="29"/>
        <v>2043</v>
      </c>
      <c r="Y58" s="66">
        <f t="shared" si="29"/>
        <v>2043</v>
      </c>
      <c r="Z58" s="66">
        <f t="shared" si="29"/>
        <v>2043</v>
      </c>
      <c r="AA58" s="66"/>
      <c r="AB58" s="66"/>
      <c r="AC58" s="66"/>
      <c r="AD58" s="75"/>
      <c r="AE58" s="12"/>
    </row>
    <row r="59" spans="1:31" ht="15.75" customHeight="1" x14ac:dyDescent="0.25">
      <c r="A59" s="12"/>
      <c r="B59" s="12"/>
      <c r="C59" s="413"/>
      <c r="D59" s="78" t="s">
        <v>96</v>
      </c>
      <c r="E59" s="17" t="s">
        <v>10</v>
      </c>
      <c r="F59" s="17" t="s">
        <v>34</v>
      </c>
      <c r="G59" s="89" t="s">
        <v>94</v>
      </c>
      <c r="H59" s="89">
        <v>12</v>
      </c>
      <c r="I59" s="211">
        <v>220</v>
      </c>
      <c r="J59" s="43">
        <f>'Quadro de Preços 1 (2) - I'!$H$19</f>
        <v>0.09</v>
      </c>
      <c r="K59" s="44">
        <f t="shared" si="27"/>
        <v>237.6</v>
      </c>
      <c r="L59" s="66"/>
      <c r="M59" s="66"/>
      <c r="N59" s="66"/>
      <c r="O59" s="66">
        <f t="shared" ref="O59:Z59" si="30">$K$59/12</f>
        <v>19.8</v>
      </c>
      <c r="P59" s="66">
        <f t="shared" si="30"/>
        <v>19.8</v>
      </c>
      <c r="Q59" s="66">
        <f t="shared" si="30"/>
        <v>19.8</v>
      </c>
      <c r="R59" s="66">
        <f t="shared" si="30"/>
        <v>19.8</v>
      </c>
      <c r="S59" s="66">
        <f t="shared" si="30"/>
        <v>19.8</v>
      </c>
      <c r="T59" s="66">
        <f t="shared" si="30"/>
        <v>19.8</v>
      </c>
      <c r="U59" s="66">
        <f t="shared" si="30"/>
        <v>19.8</v>
      </c>
      <c r="V59" s="66">
        <f t="shared" si="30"/>
        <v>19.8</v>
      </c>
      <c r="W59" s="66">
        <f t="shared" si="30"/>
        <v>19.8</v>
      </c>
      <c r="X59" s="66">
        <f t="shared" si="30"/>
        <v>19.8</v>
      </c>
      <c r="Y59" s="66">
        <f t="shared" si="30"/>
        <v>19.8</v>
      </c>
      <c r="Z59" s="66">
        <f t="shared" si="30"/>
        <v>19.8</v>
      </c>
      <c r="AA59" s="66"/>
      <c r="AB59" s="66"/>
      <c r="AC59" s="66"/>
      <c r="AD59" s="75"/>
      <c r="AE59" s="12"/>
    </row>
    <row r="60" spans="1:31" ht="15.75" customHeight="1" x14ac:dyDescent="0.25">
      <c r="A60" s="12"/>
      <c r="B60" s="12"/>
      <c r="C60" s="413"/>
      <c r="D60" s="78" t="s">
        <v>97</v>
      </c>
      <c r="E60" s="17" t="s">
        <v>10</v>
      </c>
      <c r="F60" s="17" t="s">
        <v>34</v>
      </c>
      <c r="G60" s="89" t="s">
        <v>94</v>
      </c>
      <c r="H60" s="89">
        <v>12</v>
      </c>
      <c r="I60" s="80">
        <v>10</v>
      </c>
      <c r="J60" s="43">
        <f>'Quadro de Preços 1 (2) - I'!$H$23</f>
        <v>9</v>
      </c>
      <c r="K60" s="44">
        <f t="shared" si="27"/>
        <v>1080</v>
      </c>
      <c r="L60" s="66"/>
      <c r="M60" s="66"/>
      <c r="N60" s="66"/>
      <c r="O60" s="66">
        <f t="shared" ref="O60:Z60" si="31">$K$60/12</f>
        <v>90</v>
      </c>
      <c r="P60" s="66">
        <f t="shared" si="31"/>
        <v>90</v>
      </c>
      <c r="Q60" s="66">
        <f t="shared" si="31"/>
        <v>90</v>
      </c>
      <c r="R60" s="66">
        <f t="shared" si="31"/>
        <v>90</v>
      </c>
      <c r="S60" s="66">
        <f t="shared" si="31"/>
        <v>90</v>
      </c>
      <c r="T60" s="66">
        <f t="shared" si="31"/>
        <v>90</v>
      </c>
      <c r="U60" s="66">
        <f t="shared" si="31"/>
        <v>90</v>
      </c>
      <c r="V60" s="66">
        <f t="shared" si="31"/>
        <v>90</v>
      </c>
      <c r="W60" s="66">
        <f t="shared" si="31"/>
        <v>90</v>
      </c>
      <c r="X60" s="66">
        <f t="shared" si="31"/>
        <v>90</v>
      </c>
      <c r="Y60" s="66">
        <f t="shared" si="31"/>
        <v>90</v>
      </c>
      <c r="Z60" s="66">
        <f t="shared" si="31"/>
        <v>90</v>
      </c>
      <c r="AA60" s="66"/>
      <c r="AB60" s="66"/>
      <c r="AC60" s="66"/>
      <c r="AD60" s="75"/>
      <c r="AE60" s="12"/>
    </row>
    <row r="61" spans="1:31" ht="15.75" customHeight="1" x14ac:dyDescent="0.25">
      <c r="A61" s="12"/>
      <c r="B61" s="12"/>
      <c r="C61" s="413"/>
      <c r="D61" s="78" t="s">
        <v>98</v>
      </c>
      <c r="E61" s="17" t="s">
        <v>10</v>
      </c>
      <c r="F61" s="17" t="s">
        <v>34</v>
      </c>
      <c r="G61" s="89" t="s">
        <v>94</v>
      </c>
      <c r="H61" s="89">
        <v>12</v>
      </c>
      <c r="I61" s="220">
        <v>70</v>
      </c>
      <c r="J61" s="43">
        <f>'Quadro de Preços 1 (2) - I'!$H$24</f>
        <v>4</v>
      </c>
      <c r="K61" s="44">
        <f t="shared" si="27"/>
        <v>3360</v>
      </c>
      <c r="L61" s="66"/>
      <c r="M61" s="66"/>
      <c r="N61" s="66"/>
      <c r="O61" s="66">
        <f t="shared" ref="O61:Z61" si="32">$K$61/12</f>
        <v>280</v>
      </c>
      <c r="P61" s="66">
        <f t="shared" si="32"/>
        <v>280</v>
      </c>
      <c r="Q61" s="66">
        <f t="shared" si="32"/>
        <v>280</v>
      </c>
      <c r="R61" s="66">
        <f t="shared" si="32"/>
        <v>280</v>
      </c>
      <c r="S61" s="66">
        <f t="shared" si="32"/>
        <v>280</v>
      </c>
      <c r="T61" s="66">
        <f t="shared" si="32"/>
        <v>280</v>
      </c>
      <c r="U61" s="66">
        <f t="shared" si="32"/>
        <v>280</v>
      </c>
      <c r="V61" s="66">
        <f t="shared" si="32"/>
        <v>280</v>
      </c>
      <c r="W61" s="66">
        <f t="shared" si="32"/>
        <v>280</v>
      </c>
      <c r="X61" s="66">
        <f t="shared" si="32"/>
        <v>280</v>
      </c>
      <c r="Y61" s="66">
        <f t="shared" si="32"/>
        <v>280</v>
      </c>
      <c r="Z61" s="66">
        <f t="shared" si="32"/>
        <v>280</v>
      </c>
      <c r="AA61" s="66"/>
      <c r="AB61" s="66"/>
      <c r="AC61" s="66"/>
      <c r="AD61" s="75"/>
      <c r="AE61" s="12"/>
    </row>
    <row r="62" spans="1:31" ht="15.75" customHeight="1" x14ac:dyDescent="0.25">
      <c r="A62" s="12"/>
      <c r="B62" s="12"/>
      <c r="C62" s="413"/>
      <c r="D62" s="91" t="s">
        <v>502</v>
      </c>
      <c r="E62" s="17" t="s">
        <v>10</v>
      </c>
      <c r="F62" s="17" t="s">
        <v>34</v>
      </c>
      <c r="G62" s="89" t="s">
        <v>94</v>
      </c>
      <c r="H62" s="89">
        <v>12</v>
      </c>
      <c r="I62" s="89">
        <v>70</v>
      </c>
      <c r="J62" s="43">
        <f>'Quadro de Preços 1'!$I$12</f>
        <v>0.63</v>
      </c>
      <c r="K62" s="44">
        <f t="shared" si="27"/>
        <v>529.20000000000005</v>
      </c>
      <c r="L62" s="66"/>
      <c r="M62" s="66"/>
      <c r="N62" s="66"/>
      <c r="O62" s="66">
        <f t="shared" ref="O62:Z62" si="33">$K$62/12</f>
        <v>44.1</v>
      </c>
      <c r="P62" s="66">
        <f t="shared" si="33"/>
        <v>44.1</v>
      </c>
      <c r="Q62" s="66">
        <f t="shared" si="33"/>
        <v>44.1</v>
      </c>
      <c r="R62" s="66">
        <f t="shared" si="33"/>
        <v>44.1</v>
      </c>
      <c r="S62" s="66">
        <f t="shared" si="33"/>
        <v>44.1</v>
      </c>
      <c r="T62" s="66">
        <f t="shared" si="33"/>
        <v>44.1</v>
      </c>
      <c r="U62" s="66">
        <f t="shared" si="33"/>
        <v>44.1</v>
      </c>
      <c r="V62" s="66">
        <f t="shared" si="33"/>
        <v>44.1</v>
      </c>
      <c r="W62" s="66">
        <f t="shared" si="33"/>
        <v>44.1</v>
      </c>
      <c r="X62" s="66">
        <f t="shared" si="33"/>
        <v>44.1</v>
      </c>
      <c r="Y62" s="66">
        <f t="shared" si="33"/>
        <v>44.1</v>
      </c>
      <c r="Z62" s="66">
        <f t="shared" si="33"/>
        <v>44.1</v>
      </c>
      <c r="AA62" s="66"/>
      <c r="AB62" s="66"/>
      <c r="AC62" s="66"/>
      <c r="AD62" s="75"/>
      <c r="AE62" s="12"/>
    </row>
    <row r="63" spans="1:31" ht="15.75" customHeight="1" x14ac:dyDescent="0.25">
      <c r="A63" s="58"/>
      <c r="B63" s="58"/>
      <c r="C63" s="413"/>
      <c r="D63" s="93" t="s">
        <v>99</v>
      </c>
      <c r="E63" s="17" t="s">
        <v>10</v>
      </c>
      <c r="F63" s="17" t="s">
        <v>34</v>
      </c>
      <c r="G63" s="89" t="s">
        <v>94</v>
      </c>
      <c r="H63" s="89">
        <v>12</v>
      </c>
      <c r="I63" s="221">
        <v>70</v>
      </c>
      <c r="J63" s="43">
        <f>'Kit Lanche'!$D$15</f>
        <v>3.33</v>
      </c>
      <c r="K63" s="44">
        <f t="shared" si="27"/>
        <v>2797.2000000000003</v>
      </c>
      <c r="L63" s="66"/>
      <c r="M63" s="66"/>
      <c r="N63" s="66"/>
      <c r="O63" s="66">
        <f t="shared" ref="O63:Z63" si="34">$K$63/12</f>
        <v>233.10000000000002</v>
      </c>
      <c r="P63" s="66">
        <f t="shared" si="34"/>
        <v>233.10000000000002</v>
      </c>
      <c r="Q63" s="66">
        <f t="shared" si="34"/>
        <v>233.10000000000002</v>
      </c>
      <c r="R63" s="66">
        <f t="shared" si="34"/>
        <v>233.10000000000002</v>
      </c>
      <c r="S63" s="66">
        <f t="shared" si="34"/>
        <v>233.10000000000002</v>
      </c>
      <c r="T63" s="66">
        <f t="shared" si="34"/>
        <v>233.10000000000002</v>
      </c>
      <c r="U63" s="66">
        <f t="shared" si="34"/>
        <v>233.10000000000002</v>
      </c>
      <c r="V63" s="66">
        <f t="shared" si="34"/>
        <v>233.10000000000002</v>
      </c>
      <c r="W63" s="66">
        <f t="shared" si="34"/>
        <v>233.10000000000002</v>
      </c>
      <c r="X63" s="66">
        <f t="shared" si="34"/>
        <v>233.10000000000002</v>
      </c>
      <c r="Y63" s="66">
        <f t="shared" si="34"/>
        <v>233.10000000000002</v>
      </c>
      <c r="Z63" s="66">
        <f t="shared" si="34"/>
        <v>233.10000000000002</v>
      </c>
      <c r="AA63" s="66"/>
      <c r="AB63" s="66"/>
      <c r="AC63" s="66"/>
      <c r="AD63" s="75"/>
      <c r="AE63" s="58"/>
    </row>
    <row r="64" spans="1:31" ht="34.5" customHeight="1" x14ac:dyDescent="0.25">
      <c r="A64" s="12"/>
      <c r="B64" s="12"/>
      <c r="C64" s="414"/>
      <c r="D64" s="83" t="s">
        <v>26</v>
      </c>
      <c r="E64" s="17" t="s">
        <v>10</v>
      </c>
      <c r="F64" s="17" t="s">
        <v>34</v>
      </c>
      <c r="G64" s="80" t="s">
        <v>94</v>
      </c>
      <c r="H64" s="89">
        <v>12</v>
      </c>
      <c r="I64" s="89">
        <v>1</v>
      </c>
      <c r="J64" s="52">
        <f>'Quadro de Preços 1'!$I$31</f>
        <v>14.52</v>
      </c>
      <c r="K64" s="44">
        <f t="shared" si="27"/>
        <v>174.24</v>
      </c>
      <c r="L64" s="66"/>
      <c r="M64" s="66"/>
      <c r="N64" s="66"/>
      <c r="O64" s="66">
        <f t="shared" ref="O64:Z64" si="35">$K$64/12</f>
        <v>14.520000000000001</v>
      </c>
      <c r="P64" s="66">
        <f t="shared" si="35"/>
        <v>14.520000000000001</v>
      </c>
      <c r="Q64" s="66">
        <f t="shared" si="35"/>
        <v>14.520000000000001</v>
      </c>
      <c r="R64" s="66">
        <f t="shared" si="35"/>
        <v>14.520000000000001</v>
      </c>
      <c r="S64" s="66">
        <f t="shared" si="35"/>
        <v>14.520000000000001</v>
      </c>
      <c r="T64" s="66">
        <f t="shared" si="35"/>
        <v>14.520000000000001</v>
      </c>
      <c r="U64" s="66">
        <f t="shared" si="35"/>
        <v>14.520000000000001</v>
      </c>
      <c r="V64" s="66">
        <f t="shared" si="35"/>
        <v>14.520000000000001</v>
      </c>
      <c r="W64" s="66">
        <f t="shared" si="35"/>
        <v>14.520000000000001</v>
      </c>
      <c r="X64" s="66">
        <f t="shared" si="35"/>
        <v>14.520000000000001</v>
      </c>
      <c r="Y64" s="66">
        <f t="shared" si="35"/>
        <v>14.520000000000001</v>
      </c>
      <c r="Z64" s="66">
        <f t="shared" si="35"/>
        <v>14.520000000000001</v>
      </c>
      <c r="AA64" s="66"/>
      <c r="AB64" s="66"/>
      <c r="AC64" s="66"/>
      <c r="AD64" s="75"/>
      <c r="AE64" s="12"/>
    </row>
    <row r="65" spans="1:31" ht="15.75" customHeight="1" x14ac:dyDescent="0.25">
      <c r="A65" s="12"/>
      <c r="B65" s="12"/>
      <c r="C65" s="31" t="s">
        <v>95</v>
      </c>
      <c r="D65" s="87"/>
      <c r="E65" s="87"/>
      <c r="F65" s="87"/>
      <c r="G65" s="87"/>
      <c r="H65" s="87"/>
      <c r="I65" s="87"/>
      <c r="J65" s="88"/>
      <c r="K65" s="48">
        <f>SUM(K57:K64)</f>
        <v>42975.839999999989</v>
      </c>
      <c r="L65" s="51">
        <f>SUM(L57:L64)</f>
        <v>0</v>
      </c>
      <c r="M65" s="51">
        <f t="shared" ref="M65:AC65" si="36">SUM(M57:M64)</f>
        <v>0</v>
      </c>
      <c r="N65" s="51">
        <f t="shared" si="36"/>
        <v>0</v>
      </c>
      <c r="O65" s="51">
        <f t="shared" si="36"/>
        <v>3581.32</v>
      </c>
      <c r="P65" s="51">
        <f t="shared" si="36"/>
        <v>3581.32</v>
      </c>
      <c r="Q65" s="51">
        <f t="shared" si="36"/>
        <v>3581.32</v>
      </c>
      <c r="R65" s="51">
        <f t="shared" si="36"/>
        <v>3581.32</v>
      </c>
      <c r="S65" s="51">
        <f t="shared" si="36"/>
        <v>3581.32</v>
      </c>
      <c r="T65" s="51">
        <f t="shared" si="36"/>
        <v>3581.32</v>
      </c>
      <c r="U65" s="51">
        <f t="shared" si="36"/>
        <v>3581.32</v>
      </c>
      <c r="V65" s="51">
        <f t="shared" si="36"/>
        <v>3581.32</v>
      </c>
      <c r="W65" s="51">
        <f t="shared" ref="W65:AB65" si="37">SUM(W57:W64)</f>
        <v>3581.32</v>
      </c>
      <c r="X65" s="51">
        <f t="shared" si="37"/>
        <v>3581.32</v>
      </c>
      <c r="Y65" s="51">
        <f t="shared" si="37"/>
        <v>3581.32</v>
      </c>
      <c r="Z65" s="51">
        <f t="shared" si="37"/>
        <v>3581.32</v>
      </c>
      <c r="AA65" s="51">
        <f t="shared" si="37"/>
        <v>0</v>
      </c>
      <c r="AB65" s="51">
        <f t="shared" si="37"/>
        <v>0</v>
      </c>
      <c r="AC65" s="51">
        <f t="shared" si="36"/>
        <v>0</v>
      </c>
      <c r="AD65" s="75">
        <f>SUM(L65:AC65)</f>
        <v>42975.840000000004</v>
      </c>
      <c r="AE65" s="12" t="b">
        <f>IF(AD65=K65,TRUE,FALSE)</f>
        <v>1</v>
      </c>
    </row>
    <row r="66" spans="1:31" ht="15.75" customHeight="1" x14ac:dyDescent="0.25">
      <c r="A66" s="12"/>
      <c r="B66" s="12"/>
      <c r="C66" s="442" t="s">
        <v>112</v>
      </c>
      <c r="D66" s="78" t="s">
        <v>86</v>
      </c>
      <c r="E66" s="90" t="s">
        <v>9</v>
      </c>
      <c r="F66" s="17" t="s">
        <v>34</v>
      </c>
      <c r="G66" s="89" t="s">
        <v>87</v>
      </c>
      <c r="H66" s="81">
        <v>4</v>
      </c>
      <c r="I66" s="81">
        <v>180</v>
      </c>
      <c r="J66" s="55">
        <f>'Quadro de Preços (3) - II'!$H$28</f>
        <v>12.6</v>
      </c>
      <c r="K66" s="44">
        <f t="shared" ref="K66:K72" si="38">H66*I66*J66</f>
        <v>9072</v>
      </c>
      <c r="L66" s="66"/>
      <c r="M66" s="49"/>
      <c r="N66" s="49"/>
      <c r="O66" s="49">
        <f>$K$66/6</f>
        <v>1512</v>
      </c>
      <c r="P66" s="94"/>
      <c r="Q66" s="49">
        <f>$K$66/6</f>
        <v>1512</v>
      </c>
      <c r="R66" s="56"/>
      <c r="S66" s="49">
        <f>$K$66/6</f>
        <v>1512</v>
      </c>
      <c r="T66" s="56"/>
      <c r="U66" s="49">
        <f>$K$66/6</f>
        <v>1512</v>
      </c>
      <c r="V66" s="56"/>
      <c r="W66" s="49">
        <f>$K$66/6</f>
        <v>1512</v>
      </c>
      <c r="X66" s="49"/>
      <c r="Y66" s="49">
        <f>$K$66/6</f>
        <v>1512</v>
      </c>
      <c r="Z66" s="49"/>
      <c r="AA66" s="49"/>
      <c r="AB66" s="49"/>
      <c r="AC66" s="49"/>
      <c r="AD66" s="75"/>
      <c r="AE66" s="12"/>
    </row>
    <row r="67" spans="1:31" ht="15.75" customHeight="1" x14ac:dyDescent="0.25">
      <c r="A67" s="12"/>
      <c r="B67" s="12"/>
      <c r="C67" s="443"/>
      <c r="D67" s="93" t="s">
        <v>88</v>
      </c>
      <c r="E67" s="90" t="s">
        <v>9</v>
      </c>
      <c r="F67" s="17" t="s">
        <v>34</v>
      </c>
      <c r="G67" s="81" t="s">
        <v>87</v>
      </c>
      <c r="H67" s="81">
        <v>3</v>
      </c>
      <c r="I67" s="81">
        <v>240</v>
      </c>
      <c r="J67" s="55">
        <f>'Quadro de Preços (3) - II'!$H$29</f>
        <v>22.7</v>
      </c>
      <c r="K67" s="44">
        <f t="shared" si="38"/>
        <v>16344</v>
      </c>
      <c r="L67" s="66"/>
      <c r="M67" s="49"/>
      <c r="N67" s="49"/>
      <c r="O67" s="49">
        <f>$K$67/6</f>
        <v>2724</v>
      </c>
      <c r="P67" s="94"/>
      <c r="Q67" s="49">
        <f>$K$67/6</f>
        <v>2724</v>
      </c>
      <c r="R67" s="56"/>
      <c r="S67" s="49">
        <f>$K$67/6</f>
        <v>2724</v>
      </c>
      <c r="T67" s="56"/>
      <c r="U67" s="49">
        <f>$K$67/6</f>
        <v>2724</v>
      </c>
      <c r="V67" s="56"/>
      <c r="W67" s="49">
        <f>$K$67/6</f>
        <v>2724</v>
      </c>
      <c r="X67" s="49"/>
      <c r="Y67" s="49">
        <f>$K$67/6</f>
        <v>2724</v>
      </c>
      <c r="Z67" s="49"/>
      <c r="AA67" s="49"/>
      <c r="AB67" s="49"/>
      <c r="AC67" s="49"/>
      <c r="AD67" s="75"/>
      <c r="AE67" s="12"/>
    </row>
    <row r="68" spans="1:31" ht="15.75" customHeight="1" x14ac:dyDescent="0.25">
      <c r="A68" s="12"/>
      <c r="B68" s="12"/>
      <c r="C68" s="443"/>
      <c r="D68" s="96" t="s">
        <v>97</v>
      </c>
      <c r="E68" s="17" t="s">
        <v>10</v>
      </c>
      <c r="F68" s="17" t="s">
        <v>34</v>
      </c>
      <c r="G68" s="89" t="s">
        <v>94</v>
      </c>
      <c r="H68" s="81">
        <v>6</v>
      </c>
      <c r="I68" s="81">
        <v>10</v>
      </c>
      <c r="J68" s="43">
        <f>'Quadro de Preços (3) - II'!$H$23</f>
        <v>9</v>
      </c>
      <c r="K68" s="44">
        <f t="shared" si="38"/>
        <v>540</v>
      </c>
      <c r="L68" s="66"/>
      <c r="M68" s="49"/>
      <c r="N68" s="49"/>
      <c r="O68" s="49">
        <f>$K$68/6</f>
        <v>90</v>
      </c>
      <c r="P68" s="94"/>
      <c r="Q68" s="49">
        <f>$K$68/6</f>
        <v>90</v>
      </c>
      <c r="R68" s="56"/>
      <c r="S68" s="49">
        <f>$K$68/6</f>
        <v>90</v>
      </c>
      <c r="T68" s="56"/>
      <c r="U68" s="49">
        <f>$K$68/6</f>
        <v>90</v>
      </c>
      <c r="V68" s="56"/>
      <c r="W68" s="49">
        <f>$K$68/6</f>
        <v>90</v>
      </c>
      <c r="X68" s="49"/>
      <c r="Y68" s="49">
        <f>$K$68/6</f>
        <v>90</v>
      </c>
      <c r="Z68" s="49"/>
      <c r="AA68" s="49"/>
      <c r="AB68" s="49"/>
      <c r="AC68" s="49"/>
      <c r="AD68" s="75"/>
      <c r="AE68" s="12"/>
    </row>
    <row r="69" spans="1:31" ht="15.75" customHeight="1" x14ac:dyDescent="0.25">
      <c r="A69" s="58"/>
      <c r="B69" s="58"/>
      <c r="C69" s="443"/>
      <c r="D69" s="96" t="s">
        <v>98</v>
      </c>
      <c r="E69" s="17" t="s">
        <v>10</v>
      </c>
      <c r="F69" s="17" t="s">
        <v>34</v>
      </c>
      <c r="G69" s="89" t="s">
        <v>94</v>
      </c>
      <c r="H69" s="81">
        <v>6</v>
      </c>
      <c r="I69" s="222">
        <v>70</v>
      </c>
      <c r="J69" s="43">
        <f>'Quadro de Preços (3) - II'!$H$24</f>
        <v>4</v>
      </c>
      <c r="K69" s="44">
        <f t="shared" si="38"/>
        <v>1680</v>
      </c>
      <c r="L69" s="66"/>
      <c r="M69" s="49"/>
      <c r="N69" s="49"/>
      <c r="O69" s="49">
        <f>$K$69/6</f>
        <v>280</v>
      </c>
      <c r="P69" s="94"/>
      <c r="Q69" s="49">
        <f>$K$69/6</f>
        <v>280</v>
      </c>
      <c r="R69" s="56"/>
      <c r="S69" s="49">
        <f>$K$69/6</f>
        <v>280</v>
      </c>
      <c r="T69" s="56"/>
      <c r="U69" s="49">
        <f>$K$69/6</f>
        <v>280</v>
      </c>
      <c r="V69" s="56"/>
      <c r="W69" s="49">
        <f>$K$69/6</f>
        <v>280</v>
      </c>
      <c r="X69" s="49"/>
      <c r="Y69" s="49">
        <f>$K$69/6</f>
        <v>280</v>
      </c>
      <c r="Z69" s="49"/>
      <c r="AA69" s="49"/>
      <c r="AB69" s="49"/>
      <c r="AC69" s="49"/>
      <c r="AD69" s="75"/>
      <c r="AE69" s="12"/>
    </row>
    <row r="70" spans="1:31" ht="23.25" customHeight="1" x14ac:dyDescent="0.25">
      <c r="A70" s="12"/>
      <c r="B70" s="12"/>
      <c r="C70" s="443"/>
      <c r="D70" s="92" t="s">
        <v>13</v>
      </c>
      <c r="E70" s="17" t="s">
        <v>10</v>
      </c>
      <c r="F70" s="17" t="s">
        <v>34</v>
      </c>
      <c r="G70" s="89" t="s">
        <v>94</v>
      </c>
      <c r="H70" s="81">
        <v>6</v>
      </c>
      <c r="I70" s="81">
        <v>10</v>
      </c>
      <c r="J70" s="43">
        <f>'Quadro de Preços (3) - II'!$H$14</f>
        <v>2.6</v>
      </c>
      <c r="K70" s="44">
        <f t="shared" si="38"/>
        <v>156</v>
      </c>
      <c r="L70" s="66"/>
      <c r="M70" s="49"/>
      <c r="N70" s="49"/>
      <c r="O70" s="49">
        <f>$K$70/6</f>
        <v>26</v>
      </c>
      <c r="P70" s="94"/>
      <c r="Q70" s="49">
        <f>$K$70/6</f>
        <v>26</v>
      </c>
      <c r="R70" s="56"/>
      <c r="S70" s="49">
        <f>$K$70/6</f>
        <v>26</v>
      </c>
      <c r="T70" s="56"/>
      <c r="U70" s="49">
        <f>$K$70/6</f>
        <v>26</v>
      </c>
      <c r="V70" s="56"/>
      <c r="W70" s="49">
        <f>$K$70/6</f>
        <v>26</v>
      </c>
      <c r="X70" s="49"/>
      <c r="Y70" s="49">
        <f>$K$70/6</f>
        <v>26</v>
      </c>
      <c r="Z70" s="49"/>
      <c r="AA70" s="49"/>
      <c r="AB70" s="49"/>
      <c r="AC70" s="49"/>
      <c r="AD70" s="75"/>
      <c r="AE70" s="12"/>
    </row>
    <row r="71" spans="1:31" ht="15.75" customHeight="1" x14ac:dyDescent="0.25">
      <c r="A71" s="12"/>
      <c r="B71" s="12"/>
      <c r="C71" s="443"/>
      <c r="D71" s="78" t="s">
        <v>101</v>
      </c>
      <c r="E71" s="17" t="s">
        <v>10</v>
      </c>
      <c r="F71" s="17" t="s">
        <v>34</v>
      </c>
      <c r="G71" s="89" t="s">
        <v>94</v>
      </c>
      <c r="H71" s="81">
        <v>6</v>
      </c>
      <c r="I71" s="222">
        <v>70</v>
      </c>
      <c r="J71" s="52">
        <f>'Kit Lanche'!D15</f>
        <v>3.33</v>
      </c>
      <c r="K71" s="44">
        <f t="shared" si="38"/>
        <v>1398.6000000000001</v>
      </c>
      <c r="L71" s="66"/>
      <c r="M71" s="49"/>
      <c r="N71" s="49"/>
      <c r="O71" s="49">
        <f>$K$71/6</f>
        <v>233.10000000000002</v>
      </c>
      <c r="P71" s="94"/>
      <c r="Q71" s="49">
        <f>$K$71/6</f>
        <v>233.10000000000002</v>
      </c>
      <c r="R71" s="56"/>
      <c r="S71" s="49">
        <f>$K$71/6</f>
        <v>233.10000000000002</v>
      </c>
      <c r="T71" s="56"/>
      <c r="U71" s="49">
        <f>$K$71/6</f>
        <v>233.10000000000002</v>
      </c>
      <c r="V71" s="56"/>
      <c r="W71" s="49">
        <f>$K$71/6</f>
        <v>233.10000000000002</v>
      </c>
      <c r="X71" s="49"/>
      <c r="Y71" s="49">
        <f>$K$71/6</f>
        <v>233.10000000000002</v>
      </c>
      <c r="Z71" s="49"/>
      <c r="AA71" s="49"/>
      <c r="AB71" s="49"/>
      <c r="AC71" s="49"/>
      <c r="AD71" s="75"/>
      <c r="AE71" s="12"/>
    </row>
    <row r="72" spans="1:31" ht="36.75" customHeight="1" x14ac:dyDescent="0.25">
      <c r="A72" s="12"/>
      <c r="B72" s="12"/>
      <c r="C72" s="444"/>
      <c r="D72" s="78" t="s">
        <v>96</v>
      </c>
      <c r="E72" s="17" t="s">
        <v>10</v>
      </c>
      <c r="F72" s="17" t="s">
        <v>34</v>
      </c>
      <c r="G72" s="89" t="s">
        <v>94</v>
      </c>
      <c r="H72" s="81">
        <v>6</v>
      </c>
      <c r="I72" s="212">
        <v>220</v>
      </c>
      <c r="J72" s="43">
        <f>'Quadro de Preços (3) - II'!$H$19</f>
        <v>0.09</v>
      </c>
      <c r="K72" s="44">
        <f t="shared" si="38"/>
        <v>118.8</v>
      </c>
      <c r="L72" s="66"/>
      <c r="M72" s="49"/>
      <c r="N72" s="49"/>
      <c r="O72" s="49">
        <f>$K$72/6</f>
        <v>19.8</v>
      </c>
      <c r="P72" s="94"/>
      <c r="Q72" s="49">
        <f>$K$72/6</f>
        <v>19.8</v>
      </c>
      <c r="R72" s="56"/>
      <c r="S72" s="49">
        <f>$K$72/6</f>
        <v>19.8</v>
      </c>
      <c r="T72" s="56"/>
      <c r="U72" s="49">
        <f>$K$72/6</f>
        <v>19.8</v>
      </c>
      <c r="V72" s="56"/>
      <c r="W72" s="49">
        <f>$K$72/6</f>
        <v>19.8</v>
      </c>
      <c r="X72" s="49"/>
      <c r="Y72" s="49">
        <f>$K$72/6</f>
        <v>19.8</v>
      </c>
      <c r="Z72" s="49"/>
      <c r="AA72" s="49"/>
      <c r="AB72" s="49"/>
      <c r="AC72" s="49"/>
      <c r="AD72" s="75"/>
      <c r="AE72" s="12"/>
    </row>
    <row r="73" spans="1:31" ht="34.5" customHeight="1" x14ac:dyDescent="0.25">
      <c r="A73" s="12"/>
      <c r="B73" s="12"/>
      <c r="C73" s="31" t="s">
        <v>95</v>
      </c>
      <c r="D73" s="87"/>
      <c r="E73" s="87"/>
      <c r="F73" s="87"/>
      <c r="G73" s="87"/>
      <c r="H73" s="87"/>
      <c r="I73" s="87"/>
      <c r="J73" s="88"/>
      <c r="K73" s="48">
        <f>SUM(K66:K72)</f>
        <v>29309.399999999998</v>
      </c>
      <c r="L73" s="48">
        <f t="shared" ref="L73:AC73" si="39">SUM(L66:L72)</f>
        <v>0</v>
      </c>
      <c r="M73" s="48">
        <f t="shared" si="39"/>
        <v>0</v>
      </c>
      <c r="N73" s="48">
        <f t="shared" si="39"/>
        <v>0</v>
      </c>
      <c r="O73" s="48">
        <f t="shared" si="39"/>
        <v>4884.9000000000005</v>
      </c>
      <c r="P73" s="48">
        <f t="shared" si="39"/>
        <v>0</v>
      </c>
      <c r="Q73" s="48">
        <f t="shared" si="39"/>
        <v>4884.9000000000005</v>
      </c>
      <c r="R73" s="48">
        <f t="shared" si="39"/>
        <v>0</v>
      </c>
      <c r="S73" s="48">
        <f>SUM(S66:S72)</f>
        <v>4884.9000000000005</v>
      </c>
      <c r="T73" s="48">
        <f t="shared" si="39"/>
        <v>0</v>
      </c>
      <c r="U73" s="48">
        <f t="shared" si="39"/>
        <v>4884.9000000000005</v>
      </c>
      <c r="V73" s="48">
        <f t="shared" si="39"/>
        <v>0</v>
      </c>
      <c r="W73" s="48">
        <f t="shared" ref="W73:AB73" si="40">SUM(W66:W72)</f>
        <v>4884.9000000000005</v>
      </c>
      <c r="X73" s="48">
        <f t="shared" si="40"/>
        <v>0</v>
      </c>
      <c r="Y73" s="48">
        <f t="shared" si="40"/>
        <v>4884.9000000000005</v>
      </c>
      <c r="Z73" s="48">
        <f t="shared" si="40"/>
        <v>0</v>
      </c>
      <c r="AA73" s="48">
        <f t="shared" si="40"/>
        <v>0</v>
      </c>
      <c r="AB73" s="48">
        <f t="shared" si="40"/>
        <v>0</v>
      </c>
      <c r="AC73" s="48">
        <f t="shared" si="39"/>
        <v>0</v>
      </c>
      <c r="AD73" s="75">
        <f>SUM(L73:AC73)</f>
        <v>29309.400000000005</v>
      </c>
      <c r="AE73" s="12" t="b">
        <f>IF(AD73=K73,TRUE,FALSE)</f>
        <v>1</v>
      </c>
    </row>
    <row r="74" spans="1:31" ht="25.5" customHeight="1" x14ac:dyDescent="0.25">
      <c r="A74" s="12"/>
      <c r="B74" s="12"/>
      <c r="C74" s="409" t="s">
        <v>51</v>
      </c>
      <c r="D74" s="78" t="s">
        <v>86</v>
      </c>
      <c r="E74" s="90" t="s">
        <v>9</v>
      </c>
      <c r="F74" s="17" t="s">
        <v>34</v>
      </c>
      <c r="G74" s="80" t="s">
        <v>87</v>
      </c>
      <c r="H74" s="89">
        <v>4</v>
      </c>
      <c r="I74" s="81">
        <v>204</v>
      </c>
      <c r="J74" s="55">
        <f>'Quadro de Preços (3) - II'!$H$28</f>
        <v>12.6</v>
      </c>
      <c r="K74" s="44">
        <f>H74*I74*J74</f>
        <v>10281.6</v>
      </c>
      <c r="L74" s="182"/>
      <c r="M74" s="182"/>
      <c r="N74" s="182"/>
      <c r="O74" s="182"/>
      <c r="P74" s="182">
        <f t="shared" ref="P74:AA74" si="41">$K$74/12</f>
        <v>856.80000000000007</v>
      </c>
      <c r="Q74" s="182">
        <f t="shared" si="41"/>
        <v>856.80000000000007</v>
      </c>
      <c r="R74" s="182">
        <f t="shared" si="41"/>
        <v>856.80000000000007</v>
      </c>
      <c r="S74" s="182">
        <f t="shared" si="41"/>
        <v>856.80000000000007</v>
      </c>
      <c r="T74" s="182">
        <f t="shared" si="41"/>
        <v>856.80000000000007</v>
      </c>
      <c r="U74" s="182">
        <f t="shared" si="41"/>
        <v>856.80000000000007</v>
      </c>
      <c r="V74" s="182">
        <f t="shared" si="41"/>
        <v>856.80000000000007</v>
      </c>
      <c r="W74" s="182">
        <f t="shared" si="41"/>
        <v>856.80000000000007</v>
      </c>
      <c r="X74" s="182">
        <f t="shared" si="41"/>
        <v>856.80000000000007</v>
      </c>
      <c r="Y74" s="182">
        <f t="shared" si="41"/>
        <v>856.80000000000007</v>
      </c>
      <c r="Z74" s="182">
        <f t="shared" si="41"/>
        <v>856.80000000000007</v>
      </c>
      <c r="AA74" s="182">
        <f t="shared" si="41"/>
        <v>856.80000000000007</v>
      </c>
      <c r="AB74" s="182"/>
      <c r="AC74" s="182"/>
      <c r="AD74" s="75"/>
      <c r="AE74" s="12"/>
    </row>
    <row r="75" spans="1:31" ht="15.75" customHeight="1" x14ac:dyDescent="0.25">
      <c r="A75" s="12"/>
      <c r="B75" s="12"/>
      <c r="C75" s="384"/>
      <c r="D75" s="82" t="s">
        <v>88</v>
      </c>
      <c r="E75" s="90" t="s">
        <v>9</v>
      </c>
      <c r="F75" s="17" t="s">
        <v>34</v>
      </c>
      <c r="G75" s="80" t="s">
        <v>87</v>
      </c>
      <c r="H75" s="89">
        <v>3</v>
      </c>
      <c r="I75" s="81">
        <v>360</v>
      </c>
      <c r="J75" s="55">
        <f>'Quadro de Preços (3) - II'!$H$29</f>
        <v>22.7</v>
      </c>
      <c r="K75" s="44">
        <f t="shared" ref="K75:K79" si="42">H75*I75*J75</f>
        <v>24516</v>
      </c>
      <c r="L75" s="182"/>
      <c r="M75" s="182"/>
      <c r="N75" s="182"/>
      <c r="O75" s="182"/>
      <c r="P75" s="182">
        <f t="shared" ref="P75:AA75" si="43">$K$75/12</f>
        <v>2043</v>
      </c>
      <c r="Q75" s="182">
        <f t="shared" si="43"/>
        <v>2043</v>
      </c>
      <c r="R75" s="182">
        <f t="shared" si="43"/>
        <v>2043</v>
      </c>
      <c r="S75" s="182">
        <f t="shared" si="43"/>
        <v>2043</v>
      </c>
      <c r="T75" s="182">
        <f t="shared" si="43"/>
        <v>2043</v>
      </c>
      <c r="U75" s="182">
        <f t="shared" si="43"/>
        <v>2043</v>
      </c>
      <c r="V75" s="182">
        <f t="shared" si="43"/>
        <v>2043</v>
      </c>
      <c r="W75" s="182">
        <f t="shared" si="43"/>
        <v>2043</v>
      </c>
      <c r="X75" s="182">
        <f t="shared" si="43"/>
        <v>2043</v>
      </c>
      <c r="Y75" s="182">
        <f t="shared" si="43"/>
        <v>2043</v>
      </c>
      <c r="Z75" s="182">
        <f t="shared" si="43"/>
        <v>2043</v>
      </c>
      <c r="AA75" s="182">
        <f t="shared" si="43"/>
        <v>2043</v>
      </c>
      <c r="AB75" s="182"/>
      <c r="AC75" s="182"/>
      <c r="AD75" s="75"/>
      <c r="AE75" s="12"/>
    </row>
    <row r="76" spans="1:31" ht="15.75" customHeight="1" x14ac:dyDescent="0.25">
      <c r="A76" s="12"/>
      <c r="B76" s="12"/>
      <c r="C76" s="384"/>
      <c r="D76" s="100" t="s">
        <v>471</v>
      </c>
      <c r="E76" s="17" t="s">
        <v>6</v>
      </c>
      <c r="F76" s="17" t="s">
        <v>34</v>
      </c>
      <c r="G76" s="80" t="s">
        <v>87</v>
      </c>
      <c r="H76" s="89">
        <v>12</v>
      </c>
      <c r="I76" s="213">
        <v>20</v>
      </c>
      <c r="J76" s="43">
        <f>'Quadro de Preços (3) - II'!H33</f>
        <v>26.84</v>
      </c>
      <c r="K76" s="44">
        <f t="shared" si="42"/>
        <v>6441.6</v>
      </c>
      <c r="L76" s="182"/>
      <c r="M76" s="182"/>
      <c r="N76" s="182"/>
      <c r="O76" s="182"/>
      <c r="P76" s="182">
        <f t="shared" ref="P76:AA76" si="44">$K$76/12</f>
        <v>536.80000000000007</v>
      </c>
      <c r="Q76" s="182">
        <f t="shared" si="44"/>
        <v>536.80000000000007</v>
      </c>
      <c r="R76" s="182">
        <f t="shared" si="44"/>
        <v>536.80000000000007</v>
      </c>
      <c r="S76" s="182">
        <f t="shared" si="44"/>
        <v>536.80000000000007</v>
      </c>
      <c r="T76" s="182">
        <f t="shared" si="44"/>
        <v>536.80000000000007</v>
      </c>
      <c r="U76" s="182">
        <f t="shared" si="44"/>
        <v>536.80000000000007</v>
      </c>
      <c r="V76" s="182">
        <f t="shared" si="44"/>
        <v>536.80000000000007</v>
      </c>
      <c r="W76" s="182">
        <f t="shared" si="44"/>
        <v>536.80000000000007</v>
      </c>
      <c r="X76" s="182">
        <f t="shared" si="44"/>
        <v>536.80000000000007</v>
      </c>
      <c r="Y76" s="182">
        <f t="shared" si="44"/>
        <v>536.80000000000007</v>
      </c>
      <c r="Z76" s="182">
        <f t="shared" si="44"/>
        <v>536.80000000000007</v>
      </c>
      <c r="AA76" s="182">
        <f t="shared" si="44"/>
        <v>536.80000000000007</v>
      </c>
      <c r="AB76" s="182"/>
      <c r="AC76" s="182"/>
      <c r="AD76" s="75"/>
      <c r="AE76" s="12"/>
    </row>
    <row r="77" spans="1:31" ht="15.75" customHeight="1" x14ac:dyDescent="0.25">
      <c r="A77" s="12"/>
      <c r="B77" s="12"/>
      <c r="C77" s="384"/>
      <c r="D77" s="78" t="s">
        <v>101</v>
      </c>
      <c r="E77" s="17" t="s">
        <v>10</v>
      </c>
      <c r="F77" s="17" t="s">
        <v>34</v>
      </c>
      <c r="G77" s="89" t="s">
        <v>94</v>
      </c>
      <c r="H77" s="89">
        <v>12</v>
      </c>
      <c r="I77" s="221">
        <v>70</v>
      </c>
      <c r="J77" s="43">
        <f>'Kit Lanche'!D15</f>
        <v>3.33</v>
      </c>
      <c r="K77" s="44">
        <f t="shared" si="42"/>
        <v>2797.2000000000003</v>
      </c>
      <c r="L77" s="182"/>
      <c r="M77" s="182"/>
      <c r="N77" s="182"/>
      <c r="O77" s="182"/>
      <c r="P77" s="182">
        <f t="shared" ref="P77:AA77" si="45">$K$77/12</f>
        <v>233.10000000000002</v>
      </c>
      <c r="Q77" s="182">
        <f t="shared" si="45"/>
        <v>233.10000000000002</v>
      </c>
      <c r="R77" s="182">
        <f t="shared" si="45"/>
        <v>233.10000000000002</v>
      </c>
      <c r="S77" s="182">
        <f t="shared" si="45"/>
        <v>233.10000000000002</v>
      </c>
      <c r="T77" s="182">
        <f t="shared" si="45"/>
        <v>233.10000000000002</v>
      </c>
      <c r="U77" s="182">
        <f t="shared" si="45"/>
        <v>233.10000000000002</v>
      </c>
      <c r="V77" s="182">
        <f t="shared" si="45"/>
        <v>233.10000000000002</v>
      </c>
      <c r="W77" s="182">
        <f t="shared" si="45"/>
        <v>233.10000000000002</v>
      </c>
      <c r="X77" s="182">
        <f t="shared" si="45"/>
        <v>233.10000000000002</v>
      </c>
      <c r="Y77" s="182">
        <f t="shared" si="45"/>
        <v>233.10000000000002</v>
      </c>
      <c r="Z77" s="182">
        <f t="shared" si="45"/>
        <v>233.10000000000002</v>
      </c>
      <c r="AA77" s="182">
        <f t="shared" si="45"/>
        <v>233.10000000000002</v>
      </c>
      <c r="AB77" s="182"/>
      <c r="AC77" s="182"/>
      <c r="AD77" s="75"/>
      <c r="AE77" s="12"/>
    </row>
    <row r="78" spans="1:31" ht="15.75" customHeight="1" x14ac:dyDescent="0.25">
      <c r="A78" s="12"/>
      <c r="B78" s="12"/>
      <c r="C78" s="384"/>
      <c r="D78" s="101" t="s">
        <v>97</v>
      </c>
      <c r="E78" s="17" t="s">
        <v>10</v>
      </c>
      <c r="F78" s="17" t="s">
        <v>34</v>
      </c>
      <c r="G78" s="89" t="s">
        <v>94</v>
      </c>
      <c r="H78" s="89">
        <v>12</v>
      </c>
      <c r="I78" s="89">
        <v>10</v>
      </c>
      <c r="J78" s="43">
        <f>'Quadro de Preços (3) - II'!$H$23</f>
        <v>9</v>
      </c>
      <c r="K78" s="44">
        <f t="shared" si="42"/>
        <v>1080</v>
      </c>
      <c r="L78" s="182"/>
      <c r="M78" s="182"/>
      <c r="N78" s="182"/>
      <c r="O78" s="182"/>
      <c r="P78" s="182">
        <f t="shared" ref="P78:AA78" si="46">$K$78/12</f>
        <v>90</v>
      </c>
      <c r="Q78" s="182">
        <f t="shared" si="46"/>
        <v>90</v>
      </c>
      <c r="R78" s="182">
        <f t="shared" si="46"/>
        <v>90</v>
      </c>
      <c r="S78" s="182">
        <f t="shared" si="46"/>
        <v>90</v>
      </c>
      <c r="T78" s="182">
        <f t="shared" si="46"/>
        <v>90</v>
      </c>
      <c r="U78" s="182">
        <f t="shared" si="46"/>
        <v>90</v>
      </c>
      <c r="V78" s="182">
        <f t="shared" si="46"/>
        <v>90</v>
      </c>
      <c r="W78" s="182">
        <f t="shared" si="46"/>
        <v>90</v>
      </c>
      <c r="X78" s="182">
        <f t="shared" si="46"/>
        <v>90</v>
      </c>
      <c r="Y78" s="182">
        <f t="shared" si="46"/>
        <v>90</v>
      </c>
      <c r="Z78" s="182">
        <f t="shared" si="46"/>
        <v>90</v>
      </c>
      <c r="AA78" s="182">
        <f t="shared" si="46"/>
        <v>90</v>
      </c>
      <c r="AB78" s="182"/>
      <c r="AC78" s="182"/>
      <c r="AD78" s="75"/>
      <c r="AE78" s="12"/>
    </row>
    <row r="79" spans="1:31" ht="15.75" customHeight="1" x14ac:dyDescent="0.25">
      <c r="A79" s="12"/>
      <c r="B79" s="12"/>
      <c r="C79" s="384"/>
      <c r="D79" s="101" t="s">
        <v>98</v>
      </c>
      <c r="E79" s="17" t="s">
        <v>10</v>
      </c>
      <c r="F79" s="17" t="s">
        <v>34</v>
      </c>
      <c r="G79" s="80" t="s">
        <v>94</v>
      </c>
      <c r="H79" s="65">
        <v>12</v>
      </c>
      <c r="I79" s="221">
        <v>70</v>
      </c>
      <c r="J79" s="43">
        <f>'Quadro de Preços (3) - II'!$H$24</f>
        <v>4</v>
      </c>
      <c r="K79" s="44">
        <f t="shared" si="42"/>
        <v>3360</v>
      </c>
      <c r="L79" s="182"/>
      <c r="M79" s="182"/>
      <c r="N79" s="182"/>
      <c r="O79" s="182"/>
      <c r="P79" s="182">
        <f t="shared" ref="P79:AA79" si="47">$K$79/12</f>
        <v>280</v>
      </c>
      <c r="Q79" s="182">
        <f t="shared" si="47"/>
        <v>280</v>
      </c>
      <c r="R79" s="182">
        <f t="shared" si="47"/>
        <v>280</v>
      </c>
      <c r="S79" s="182">
        <f t="shared" si="47"/>
        <v>280</v>
      </c>
      <c r="T79" s="182">
        <f t="shared" si="47"/>
        <v>280</v>
      </c>
      <c r="U79" s="182">
        <f t="shared" si="47"/>
        <v>280</v>
      </c>
      <c r="V79" s="182">
        <f t="shared" si="47"/>
        <v>280</v>
      </c>
      <c r="W79" s="182">
        <f t="shared" si="47"/>
        <v>280</v>
      </c>
      <c r="X79" s="182">
        <f t="shared" si="47"/>
        <v>280</v>
      </c>
      <c r="Y79" s="182">
        <f t="shared" si="47"/>
        <v>280</v>
      </c>
      <c r="Z79" s="182">
        <f t="shared" si="47"/>
        <v>280</v>
      </c>
      <c r="AA79" s="182">
        <f t="shared" si="47"/>
        <v>280</v>
      </c>
      <c r="AB79" s="182"/>
      <c r="AC79" s="182"/>
      <c r="AD79" s="75"/>
      <c r="AE79" s="12"/>
    </row>
    <row r="80" spans="1:31" ht="12" customHeight="1" x14ac:dyDescent="0.25">
      <c r="A80" s="12"/>
      <c r="B80" s="12"/>
      <c r="C80" s="385"/>
      <c r="D80" s="91" t="s">
        <v>502</v>
      </c>
      <c r="E80" s="17" t="s">
        <v>10</v>
      </c>
      <c r="F80" s="17" t="s">
        <v>34</v>
      </c>
      <c r="G80" s="89" t="s">
        <v>94</v>
      </c>
      <c r="H80" s="89">
        <v>12</v>
      </c>
      <c r="I80" s="89">
        <v>70</v>
      </c>
      <c r="J80" s="43">
        <f>'Quadro de Preços 1'!$I$12</f>
        <v>0.63</v>
      </c>
      <c r="K80" s="44">
        <f>H80*I80*J80</f>
        <v>529.20000000000005</v>
      </c>
      <c r="L80" s="182"/>
      <c r="M80" s="182"/>
      <c r="N80" s="182"/>
      <c r="O80" s="182"/>
      <c r="P80" s="182">
        <f t="shared" ref="P80:AA80" si="48">$K$80/12</f>
        <v>44.1</v>
      </c>
      <c r="Q80" s="182">
        <f t="shared" si="48"/>
        <v>44.1</v>
      </c>
      <c r="R80" s="182">
        <f t="shared" si="48"/>
        <v>44.1</v>
      </c>
      <c r="S80" s="182">
        <f t="shared" si="48"/>
        <v>44.1</v>
      </c>
      <c r="T80" s="182">
        <f t="shared" si="48"/>
        <v>44.1</v>
      </c>
      <c r="U80" s="182">
        <f t="shared" si="48"/>
        <v>44.1</v>
      </c>
      <c r="V80" s="182">
        <f t="shared" si="48"/>
        <v>44.1</v>
      </c>
      <c r="W80" s="182">
        <f t="shared" si="48"/>
        <v>44.1</v>
      </c>
      <c r="X80" s="182">
        <f t="shared" si="48"/>
        <v>44.1</v>
      </c>
      <c r="Y80" s="182">
        <f t="shared" si="48"/>
        <v>44.1</v>
      </c>
      <c r="Z80" s="182">
        <f t="shared" si="48"/>
        <v>44.1</v>
      </c>
      <c r="AA80" s="182">
        <f t="shared" si="48"/>
        <v>44.1</v>
      </c>
      <c r="AB80" s="182"/>
      <c r="AC80" s="182"/>
      <c r="AD80" s="75"/>
      <c r="AE80" s="12"/>
    </row>
    <row r="81" spans="1:31" ht="25.5" customHeight="1" x14ac:dyDescent="0.25">
      <c r="A81" s="12"/>
      <c r="B81" s="12"/>
      <c r="C81" s="31" t="s">
        <v>95</v>
      </c>
      <c r="D81" s="87"/>
      <c r="E81" s="102"/>
      <c r="F81" s="102"/>
      <c r="G81" s="102"/>
      <c r="H81" s="102"/>
      <c r="I81" s="102"/>
      <c r="J81" s="103"/>
      <c r="K81" s="54">
        <f>SUM(K74:K80)</f>
        <v>49005.599999999991</v>
      </c>
      <c r="L81" s="54">
        <f t="shared" ref="L81:AC81" si="49">SUM(L74:L80)</f>
        <v>0</v>
      </c>
      <c r="M81" s="54">
        <f t="shared" si="49"/>
        <v>0</v>
      </c>
      <c r="N81" s="54">
        <f t="shared" si="49"/>
        <v>0</v>
      </c>
      <c r="O81" s="54">
        <f t="shared" si="49"/>
        <v>0</v>
      </c>
      <c r="P81" s="54">
        <f t="shared" si="49"/>
        <v>4083.8</v>
      </c>
      <c r="Q81" s="54">
        <f t="shared" si="49"/>
        <v>4083.8</v>
      </c>
      <c r="R81" s="54">
        <f t="shared" si="49"/>
        <v>4083.8</v>
      </c>
      <c r="S81" s="54">
        <f t="shared" si="49"/>
        <v>4083.8</v>
      </c>
      <c r="T81" s="54">
        <f t="shared" si="49"/>
        <v>4083.8</v>
      </c>
      <c r="U81" s="54">
        <f t="shared" si="49"/>
        <v>4083.8</v>
      </c>
      <c r="V81" s="54">
        <f t="shared" si="49"/>
        <v>4083.8</v>
      </c>
      <c r="W81" s="54">
        <f t="shared" ref="W81:AB81" si="50">SUM(W74:W80)</f>
        <v>4083.8</v>
      </c>
      <c r="X81" s="54">
        <f t="shared" si="50"/>
        <v>4083.8</v>
      </c>
      <c r="Y81" s="54">
        <f t="shared" si="50"/>
        <v>4083.8</v>
      </c>
      <c r="Z81" s="54">
        <f t="shared" si="50"/>
        <v>4083.8</v>
      </c>
      <c r="AA81" s="54">
        <f t="shared" si="50"/>
        <v>4083.8</v>
      </c>
      <c r="AB81" s="54">
        <f t="shared" si="50"/>
        <v>0</v>
      </c>
      <c r="AC81" s="54">
        <f t="shared" si="49"/>
        <v>0</v>
      </c>
      <c r="AD81" s="75">
        <f>SUM(L81:AC81)</f>
        <v>49005.600000000006</v>
      </c>
      <c r="AE81" s="12" t="b">
        <f>IF(AD81=K81,TRUE,FALSE)</f>
        <v>1</v>
      </c>
    </row>
    <row r="82" spans="1:31" ht="30.75" customHeight="1" x14ac:dyDescent="0.25">
      <c r="A82" s="12"/>
      <c r="B82" s="12"/>
      <c r="C82" s="409" t="s">
        <v>52</v>
      </c>
      <c r="D82" s="100" t="s">
        <v>497</v>
      </c>
      <c r="E82" s="17" t="s">
        <v>6</v>
      </c>
      <c r="F82" s="17" t="s">
        <v>34</v>
      </c>
      <c r="G82" s="81" t="s">
        <v>87</v>
      </c>
      <c r="H82" s="81">
        <v>1</v>
      </c>
      <c r="I82" s="81">
        <v>1500</v>
      </c>
      <c r="J82" s="263">
        <f>'Planilha para vinculação'!F8</f>
        <v>16.55</v>
      </c>
      <c r="K82" s="57">
        <f>J82*I82*H82</f>
        <v>24825</v>
      </c>
      <c r="L82" s="56"/>
      <c r="M82" s="56"/>
      <c r="N82" s="56"/>
      <c r="O82" s="56">
        <f>$K$82/15</f>
        <v>1655</v>
      </c>
      <c r="P82" s="56">
        <f t="shared" ref="P82:AC82" si="51">$K$82/15</f>
        <v>1655</v>
      </c>
      <c r="Q82" s="56">
        <f t="shared" si="51"/>
        <v>1655</v>
      </c>
      <c r="R82" s="56">
        <f t="shared" si="51"/>
        <v>1655</v>
      </c>
      <c r="S82" s="56">
        <f t="shared" si="51"/>
        <v>1655</v>
      </c>
      <c r="T82" s="56">
        <f t="shared" si="51"/>
        <v>1655</v>
      </c>
      <c r="U82" s="56">
        <f t="shared" si="51"/>
        <v>1655</v>
      </c>
      <c r="V82" s="56">
        <f t="shared" si="51"/>
        <v>1655</v>
      </c>
      <c r="W82" s="56">
        <f t="shared" si="51"/>
        <v>1655</v>
      </c>
      <c r="X82" s="56">
        <f t="shared" si="51"/>
        <v>1655</v>
      </c>
      <c r="Y82" s="56">
        <f t="shared" si="51"/>
        <v>1655</v>
      </c>
      <c r="Z82" s="56">
        <f t="shared" si="51"/>
        <v>1655</v>
      </c>
      <c r="AA82" s="56">
        <f t="shared" si="51"/>
        <v>1655</v>
      </c>
      <c r="AB82" s="56">
        <f t="shared" si="51"/>
        <v>1655</v>
      </c>
      <c r="AC82" s="56">
        <f t="shared" si="51"/>
        <v>1655</v>
      </c>
      <c r="AD82" s="75"/>
      <c r="AE82" s="12"/>
    </row>
    <row r="83" spans="1:31" ht="34.5" customHeight="1" x14ac:dyDescent="0.25">
      <c r="A83" s="12"/>
      <c r="B83" s="12"/>
      <c r="C83" s="384"/>
      <c r="D83" s="93" t="s">
        <v>86</v>
      </c>
      <c r="E83" s="90" t="s">
        <v>9</v>
      </c>
      <c r="F83" s="17" t="s">
        <v>34</v>
      </c>
      <c r="G83" s="81" t="s">
        <v>87</v>
      </c>
      <c r="H83" s="81">
        <v>4</v>
      </c>
      <c r="I83" s="81">
        <v>300</v>
      </c>
      <c r="J83" s="55">
        <f>'Quadro de Preços (3) - II'!$H$28</f>
        <v>12.6</v>
      </c>
      <c r="K83" s="57">
        <f t="shared" ref="K83" si="52">J83*I83*H83</f>
        <v>15120</v>
      </c>
      <c r="L83" s="49"/>
      <c r="M83" s="49"/>
      <c r="N83" s="49"/>
      <c r="O83" s="49">
        <f>$K$83/15</f>
        <v>1008</v>
      </c>
      <c r="P83" s="49">
        <f t="shared" ref="P83:AC83" si="53">$K$83/15</f>
        <v>1008</v>
      </c>
      <c r="Q83" s="49">
        <f t="shared" si="53"/>
        <v>1008</v>
      </c>
      <c r="R83" s="49">
        <f t="shared" si="53"/>
        <v>1008</v>
      </c>
      <c r="S83" s="49">
        <f t="shared" si="53"/>
        <v>1008</v>
      </c>
      <c r="T83" s="49">
        <f t="shared" si="53"/>
        <v>1008</v>
      </c>
      <c r="U83" s="49">
        <f t="shared" si="53"/>
        <v>1008</v>
      </c>
      <c r="V83" s="49">
        <f t="shared" si="53"/>
        <v>1008</v>
      </c>
      <c r="W83" s="49">
        <f t="shared" si="53"/>
        <v>1008</v>
      </c>
      <c r="X83" s="49">
        <f t="shared" si="53"/>
        <v>1008</v>
      </c>
      <c r="Y83" s="49">
        <f t="shared" si="53"/>
        <v>1008</v>
      </c>
      <c r="Z83" s="49">
        <f t="shared" si="53"/>
        <v>1008</v>
      </c>
      <c r="AA83" s="49">
        <f t="shared" si="53"/>
        <v>1008</v>
      </c>
      <c r="AB83" s="49">
        <f t="shared" si="53"/>
        <v>1008</v>
      </c>
      <c r="AC83" s="49">
        <f t="shared" si="53"/>
        <v>1008</v>
      </c>
      <c r="AD83" s="193"/>
      <c r="AE83" s="12"/>
    </row>
    <row r="84" spans="1:31" ht="15.75" customHeight="1" x14ac:dyDescent="0.25">
      <c r="A84" s="12"/>
      <c r="B84" s="12"/>
      <c r="C84" s="385"/>
      <c r="D84" s="93" t="s">
        <v>88</v>
      </c>
      <c r="E84" s="90" t="s">
        <v>9</v>
      </c>
      <c r="F84" s="17" t="s">
        <v>34</v>
      </c>
      <c r="G84" s="81" t="s">
        <v>87</v>
      </c>
      <c r="H84" s="81">
        <v>3</v>
      </c>
      <c r="I84" s="81">
        <v>300</v>
      </c>
      <c r="J84" s="55">
        <f>'Quadro de Preços (3) - II'!$H$29</f>
        <v>22.7</v>
      </c>
      <c r="K84" s="57">
        <f>J84*I84*H84</f>
        <v>20430</v>
      </c>
      <c r="L84" s="49"/>
      <c r="M84" s="49"/>
      <c r="N84" s="49"/>
      <c r="O84" s="49">
        <f>$K$84/15</f>
        <v>1362</v>
      </c>
      <c r="P84" s="49">
        <f t="shared" ref="P84:AC84" si="54">$K$84/15</f>
        <v>1362</v>
      </c>
      <c r="Q84" s="49">
        <f t="shared" si="54"/>
        <v>1362</v>
      </c>
      <c r="R84" s="49">
        <f t="shared" si="54"/>
        <v>1362</v>
      </c>
      <c r="S84" s="49">
        <f t="shared" si="54"/>
        <v>1362</v>
      </c>
      <c r="T84" s="49">
        <f t="shared" si="54"/>
        <v>1362</v>
      </c>
      <c r="U84" s="49">
        <f t="shared" si="54"/>
        <v>1362</v>
      </c>
      <c r="V84" s="49">
        <f t="shared" si="54"/>
        <v>1362</v>
      </c>
      <c r="W84" s="49">
        <f t="shared" si="54"/>
        <v>1362</v>
      </c>
      <c r="X84" s="49">
        <f t="shared" si="54"/>
        <v>1362</v>
      </c>
      <c r="Y84" s="49">
        <f t="shared" si="54"/>
        <v>1362</v>
      </c>
      <c r="Z84" s="49">
        <f t="shared" si="54"/>
        <v>1362</v>
      </c>
      <c r="AA84" s="49">
        <f t="shared" si="54"/>
        <v>1362</v>
      </c>
      <c r="AB84" s="49">
        <f t="shared" si="54"/>
        <v>1362</v>
      </c>
      <c r="AC84" s="49">
        <f t="shared" si="54"/>
        <v>1362</v>
      </c>
      <c r="AD84" s="193"/>
      <c r="AE84" s="12"/>
    </row>
    <row r="85" spans="1:31" ht="15.75" customHeight="1" x14ac:dyDescent="0.25">
      <c r="A85" s="12"/>
      <c r="B85" s="12"/>
      <c r="C85" s="105"/>
      <c r="D85" s="106"/>
      <c r="E85" s="106"/>
      <c r="F85" s="106"/>
      <c r="G85" s="106"/>
      <c r="H85" s="106"/>
      <c r="I85" s="106"/>
      <c r="J85" s="106"/>
      <c r="K85" s="54">
        <f>SUM(K82:K84)</f>
        <v>60375</v>
      </c>
      <c r="L85" s="59">
        <f>SUM(L82:L84)</f>
        <v>0</v>
      </c>
      <c r="M85" s="59">
        <f t="shared" ref="M85:AC85" si="55">SUM(M82:M84)</f>
        <v>0</v>
      </c>
      <c r="N85" s="59">
        <f t="shared" si="55"/>
        <v>0</v>
      </c>
      <c r="O85" s="59">
        <f t="shared" si="55"/>
        <v>4025</v>
      </c>
      <c r="P85" s="59">
        <f t="shared" si="55"/>
        <v>4025</v>
      </c>
      <c r="Q85" s="59">
        <f t="shared" si="55"/>
        <v>4025</v>
      </c>
      <c r="R85" s="59">
        <f t="shared" si="55"/>
        <v>4025</v>
      </c>
      <c r="S85" s="59">
        <f t="shared" si="55"/>
        <v>4025</v>
      </c>
      <c r="T85" s="59">
        <f t="shared" si="55"/>
        <v>4025</v>
      </c>
      <c r="U85" s="59">
        <f t="shared" si="55"/>
        <v>4025</v>
      </c>
      <c r="V85" s="59">
        <f t="shared" si="55"/>
        <v>4025</v>
      </c>
      <c r="W85" s="59">
        <f t="shared" ref="W85:AB85" si="56">SUM(W82:W84)</f>
        <v>4025</v>
      </c>
      <c r="X85" s="59">
        <f t="shared" si="56"/>
        <v>4025</v>
      </c>
      <c r="Y85" s="59">
        <f t="shared" si="56"/>
        <v>4025</v>
      </c>
      <c r="Z85" s="59">
        <f t="shared" si="56"/>
        <v>4025</v>
      </c>
      <c r="AA85" s="59">
        <f t="shared" si="56"/>
        <v>4025</v>
      </c>
      <c r="AB85" s="59">
        <f t="shared" si="56"/>
        <v>4025</v>
      </c>
      <c r="AC85" s="59">
        <f t="shared" si="55"/>
        <v>4025</v>
      </c>
      <c r="AD85" s="75">
        <f>SUM(L85:AC85)</f>
        <v>60375</v>
      </c>
      <c r="AE85" s="12" t="b">
        <f>IF(AD85=K85,TRUE,FALSE)</f>
        <v>1</v>
      </c>
    </row>
    <row r="86" spans="1:31" ht="15.75" customHeight="1" x14ac:dyDescent="0.25">
      <c r="A86" s="12"/>
      <c r="B86" s="12"/>
      <c r="C86" s="406" t="s">
        <v>85</v>
      </c>
      <c r="D86" s="407"/>
      <c r="E86" s="407"/>
      <c r="F86" s="407"/>
      <c r="G86" s="407"/>
      <c r="H86" s="407"/>
      <c r="I86" s="407"/>
      <c r="J86" s="408"/>
      <c r="K86" s="60">
        <f>K85+K81+K73+K65+K42+K31+K28+K26+K47+K56</f>
        <v>505281.20999999996</v>
      </c>
      <c r="L86" s="60">
        <f>SUM(L26,L28,L31,L42,L47,L56,L65,L73,L81,L85)</f>
        <v>0</v>
      </c>
      <c r="M86" s="60">
        <f t="shared" ref="M86:AC86" si="57">SUM(M26,M28,M31,M42,M47,M56,M65,M73,M81,M85)</f>
        <v>55672.958235294114</v>
      </c>
      <c r="N86" s="60">
        <f t="shared" si="57"/>
        <v>30485.838235294119</v>
      </c>
      <c r="O86" s="60">
        <f t="shared" si="57"/>
        <v>30148.458235294122</v>
      </c>
      <c r="P86" s="60">
        <f t="shared" si="57"/>
        <v>27304.358235294119</v>
      </c>
      <c r="Q86" s="60">
        <f t="shared" si="57"/>
        <v>32189.258235294121</v>
      </c>
      <c r="R86" s="60">
        <f t="shared" si="57"/>
        <v>27304.358235294119</v>
      </c>
      <c r="S86" s="60">
        <f t="shared" si="57"/>
        <v>32189.258235294121</v>
      </c>
      <c r="T86" s="60">
        <f t="shared" si="57"/>
        <v>27304.358235294119</v>
      </c>
      <c r="U86" s="60">
        <f t="shared" si="57"/>
        <v>32189.258235294121</v>
      </c>
      <c r="V86" s="60">
        <f t="shared" si="57"/>
        <v>27304.358235294119</v>
      </c>
      <c r="W86" s="60">
        <f t="shared" si="57"/>
        <v>32189.258235294121</v>
      </c>
      <c r="X86" s="60">
        <f t="shared" si="57"/>
        <v>27304.358235294119</v>
      </c>
      <c r="Y86" s="60">
        <f t="shared" si="57"/>
        <v>32189.258235294121</v>
      </c>
      <c r="Z86" s="60">
        <f t="shared" si="57"/>
        <v>27304.358235294119</v>
      </c>
      <c r="AA86" s="60">
        <f t="shared" si="57"/>
        <v>23723.03823529412</v>
      </c>
      <c r="AB86" s="60">
        <f t="shared" si="57"/>
        <v>19639.23823529412</v>
      </c>
      <c r="AC86" s="60">
        <f t="shared" si="57"/>
        <v>20839.238235294117</v>
      </c>
      <c r="AD86" s="75">
        <f>SUM(L86:AC86)</f>
        <v>505281.21000000008</v>
      </c>
      <c r="AE86" s="12" t="b">
        <f>IF(AD86=K86,TRUE,FALSE)</f>
        <v>1</v>
      </c>
    </row>
    <row r="87" spans="1:31" ht="15.75" customHeight="1" x14ac:dyDescent="0.25">
      <c r="A87" s="12"/>
      <c r="B87" s="12"/>
      <c r="C87" s="386" t="s">
        <v>610</v>
      </c>
      <c r="D87" s="387"/>
      <c r="E87" s="387"/>
      <c r="F87" s="387"/>
      <c r="G87" s="387"/>
      <c r="H87" s="387"/>
      <c r="I87" s="387"/>
      <c r="J87" s="387"/>
      <c r="K87" s="388"/>
      <c r="L87" s="61"/>
      <c r="M87" s="62"/>
      <c r="N87" s="62"/>
      <c r="O87" s="62"/>
      <c r="P87" s="62"/>
      <c r="Q87" s="62"/>
      <c r="R87" s="62"/>
      <c r="S87" s="62"/>
      <c r="T87" s="62"/>
      <c r="U87" s="63"/>
      <c r="V87" s="62"/>
      <c r="W87" s="62"/>
      <c r="X87" s="62"/>
      <c r="Y87" s="62"/>
      <c r="Z87" s="62"/>
      <c r="AA87" s="62"/>
      <c r="AB87" s="62"/>
      <c r="AC87" s="62"/>
      <c r="AD87" s="75"/>
      <c r="AE87" s="12"/>
    </row>
    <row r="88" spans="1:31" ht="15.75" customHeight="1" x14ac:dyDescent="0.25">
      <c r="A88" s="12"/>
      <c r="B88" s="12"/>
      <c r="C88" s="389" t="s">
        <v>102</v>
      </c>
      <c r="D88" s="100" t="s">
        <v>469</v>
      </c>
      <c r="E88" s="17" t="s">
        <v>6</v>
      </c>
      <c r="F88" s="17" t="s">
        <v>34</v>
      </c>
      <c r="G88" s="81" t="s">
        <v>87</v>
      </c>
      <c r="H88" s="81">
        <v>4</v>
      </c>
      <c r="I88" s="81">
        <v>20</v>
      </c>
      <c r="J88" s="55">
        <f>'Quadro de Preços (3) - II'!$H$31</f>
        <v>37.94</v>
      </c>
      <c r="K88" s="64">
        <f t="shared" ref="K88:K96" si="58">J88*I88*H88</f>
        <v>3035.2</v>
      </c>
      <c r="L88" s="107"/>
      <c r="M88" s="56"/>
      <c r="N88" s="56"/>
      <c r="O88" s="56"/>
      <c r="P88" s="56"/>
      <c r="Q88" s="56"/>
      <c r="R88" s="56">
        <f>$K$88/4</f>
        <v>758.8</v>
      </c>
      <c r="S88" s="56"/>
      <c r="T88" s="56"/>
      <c r="U88" s="56">
        <f>$K$88/4</f>
        <v>758.8</v>
      </c>
      <c r="V88" s="56"/>
      <c r="W88" s="56"/>
      <c r="X88" s="56">
        <f>$K$88/4</f>
        <v>758.8</v>
      </c>
      <c r="Y88" s="56"/>
      <c r="Z88" s="56"/>
      <c r="AA88" s="56">
        <f>$K$88/4</f>
        <v>758.8</v>
      </c>
      <c r="AB88" s="56"/>
      <c r="AC88" s="56"/>
      <c r="AD88" s="193"/>
      <c r="AE88" s="12"/>
    </row>
    <row r="89" spans="1:31" ht="15.75" customHeight="1" x14ac:dyDescent="0.25">
      <c r="A89" s="12"/>
      <c r="B89" s="12"/>
      <c r="C89" s="390"/>
      <c r="D89" s="78" t="s">
        <v>86</v>
      </c>
      <c r="E89" s="90" t="s">
        <v>9</v>
      </c>
      <c r="F89" s="17" t="s">
        <v>34</v>
      </c>
      <c r="G89" s="89" t="s">
        <v>87</v>
      </c>
      <c r="H89" s="89">
        <v>4</v>
      </c>
      <c r="I89" s="81">
        <v>72</v>
      </c>
      <c r="J89" s="55">
        <f>'Quadro de Preços (3) - II'!$H$28</f>
        <v>12.6</v>
      </c>
      <c r="K89" s="64">
        <f t="shared" si="58"/>
        <v>3628.7999999999997</v>
      </c>
      <c r="L89" s="97"/>
      <c r="M89" s="56"/>
      <c r="N89" s="98"/>
      <c r="O89" s="98"/>
      <c r="P89" s="56"/>
      <c r="Q89" s="49"/>
      <c r="R89" s="56">
        <f>$K$89/4</f>
        <v>907.19999999999993</v>
      </c>
      <c r="S89" s="56"/>
      <c r="T89" s="49"/>
      <c r="U89" s="56">
        <f>$K$89/4</f>
        <v>907.19999999999993</v>
      </c>
      <c r="V89" s="56"/>
      <c r="W89" s="56"/>
      <c r="X89" s="56">
        <f>$K$89/4</f>
        <v>907.19999999999993</v>
      </c>
      <c r="Y89" s="56"/>
      <c r="Z89" s="56"/>
      <c r="AA89" s="56">
        <f>$K$89/4</f>
        <v>907.19999999999993</v>
      </c>
      <c r="AB89" s="56"/>
      <c r="AC89" s="56"/>
      <c r="AD89" s="193"/>
      <c r="AE89" s="12"/>
    </row>
    <row r="90" spans="1:31" ht="15.75" customHeight="1" x14ac:dyDescent="0.25">
      <c r="A90" s="12"/>
      <c r="B90" s="12"/>
      <c r="C90" s="390"/>
      <c r="D90" s="82" t="s">
        <v>88</v>
      </c>
      <c r="E90" s="90" t="s">
        <v>9</v>
      </c>
      <c r="F90" s="17" t="s">
        <v>34</v>
      </c>
      <c r="G90" s="89" t="s">
        <v>87</v>
      </c>
      <c r="H90" s="89">
        <v>3</v>
      </c>
      <c r="I90" s="81">
        <v>96</v>
      </c>
      <c r="J90" s="55">
        <f>'Quadro de Preços (3) - II'!$H$29</f>
        <v>22.7</v>
      </c>
      <c r="K90" s="64">
        <f t="shared" si="58"/>
        <v>6537.5999999999995</v>
      </c>
      <c r="L90" s="99"/>
      <c r="M90" s="56"/>
      <c r="N90" s="84"/>
      <c r="O90" s="49"/>
      <c r="P90" s="56"/>
      <c r="Q90" s="49"/>
      <c r="R90" s="56">
        <f>$K$90/4</f>
        <v>1634.3999999999999</v>
      </c>
      <c r="S90" s="56"/>
      <c r="T90" s="49"/>
      <c r="U90" s="56">
        <f>$K$90/4</f>
        <v>1634.3999999999999</v>
      </c>
      <c r="V90" s="56"/>
      <c r="W90" s="56"/>
      <c r="X90" s="56">
        <f>$K$90/4</f>
        <v>1634.3999999999999</v>
      </c>
      <c r="Y90" s="56"/>
      <c r="Z90" s="56"/>
      <c r="AA90" s="56">
        <f>$K$90/4</f>
        <v>1634.3999999999999</v>
      </c>
      <c r="AB90" s="56"/>
      <c r="AC90" s="56"/>
      <c r="AD90" s="193"/>
      <c r="AE90" s="12"/>
    </row>
    <row r="91" spans="1:31" ht="25.5" customHeight="1" x14ac:dyDescent="0.25">
      <c r="A91" s="12"/>
      <c r="B91" s="12"/>
      <c r="C91" s="390"/>
      <c r="D91" s="92" t="s">
        <v>15</v>
      </c>
      <c r="E91" s="17" t="s">
        <v>10</v>
      </c>
      <c r="F91" s="17" t="s">
        <v>34</v>
      </c>
      <c r="G91" s="89" t="s">
        <v>94</v>
      </c>
      <c r="H91" s="89">
        <v>4</v>
      </c>
      <c r="I91" s="180">
        <v>220</v>
      </c>
      <c r="J91" s="43">
        <f>'Quadro de Preços (3) - II'!$H$16</f>
        <v>0.14000000000000001</v>
      </c>
      <c r="K91" s="64">
        <f t="shared" si="58"/>
        <v>123.20000000000002</v>
      </c>
      <c r="L91" s="99"/>
      <c r="M91" s="56"/>
      <c r="N91" s="84"/>
      <c r="O91" s="49"/>
      <c r="P91" s="56"/>
      <c r="Q91" s="49"/>
      <c r="R91" s="56">
        <f>$K$91/4</f>
        <v>30.800000000000004</v>
      </c>
      <c r="S91" s="56"/>
      <c r="T91" s="49"/>
      <c r="U91" s="56">
        <f>$K$91/4</f>
        <v>30.800000000000004</v>
      </c>
      <c r="V91" s="56"/>
      <c r="W91" s="56"/>
      <c r="X91" s="56">
        <f>$K$91/4</f>
        <v>30.800000000000004</v>
      </c>
      <c r="Y91" s="56"/>
      <c r="Z91" s="56"/>
      <c r="AA91" s="56">
        <f>$K$91/4</f>
        <v>30.800000000000004</v>
      </c>
      <c r="AB91" s="56"/>
      <c r="AC91" s="56"/>
      <c r="AD91" s="75"/>
      <c r="AE91" s="12"/>
    </row>
    <row r="92" spans="1:31" ht="30.75" customHeight="1" x14ac:dyDescent="0.25">
      <c r="A92" s="12"/>
      <c r="B92" s="12"/>
      <c r="C92" s="390"/>
      <c r="D92" s="78" t="s">
        <v>101</v>
      </c>
      <c r="E92" s="17" t="s">
        <v>10</v>
      </c>
      <c r="F92" s="17" t="s">
        <v>34</v>
      </c>
      <c r="G92" s="89" t="s">
        <v>94</v>
      </c>
      <c r="H92" s="89">
        <v>4</v>
      </c>
      <c r="I92" s="220">
        <v>70</v>
      </c>
      <c r="J92" s="43">
        <f>'Kit Lanche'!D15</f>
        <v>3.33</v>
      </c>
      <c r="K92" s="64">
        <f t="shared" si="58"/>
        <v>932.4</v>
      </c>
      <c r="L92" s="99"/>
      <c r="M92" s="56"/>
      <c r="N92" s="84"/>
      <c r="O92" s="84"/>
      <c r="P92" s="56"/>
      <c r="Q92" s="49"/>
      <c r="R92" s="56">
        <f>$K$92/4</f>
        <v>233.1</v>
      </c>
      <c r="S92" s="56"/>
      <c r="T92" s="49"/>
      <c r="U92" s="56">
        <f>$K$92/4</f>
        <v>233.1</v>
      </c>
      <c r="V92" s="56"/>
      <c r="W92" s="56"/>
      <c r="X92" s="56">
        <f>$K$92/4</f>
        <v>233.1</v>
      </c>
      <c r="Y92" s="56"/>
      <c r="Z92" s="56"/>
      <c r="AA92" s="56">
        <f>$K$92/4</f>
        <v>233.1</v>
      </c>
      <c r="AB92" s="56"/>
      <c r="AC92" s="56"/>
      <c r="AD92" s="75"/>
      <c r="AE92" s="12"/>
    </row>
    <row r="93" spans="1:31" ht="30.75" customHeight="1" x14ac:dyDescent="0.25">
      <c r="A93" s="12"/>
      <c r="B93" s="12"/>
      <c r="C93" s="390"/>
      <c r="D93" s="78" t="s">
        <v>97</v>
      </c>
      <c r="E93" s="17" t="s">
        <v>10</v>
      </c>
      <c r="F93" s="17" t="s">
        <v>34</v>
      </c>
      <c r="G93" s="89" t="s">
        <v>94</v>
      </c>
      <c r="H93" s="89">
        <v>4</v>
      </c>
      <c r="I93" s="80">
        <v>10</v>
      </c>
      <c r="J93" s="43">
        <f>'Quadro de Preços (3) - II'!$H$23</f>
        <v>9</v>
      </c>
      <c r="K93" s="64">
        <f t="shared" si="58"/>
        <v>360</v>
      </c>
      <c r="L93" s="99"/>
      <c r="M93" s="56"/>
      <c r="N93" s="84"/>
      <c r="O93" s="49"/>
      <c r="P93" s="56"/>
      <c r="Q93" s="49"/>
      <c r="R93" s="56">
        <f>$K$93/4</f>
        <v>90</v>
      </c>
      <c r="S93" s="56"/>
      <c r="T93" s="49"/>
      <c r="U93" s="56">
        <f>$K$93/4</f>
        <v>90</v>
      </c>
      <c r="V93" s="56"/>
      <c r="W93" s="56"/>
      <c r="X93" s="56">
        <f>$K$93/4</f>
        <v>90</v>
      </c>
      <c r="Y93" s="56"/>
      <c r="Z93" s="56"/>
      <c r="AA93" s="56">
        <f>$K$93/4</f>
        <v>90</v>
      </c>
      <c r="AB93" s="56"/>
      <c r="AC93" s="56"/>
      <c r="AD93" s="193"/>
      <c r="AE93" s="12"/>
    </row>
    <row r="94" spans="1:31" ht="15.75" customHeight="1" x14ac:dyDescent="0.25">
      <c r="A94" s="12"/>
      <c r="B94" s="12"/>
      <c r="C94" s="390"/>
      <c r="D94" s="78" t="s">
        <v>98</v>
      </c>
      <c r="E94" s="17" t="s">
        <v>10</v>
      </c>
      <c r="F94" s="17" t="s">
        <v>34</v>
      </c>
      <c r="G94" s="80" t="s">
        <v>94</v>
      </c>
      <c r="H94" s="89">
        <v>4</v>
      </c>
      <c r="I94" s="220">
        <v>70</v>
      </c>
      <c r="J94" s="43">
        <f>'Quadro de Preços (3) - II'!$H$24</f>
        <v>4</v>
      </c>
      <c r="K94" s="64">
        <f t="shared" si="58"/>
        <v>1120</v>
      </c>
      <c r="L94" s="99"/>
      <c r="M94" s="56"/>
      <c r="N94" s="84"/>
      <c r="O94" s="49"/>
      <c r="P94" s="56"/>
      <c r="Q94" s="49"/>
      <c r="R94" s="56">
        <f>$K$94/4</f>
        <v>280</v>
      </c>
      <c r="S94" s="56"/>
      <c r="T94" s="49"/>
      <c r="U94" s="56">
        <f>$K$94/4</f>
        <v>280</v>
      </c>
      <c r="V94" s="56"/>
      <c r="W94" s="56"/>
      <c r="X94" s="56">
        <f>$K$94/4</f>
        <v>280</v>
      </c>
      <c r="Y94" s="56"/>
      <c r="Z94" s="56"/>
      <c r="AA94" s="56">
        <f>$K$94/4</f>
        <v>280</v>
      </c>
      <c r="AB94" s="56"/>
      <c r="AC94" s="56"/>
      <c r="AD94" s="193"/>
      <c r="AE94" s="12"/>
    </row>
    <row r="95" spans="1:31" ht="15.75" customHeight="1" x14ac:dyDescent="0.25">
      <c r="A95" s="12"/>
      <c r="B95" s="12"/>
      <c r="C95" s="390"/>
      <c r="D95" s="93" t="s">
        <v>30</v>
      </c>
      <c r="E95" s="81" t="s">
        <v>92</v>
      </c>
      <c r="F95" s="17" t="s">
        <v>34</v>
      </c>
      <c r="G95" s="80" t="s">
        <v>93</v>
      </c>
      <c r="H95" s="81">
        <v>4</v>
      </c>
      <c r="I95" s="222">
        <v>70</v>
      </c>
      <c r="J95" s="55">
        <f>'Verba_Kit Pedagogico_II'!$H$13</f>
        <v>7.15</v>
      </c>
      <c r="K95" s="64">
        <f t="shared" si="58"/>
        <v>2002</v>
      </c>
      <c r="L95" s="99"/>
      <c r="M95" s="56"/>
      <c r="N95" s="84"/>
      <c r="O95" s="84"/>
      <c r="P95" s="56"/>
      <c r="Q95" s="49"/>
      <c r="R95" s="56">
        <f>$K$95/4</f>
        <v>500.5</v>
      </c>
      <c r="S95" s="56"/>
      <c r="T95" s="49"/>
      <c r="U95" s="56">
        <f>$K$95/4</f>
        <v>500.5</v>
      </c>
      <c r="V95" s="56"/>
      <c r="W95" s="56"/>
      <c r="X95" s="56">
        <f>$K$95/4</f>
        <v>500.5</v>
      </c>
      <c r="Y95" s="56"/>
      <c r="Z95" s="56"/>
      <c r="AA95" s="56">
        <f>$K$95/4</f>
        <v>500.5</v>
      </c>
      <c r="AB95" s="56"/>
      <c r="AC95" s="56"/>
      <c r="AD95" s="193"/>
      <c r="AE95" s="12"/>
    </row>
    <row r="96" spans="1:31" ht="15.75" customHeight="1" x14ac:dyDescent="0.25">
      <c r="A96" s="12"/>
      <c r="B96" s="12"/>
      <c r="C96" s="391"/>
      <c r="D96" s="83" t="s">
        <v>26</v>
      </c>
      <c r="E96" s="17" t="s">
        <v>10</v>
      </c>
      <c r="F96" s="17" t="s">
        <v>34</v>
      </c>
      <c r="G96" s="80" t="s">
        <v>94</v>
      </c>
      <c r="H96" s="89">
        <v>4</v>
      </c>
      <c r="I96" s="89">
        <v>1</v>
      </c>
      <c r="J96" s="52">
        <f>'Quadro de Preços 1'!$I$31</f>
        <v>14.52</v>
      </c>
      <c r="K96" s="64">
        <f t="shared" si="58"/>
        <v>58.08</v>
      </c>
      <c r="L96" s="99"/>
      <c r="M96" s="56"/>
      <c r="N96" s="84"/>
      <c r="O96" s="84"/>
      <c r="P96" s="56"/>
      <c r="Q96" s="49"/>
      <c r="R96" s="56">
        <f>$K$96/4</f>
        <v>14.52</v>
      </c>
      <c r="S96" s="56"/>
      <c r="T96" s="49"/>
      <c r="U96" s="56">
        <f>$K$96/4</f>
        <v>14.52</v>
      </c>
      <c r="V96" s="56"/>
      <c r="W96" s="56"/>
      <c r="X96" s="56">
        <f>$K$96/4</f>
        <v>14.52</v>
      </c>
      <c r="Y96" s="56"/>
      <c r="Z96" s="56"/>
      <c r="AA96" s="56">
        <f>$K$96/4</f>
        <v>14.52</v>
      </c>
      <c r="AB96" s="56"/>
      <c r="AC96" s="56"/>
      <c r="AD96" s="193"/>
      <c r="AE96" s="58"/>
    </row>
    <row r="97" spans="1:31" ht="15.75" customHeight="1" x14ac:dyDescent="0.25">
      <c r="A97" s="12"/>
      <c r="B97" s="12"/>
      <c r="C97" s="31" t="s">
        <v>95</v>
      </c>
      <c r="D97" s="87"/>
      <c r="E97" s="87"/>
      <c r="F97" s="87"/>
      <c r="G97" s="87"/>
      <c r="H97" s="87"/>
      <c r="I97" s="87"/>
      <c r="J97" s="88"/>
      <c r="K97" s="48">
        <f>SUM(K88:K96)</f>
        <v>17797.28</v>
      </c>
      <c r="L97" s="32">
        <f t="shared" ref="L97:AC97" si="59">SUM(L88:L96)</f>
        <v>0</v>
      </c>
      <c r="M97" s="32">
        <f t="shared" si="59"/>
        <v>0</v>
      </c>
      <c r="N97" s="32">
        <f t="shared" si="59"/>
        <v>0</v>
      </c>
      <c r="O97" s="32">
        <f t="shared" si="59"/>
        <v>0</v>
      </c>
      <c r="P97" s="32">
        <f t="shared" si="59"/>
        <v>0</v>
      </c>
      <c r="Q97" s="32">
        <f t="shared" si="59"/>
        <v>0</v>
      </c>
      <c r="R97" s="32">
        <f t="shared" si="59"/>
        <v>4449.32</v>
      </c>
      <c r="S97" s="32">
        <f t="shared" si="59"/>
        <v>0</v>
      </c>
      <c r="T97" s="32">
        <f t="shared" si="59"/>
        <v>0</v>
      </c>
      <c r="U97" s="32">
        <f t="shared" si="59"/>
        <v>4449.32</v>
      </c>
      <c r="V97" s="32">
        <f t="shared" si="59"/>
        <v>0</v>
      </c>
      <c r="W97" s="32">
        <f t="shared" ref="W97:AB97" si="60">SUM(W88:W96)</f>
        <v>0</v>
      </c>
      <c r="X97" s="32">
        <f t="shared" si="60"/>
        <v>4449.32</v>
      </c>
      <c r="Y97" s="32">
        <f t="shared" si="60"/>
        <v>0</v>
      </c>
      <c r="Z97" s="32">
        <f t="shared" si="60"/>
        <v>0</v>
      </c>
      <c r="AA97" s="32">
        <f t="shared" si="60"/>
        <v>4449.32</v>
      </c>
      <c r="AB97" s="32">
        <f t="shared" si="60"/>
        <v>0</v>
      </c>
      <c r="AC97" s="32">
        <f t="shared" si="59"/>
        <v>0</v>
      </c>
      <c r="AD97" s="75">
        <f>SUM(L97:AC97)</f>
        <v>17797.28</v>
      </c>
      <c r="AE97" s="12" t="b">
        <f>IF(AD97=K97,TRUE,FALSE)</f>
        <v>1</v>
      </c>
    </row>
    <row r="98" spans="1:31" ht="15.75" customHeight="1" x14ac:dyDescent="0.25">
      <c r="A98" s="12"/>
      <c r="B98" s="12"/>
      <c r="C98" s="383" t="s">
        <v>346</v>
      </c>
      <c r="D98" s="78" t="s">
        <v>86</v>
      </c>
      <c r="E98" s="90" t="s">
        <v>9</v>
      </c>
      <c r="F98" s="17" t="s">
        <v>34</v>
      </c>
      <c r="G98" s="89" t="s">
        <v>87</v>
      </c>
      <c r="H98" s="89">
        <v>4</v>
      </c>
      <c r="I98" s="81">
        <v>102</v>
      </c>
      <c r="J98" s="55">
        <f>'Quadro de Preços (3) - II'!$H$28</f>
        <v>12.6</v>
      </c>
      <c r="K98" s="44">
        <f t="shared" ref="K98:K126" si="61">H98*I98*J98</f>
        <v>5140.8</v>
      </c>
      <c r="L98" s="97"/>
      <c r="M98" s="49"/>
      <c r="N98" s="98"/>
      <c r="O98" s="49"/>
      <c r="P98" s="49"/>
      <c r="Q98" s="49">
        <f>$K$98/6</f>
        <v>856.80000000000007</v>
      </c>
      <c r="R98" s="98"/>
      <c r="S98" s="49">
        <f>$K$98/6</f>
        <v>856.80000000000007</v>
      </c>
      <c r="T98" s="98"/>
      <c r="U98" s="49">
        <f>$K$98/6</f>
        <v>856.80000000000007</v>
      </c>
      <c r="V98" s="49"/>
      <c r="W98" s="49">
        <f>$K$98/6</f>
        <v>856.80000000000007</v>
      </c>
      <c r="X98" s="49"/>
      <c r="Y98" s="49">
        <f>$K$98/6</f>
        <v>856.80000000000007</v>
      </c>
      <c r="Z98" s="49"/>
      <c r="AA98" s="49">
        <f>$K$98/6</f>
        <v>856.80000000000007</v>
      </c>
      <c r="AB98" s="49"/>
      <c r="AC98" s="49"/>
      <c r="AD98" s="193"/>
      <c r="AE98" s="12"/>
    </row>
    <row r="99" spans="1:31" ht="15.75" customHeight="1" x14ac:dyDescent="0.25">
      <c r="A99" s="12"/>
      <c r="B99" s="12"/>
      <c r="C99" s="384"/>
      <c r="D99" s="82" t="s">
        <v>88</v>
      </c>
      <c r="E99" s="90" t="s">
        <v>9</v>
      </c>
      <c r="F99" s="17" t="s">
        <v>34</v>
      </c>
      <c r="G99" s="89" t="s">
        <v>87</v>
      </c>
      <c r="H99" s="89">
        <v>3</v>
      </c>
      <c r="I99" s="81">
        <v>180</v>
      </c>
      <c r="J99" s="55">
        <f>'Quadro de Preços (3) - II'!$H$29</f>
        <v>22.7</v>
      </c>
      <c r="K99" s="44">
        <f t="shared" si="61"/>
        <v>12258</v>
      </c>
      <c r="L99" s="66"/>
      <c r="M99" s="49"/>
      <c r="N99" s="49"/>
      <c r="O99" s="49"/>
      <c r="P99" s="49"/>
      <c r="Q99" s="49">
        <f>$K$99/6</f>
        <v>2043</v>
      </c>
      <c r="R99" s="49"/>
      <c r="S99" s="49">
        <f>$K$99/6</f>
        <v>2043</v>
      </c>
      <c r="T99" s="49"/>
      <c r="U99" s="49">
        <f>$K$99/6</f>
        <v>2043</v>
      </c>
      <c r="V99" s="49"/>
      <c r="W99" s="49">
        <f>$K$99/6</f>
        <v>2043</v>
      </c>
      <c r="X99" s="49"/>
      <c r="Y99" s="49">
        <f>$K$99/6</f>
        <v>2043</v>
      </c>
      <c r="Z99" s="49"/>
      <c r="AA99" s="49">
        <f>$K$99/6</f>
        <v>2043</v>
      </c>
      <c r="AB99" s="49"/>
      <c r="AC99" s="49"/>
      <c r="AD99" s="193"/>
      <c r="AE99" s="12"/>
    </row>
    <row r="100" spans="1:31" ht="15.75" customHeight="1" x14ac:dyDescent="0.25">
      <c r="A100" s="12"/>
      <c r="B100" s="12"/>
      <c r="C100" s="384"/>
      <c r="D100" s="92" t="s">
        <v>13</v>
      </c>
      <c r="E100" s="17" t="s">
        <v>10</v>
      </c>
      <c r="F100" s="17" t="s">
        <v>34</v>
      </c>
      <c r="G100" s="89" t="s">
        <v>94</v>
      </c>
      <c r="H100" s="89">
        <v>6</v>
      </c>
      <c r="I100" s="89">
        <v>10</v>
      </c>
      <c r="J100" s="43">
        <f>'Quadro de Preços (3) - II'!$H$14</f>
        <v>2.6</v>
      </c>
      <c r="K100" s="44">
        <f t="shared" si="61"/>
        <v>156</v>
      </c>
      <c r="L100" s="66"/>
      <c r="M100" s="49"/>
      <c r="N100" s="49"/>
      <c r="O100" s="49"/>
      <c r="P100" s="49"/>
      <c r="Q100" s="49">
        <f>$K$100/6</f>
        <v>26</v>
      </c>
      <c r="R100" s="49"/>
      <c r="S100" s="49">
        <f>$K$100/6</f>
        <v>26</v>
      </c>
      <c r="T100" s="49"/>
      <c r="U100" s="49">
        <f>$K$100/6</f>
        <v>26</v>
      </c>
      <c r="V100" s="49"/>
      <c r="W100" s="49">
        <f>$K$100/6</f>
        <v>26</v>
      </c>
      <c r="X100" s="49"/>
      <c r="Y100" s="49">
        <f>$K$100/6</f>
        <v>26</v>
      </c>
      <c r="Z100" s="49"/>
      <c r="AA100" s="49">
        <f>$K$100/6</f>
        <v>26</v>
      </c>
      <c r="AB100" s="49"/>
      <c r="AC100" s="49"/>
      <c r="AD100" s="193"/>
      <c r="AE100" s="12"/>
    </row>
    <row r="101" spans="1:31" ht="15.75" customHeight="1" x14ac:dyDescent="0.25">
      <c r="A101" s="12"/>
      <c r="B101" s="12"/>
      <c r="C101" s="384"/>
      <c r="D101" s="78" t="s">
        <v>96</v>
      </c>
      <c r="E101" s="17" t="s">
        <v>10</v>
      </c>
      <c r="F101" s="17" t="s">
        <v>34</v>
      </c>
      <c r="G101" s="89" t="s">
        <v>94</v>
      </c>
      <c r="H101" s="89">
        <v>6</v>
      </c>
      <c r="I101" s="180">
        <v>220</v>
      </c>
      <c r="J101" s="43">
        <f>'Quadro de Preços (3) - II'!$H$19</f>
        <v>0.09</v>
      </c>
      <c r="K101" s="44">
        <f t="shared" si="61"/>
        <v>118.8</v>
      </c>
      <c r="L101" s="66"/>
      <c r="M101" s="49"/>
      <c r="N101" s="49"/>
      <c r="O101" s="49"/>
      <c r="P101" s="49"/>
      <c r="Q101" s="49">
        <f>$K$101/6</f>
        <v>19.8</v>
      </c>
      <c r="R101" s="49"/>
      <c r="S101" s="49">
        <f>$K$101/6</f>
        <v>19.8</v>
      </c>
      <c r="T101" s="49"/>
      <c r="U101" s="49">
        <f>$K$101/6</f>
        <v>19.8</v>
      </c>
      <c r="V101" s="49"/>
      <c r="W101" s="49">
        <f>$K$101/6</f>
        <v>19.8</v>
      </c>
      <c r="X101" s="49"/>
      <c r="Y101" s="49">
        <f>$K$101/6</f>
        <v>19.8</v>
      </c>
      <c r="Z101" s="49"/>
      <c r="AA101" s="49">
        <f>$K$101/6</f>
        <v>19.8</v>
      </c>
      <c r="AB101" s="49"/>
      <c r="AC101" s="49"/>
      <c r="AD101" s="193"/>
      <c r="AE101" s="12"/>
    </row>
    <row r="102" spans="1:31" ht="15.75" customHeight="1" x14ac:dyDescent="0.25">
      <c r="A102" s="58"/>
      <c r="B102" s="58"/>
      <c r="C102" s="384"/>
      <c r="D102" s="78" t="s">
        <v>97</v>
      </c>
      <c r="E102" s="17" t="s">
        <v>10</v>
      </c>
      <c r="F102" s="17" t="s">
        <v>34</v>
      </c>
      <c r="G102" s="89" t="s">
        <v>94</v>
      </c>
      <c r="H102" s="89">
        <v>6</v>
      </c>
      <c r="I102" s="89">
        <v>10</v>
      </c>
      <c r="J102" s="43">
        <f>'Quadro de Preços (3) - II'!$H$23</f>
        <v>9</v>
      </c>
      <c r="K102" s="44">
        <f t="shared" si="61"/>
        <v>540</v>
      </c>
      <c r="L102" s="66"/>
      <c r="M102" s="49"/>
      <c r="N102" s="49"/>
      <c r="O102" s="49"/>
      <c r="P102" s="49"/>
      <c r="Q102" s="49">
        <f>$K$102/6</f>
        <v>90</v>
      </c>
      <c r="R102" s="49"/>
      <c r="S102" s="49">
        <f>$K$102/6</f>
        <v>90</v>
      </c>
      <c r="T102" s="49"/>
      <c r="U102" s="49">
        <f>$K$102/6</f>
        <v>90</v>
      </c>
      <c r="V102" s="49"/>
      <c r="W102" s="49">
        <f>$K$102/6</f>
        <v>90</v>
      </c>
      <c r="X102" s="49"/>
      <c r="Y102" s="49">
        <f>$K$102/6</f>
        <v>90</v>
      </c>
      <c r="Z102" s="49"/>
      <c r="AA102" s="49">
        <f>$K$102/6</f>
        <v>90</v>
      </c>
      <c r="AB102" s="49"/>
      <c r="AC102" s="49"/>
      <c r="AD102" s="75"/>
      <c r="AE102" s="12"/>
    </row>
    <row r="103" spans="1:31" ht="12.75" customHeight="1" x14ac:dyDescent="0.25">
      <c r="A103" s="12"/>
      <c r="B103" s="12"/>
      <c r="C103" s="384"/>
      <c r="D103" s="78" t="s">
        <v>98</v>
      </c>
      <c r="E103" s="17" t="s">
        <v>10</v>
      </c>
      <c r="F103" s="17" t="s">
        <v>34</v>
      </c>
      <c r="G103" s="80" t="s">
        <v>94</v>
      </c>
      <c r="H103" s="89">
        <v>6</v>
      </c>
      <c r="I103" s="221">
        <v>70</v>
      </c>
      <c r="J103" s="43">
        <f>'Quadro de Preços (3) - II'!$H$24</f>
        <v>4</v>
      </c>
      <c r="K103" s="44">
        <f t="shared" si="61"/>
        <v>1680</v>
      </c>
      <c r="L103" s="66"/>
      <c r="M103" s="49"/>
      <c r="N103" s="49"/>
      <c r="O103" s="49"/>
      <c r="P103" s="49"/>
      <c r="Q103" s="49">
        <f>$K$103/6</f>
        <v>280</v>
      </c>
      <c r="R103" s="49"/>
      <c r="S103" s="49">
        <f>$K$103/6</f>
        <v>280</v>
      </c>
      <c r="T103" s="49"/>
      <c r="U103" s="49">
        <f>$K$103/6</f>
        <v>280</v>
      </c>
      <c r="V103" s="49"/>
      <c r="W103" s="49">
        <f>$K$103/6</f>
        <v>280</v>
      </c>
      <c r="X103" s="49"/>
      <c r="Y103" s="49">
        <f>$K$103/6</f>
        <v>280</v>
      </c>
      <c r="Z103" s="49"/>
      <c r="AA103" s="49">
        <f>$K$103/6</f>
        <v>280</v>
      </c>
      <c r="AB103" s="49"/>
      <c r="AC103" s="49"/>
      <c r="AD103" s="75"/>
      <c r="AE103" s="12"/>
    </row>
    <row r="104" spans="1:31" ht="15.75" customHeight="1" x14ac:dyDescent="0.25">
      <c r="A104" s="12"/>
      <c r="B104" s="12"/>
      <c r="C104" s="384"/>
      <c r="D104" s="78" t="s">
        <v>101</v>
      </c>
      <c r="E104" s="17" t="s">
        <v>10</v>
      </c>
      <c r="F104" s="17" t="s">
        <v>34</v>
      </c>
      <c r="G104" s="89" t="s">
        <v>94</v>
      </c>
      <c r="H104" s="89">
        <v>6</v>
      </c>
      <c r="I104" s="221">
        <v>70</v>
      </c>
      <c r="J104" s="43">
        <f>'Kit Lanche'!D15</f>
        <v>3.33</v>
      </c>
      <c r="K104" s="44">
        <f t="shared" si="61"/>
        <v>1398.6000000000001</v>
      </c>
      <c r="L104" s="66"/>
      <c r="M104" s="49"/>
      <c r="N104" s="49"/>
      <c r="O104" s="49"/>
      <c r="P104" s="49"/>
      <c r="Q104" s="49">
        <f>$K$104/6</f>
        <v>233.10000000000002</v>
      </c>
      <c r="R104" s="49"/>
      <c r="S104" s="49">
        <f>$K$104/6</f>
        <v>233.10000000000002</v>
      </c>
      <c r="T104" s="49"/>
      <c r="U104" s="49">
        <f>$K$104/6</f>
        <v>233.10000000000002</v>
      </c>
      <c r="V104" s="49"/>
      <c r="W104" s="49">
        <f>$K$104/6</f>
        <v>233.10000000000002</v>
      </c>
      <c r="X104" s="49"/>
      <c r="Y104" s="49">
        <f>$K$104/6</f>
        <v>233.10000000000002</v>
      </c>
      <c r="Z104" s="49"/>
      <c r="AA104" s="49">
        <f>$K$104/6</f>
        <v>233.10000000000002</v>
      </c>
      <c r="AB104" s="49"/>
      <c r="AC104" s="49"/>
      <c r="AD104" s="75"/>
      <c r="AE104" s="12"/>
    </row>
    <row r="105" spans="1:31" ht="15.75" customHeight="1" x14ac:dyDescent="0.25">
      <c r="A105" s="12"/>
      <c r="B105" s="12"/>
      <c r="C105" s="384"/>
      <c r="D105" s="78" t="s">
        <v>30</v>
      </c>
      <c r="E105" s="81" t="s">
        <v>92</v>
      </c>
      <c r="F105" s="17" t="s">
        <v>34</v>
      </c>
      <c r="G105" s="80" t="s">
        <v>93</v>
      </c>
      <c r="H105" s="89">
        <v>6</v>
      </c>
      <c r="I105" s="221">
        <v>70</v>
      </c>
      <c r="J105" s="55">
        <f>'Verba_Kit Pedagogico_II'!$H$13</f>
        <v>7.15</v>
      </c>
      <c r="K105" s="44">
        <f t="shared" si="61"/>
        <v>3003</v>
      </c>
      <c r="L105" s="66"/>
      <c r="M105" s="49"/>
      <c r="N105" s="49"/>
      <c r="O105" s="49"/>
      <c r="P105" s="49"/>
      <c r="Q105" s="49">
        <f>$K$105/6</f>
        <v>500.5</v>
      </c>
      <c r="R105" s="49"/>
      <c r="S105" s="49">
        <f>$K$105/6</f>
        <v>500.5</v>
      </c>
      <c r="T105" s="49"/>
      <c r="U105" s="49">
        <f>$K$105/6</f>
        <v>500.5</v>
      </c>
      <c r="V105" s="49"/>
      <c r="W105" s="49">
        <f>$K$105/6</f>
        <v>500.5</v>
      </c>
      <c r="X105" s="49"/>
      <c r="Y105" s="49">
        <f>$K$105/6</f>
        <v>500.5</v>
      </c>
      <c r="Z105" s="49"/>
      <c r="AA105" s="49">
        <f>$K$105/6</f>
        <v>500.5</v>
      </c>
      <c r="AB105" s="49"/>
      <c r="AC105" s="49"/>
      <c r="AD105" s="75"/>
      <c r="AE105" s="12"/>
    </row>
    <row r="106" spans="1:31" ht="15.75" customHeight="1" x14ac:dyDescent="0.25">
      <c r="A106" s="12"/>
      <c r="B106" s="12"/>
      <c r="C106" s="385"/>
      <c r="D106" s="91" t="s">
        <v>502</v>
      </c>
      <c r="E106" s="17" t="s">
        <v>10</v>
      </c>
      <c r="F106" s="17" t="s">
        <v>34</v>
      </c>
      <c r="G106" s="89" t="s">
        <v>94</v>
      </c>
      <c r="H106" s="89">
        <v>6</v>
      </c>
      <c r="I106" s="89">
        <v>70</v>
      </c>
      <c r="J106" s="43">
        <f>'Quadro de Preços 1'!$I$12</f>
        <v>0.63</v>
      </c>
      <c r="K106" s="44">
        <f>H106*I106*J106</f>
        <v>264.60000000000002</v>
      </c>
      <c r="L106" s="66"/>
      <c r="M106" s="49"/>
      <c r="N106" s="49"/>
      <c r="O106" s="49"/>
      <c r="P106" s="49"/>
      <c r="Q106" s="49">
        <f>$K$106/6</f>
        <v>44.1</v>
      </c>
      <c r="R106" s="49"/>
      <c r="S106" s="49">
        <f>$K$106/6</f>
        <v>44.1</v>
      </c>
      <c r="T106" s="49"/>
      <c r="U106" s="49">
        <f>$K$106/6</f>
        <v>44.1</v>
      </c>
      <c r="V106" s="49"/>
      <c r="W106" s="49">
        <f>$K$106/6</f>
        <v>44.1</v>
      </c>
      <c r="X106" s="49"/>
      <c r="Y106" s="49">
        <f>$K$106/6</f>
        <v>44.1</v>
      </c>
      <c r="Z106" s="49"/>
      <c r="AA106" s="49">
        <f>$K$106/6</f>
        <v>44.1</v>
      </c>
      <c r="AB106" s="49"/>
      <c r="AC106" s="49"/>
      <c r="AD106" s="75"/>
      <c r="AE106" s="58"/>
    </row>
    <row r="107" spans="1:31" ht="15.75" customHeight="1" x14ac:dyDescent="0.25">
      <c r="A107" s="12"/>
      <c r="B107" s="12"/>
      <c r="C107" s="31" t="s">
        <v>95</v>
      </c>
      <c r="D107" s="87"/>
      <c r="E107" s="87"/>
      <c r="F107" s="87"/>
      <c r="G107" s="87"/>
      <c r="H107" s="87"/>
      <c r="I107" s="87"/>
      <c r="J107" s="88"/>
      <c r="K107" s="48">
        <f>SUM(K98:K106)</f>
        <v>24559.799999999996</v>
      </c>
      <c r="L107" s="32">
        <f t="shared" ref="L107:AC107" si="62">SUM(L98:L106)</f>
        <v>0</v>
      </c>
      <c r="M107" s="32">
        <f t="shared" si="62"/>
        <v>0</v>
      </c>
      <c r="N107" s="32">
        <f t="shared" si="62"/>
        <v>0</v>
      </c>
      <c r="O107" s="32">
        <f t="shared" si="62"/>
        <v>0</v>
      </c>
      <c r="P107" s="32">
        <f t="shared" si="62"/>
        <v>0</v>
      </c>
      <c r="Q107" s="32">
        <f t="shared" si="62"/>
        <v>4093.3</v>
      </c>
      <c r="R107" s="32">
        <f t="shared" si="62"/>
        <v>0</v>
      </c>
      <c r="S107" s="32">
        <f t="shared" si="62"/>
        <v>4093.3</v>
      </c>
      <c r="T107" s="32">
        <f t="shared" si="62"/>
        <v>0</v>
      </c>
      <c r="U107" s="32">
        <f t="shared" si="62"/>
        <v>4093.3</v>
      </c>
      <c r="V107" s="32">
        <f t="shared" si="62"/>
        <v>0</v>
      </c>
      <c r="W107" s="32">
        <f t="shared" ref="W107:AB107" si="63">SUM(W98:W106)</f>
        <v>4093.3</v>
      </c>
      <c r="X107" s="32">
        <f t="shared" si="63"/>
        <v>0</v>
      </c>
      <c r="Y107" s="32">
        <f t="shared" si="63"/>
        <v>4093.3</v>
      </c>
      <c r="Z107" s="32">
        <f t="shared" si="63"/>
        <v>0</v>
      </c>
      <c r="AA107" s="32">
        <f t="shared" si="63"/>
        <v>4093.3</v>
      </c>
      <c r="AB107" s="32">
        <f t="shared" si="63"/>
        <v>0</v>
      </c>
      <c r="AC107" s="32">
        <f t="shared" si="62"/>
        <v>0</v>
      </c>
      <c r="AD107" s="75">
        <f>SUM(L107:AC107)</f>
        <v>24559.8</v>
      </c>
      <c r="AE107" s="12" t="b">
        <f>IF(AD107=K107,TRUE,FALSE)</f>
        <v>1</v>
      </c>
    </row>
    <row r="108" spans="1:31" ht="15.75" customHeight="1" x14ac:dyDescent="0.25">
      <c r="A108" s="12"/>
      <c r="B108" s="12"/>
      <c r="C108" s="401" t="s">
        <v>326</v>
      </c>
      <c r="D108" s="186" t="s">
        <v>86</v>
      </c>
      <c r="E108" s="187" t="s">
        <v>9</v>
      </c>
      <c r="F108" s="188" t="s">
        <v>34</v>
      </c>
      <c r="G108" s="189" t="s">
        <v>87</v>
      </c>
      <c r="H108" s="189">
        <v>4</v>
      </c>
      <c r="I108" s="217">
        <v>48</v>
      </c>
      <c r="J108" s="55">
        <f>'Quadro de Preços (3) - II'!$H$28</f>
        <v>12.6</v>
      </c>
      <c r="K108" s="44">
        <f t="shared" si="61"/>
        <v>2419.1999999999998</v>
      </c>
      <c r="L108" s="190"/>
      <c r="M108" s="191"/>
      <c r="N108" s="192"/>
      <c r="O108" s="192"/>
      <c r="P108" s="192">
        <f>$K$108/4</f>
        <v>604.79999999999995</v>
      </c>
      <c r="Q108" s="192"/>
      <c r="R108" s="192"/>
      <c r="S108" s="192">
        <f>$K$108/4</f>
        <v>604.79999999999995</v>
      </c>
      <c r="T108" s="192"/>
      <c r="U108" s="192"/>
      <c r="V108" s="192">
        <f>$K$108/4</f>
        <v>604.79999999999995</v>
      </c>
      <c r="W108" s="192"/>
      <c r="X108" s="192"/>
      <c r="Y108" s="192">
        <f>$K$108/4</f>
        <v>604.79999999999995</v>
      </c>
      <c r="Z108" s="192"/>
      <c r="AA108" s="192"/>
      <c r="AB108" s="192"/>
      <c r="AC108" s="192"/>
      <c r="AD108" s="75"/>
      <c r="AE108" s="12"/>
    </row>
    <row r="109" spans="1:31" ht="15.75" customHeight="1" x14ac:dyDescent="0.25">
      <c r="A109" s="12"/>
      <c r="B109" s="12"/>
      <c r="C109" s="448"/>
      <c r="D109" s="194" t="s">
        <v>88</v>
      </c>
      <c r="E109" s="187" t="s">
        <v>9</v>
      </c>
      <c r="F109" s="188" t="s">
        <v>34</v>
      </c>
      <c r="G109" s="189" t="s">
        <v>87</v>
      </c>
      <c r="H109" s="189">
        <v>3</v>
      </c>
      <c r="I109" s="217">
        <v>96</v>
      </c>
      <c r="J109" s="55">
        <f>'Quadro de Preços (3) - II'!$H$29</f>
        <v>22.7</v>
      </c>
      <c r="K109" s="44">
        <f t="shared" si="61"/>
        <v>6537.5999999999995</v>
      </c>
      <c r="L109" s="190"/>
      <c r="M109" s="191"/>
      <c r="N109" s="192"/>
      <c r="O109" s="192"/>
      <c r="P109" s="192">
        <f>$K$109/4</f>
        <v>1634.3999999999999</v>
      </c>
      <c r="Q109" s="192"/>
      <c r="R109" s="192"/>
      <c r="S109" s="192">
        <f>$K$109/4</f>
        <v>1634.3999999999999</v>
      </c>
      <c r="T109" s="192"/>
      <c r="U109" s="192"/>
      <c r="V109" s="192">
        <f>$K$109/4</f>
        <v>1634.3999999999999</v>
      </c>
      <c r="W109" s="192"/>
      <c r="X109" s="192"/>
      <c r="Y109" s="192">
        <f>$K$109/4</f>
        <v>1634.3999999999999</v>
      </c>
      <c r="Z109" s="192"/>
      <c r="AA109" s="192"/>
      <c r="AB109" s="192"/>
      <c r="AC109" s="192"/>
      <c r="AD109" s="75"/>
      <c r="AE109" s="12"/>
    </row>
    <row r="110" spans="1:31" ht="15.75" customHeight="1" x14ac:dyDescent="0.25">
      <c r="A110" s="12"/>
      <c r="B110" s="12"/>
      <c r="C110" s="448"/>
      <c r="D110" s="195" t="s">
        <v>468</v>
      </c>
      <c r="E110" s="196" t="s">
        <v>6</v>
      </c>
      <c r="F110" s="188" t="s">
        <v>34</v>
      </c>
      <c r="G110" s="189" t="s">
        <v>87</v>
      </c>
      <c r="H110" s="189">
        <v>4</v>
      </c>
      <c r="I110" s="189">
        <v>10</v>
      </c>
      <c r="J110" s="52">
        <f>'Quadro de Preços (3) - II'!$H$30</f>
        <v>50</v>
      </c>
      <c r="K110" s="44">
        <f t="shared" si="61"/>
        <v>2000</v>
      </c>
      <c r="L110" s="190"/>
      <c r="M110" s="191"/>
      <c r="N110" s="192"/>
      <c r="O110" s="192"/>
      <c r="P110" s="192">
        <f>$K$110/4</f>
        <v>500</v>
      </c>
      <c r="Q110" s="192"/>
      <c r="R110" s="192"/>
      <c r="S110" s="192">
        <f>$K$110/4</f>
        <v>500</v>
      </c>
      <c r="T110" s="192"/>
      <c r="U110" s="192"/>
      <c r="V110" s="192">
        <f>$K$110/4</f>
        <v>500</v>
      </c>
      <c r="W110" s="192"/>
      <c r="X110" s="192"/>
      <c r="Y110" s="192">
        <f>$K$110/4</f>
        <v>500</v>
      </c>
      <c r="Z110" s="192"/>
      <c r="AA110" s="192"/>
      <c r="AB110" s="192"/>
      <c r="AC110" s="192"/>
      <c r="AD110" s="75"/>
      <c r="AE110" s="12"/>
    </row>
    <row r="111" spans="1:31" ht="15.75" customHeight="1" x14ac:dyDescent="0.25">
      <c r="A111" s="12"/>
      <c r="B111" s="12"/>
      <c r="C111" s="448"/>
      <c r="D111" s="186" t="s">
        <v>96</v>
      </c>
      <c r="E111" s="196" t="s">
        <v>10</v>
      </c>
      <c r="F111" s="188" t="s">
        <v>34</v>
      </c>
      <c r="G111" s="189" t="s">
        <v>94</v>
      </c>
      <c r="H111" s="189">
        <v>4</v>
      </c>
      <c r="I111" s="197">
        <v>220</v>
      </c>
      <c r="J111" s="43">
        <f>'Quadro de Preços (3) - II'!$H$19</f>
        <v>0.09</v>
      </c>
      <c r="K111" s="44">
        <f t="shared" si="61"/>
        <v>79.2</v>
      </c>
      <c r="L111" s="190"/>
      <c r="M111" s="192"/>
      <c r="N111" s="192"/>
      <c r="O111" s="192"/>
      <c r="P111" s="192">
        <f>$K$111/4</f>
        <v>19.8</v>
      </c>
      <c r="Q111" s="192"/>
      <c r="R111" s="192"/>
      <c r="S111" s="192">
        <f>$K$111/4</f>
        <v>19.8</v>
      </c>
      <c r="T111" s="192"/>
      <c r="U111" s="192"/>
      <c r="V111" s="192">
        <f>$K$111/4</f>
        <v>19.8</v>
      </c>
      <c r="W111" s="192"/>
      <c r="X111" s="192"/>
      <c r="Y111" s="192">
        <f>$K$111/4</f>
        <v>19.8</v>
      </c>
      <c r="Z111" s="192"/>
      <c r="AA111" s="192"/>
      <c r="AB111" s="192"/>
      <c r="AC111" s="192"/>
      <c r="AD111" s="75"/>
      <c r="AE111" s="12"/>
    </row>
    <row r="112" spans="1:31" ht="15.75" customHeight="1" x14ac:dyDescent="0.25">
      <c r="A112" s="58"/>
      <c r="B112" s="58"/>
      <c r="C112" s="448"/>
      <c r="D112" s="186" t="s">
        <v>97</v>
      </c>
      <c r="E112" s="196" t="s">
        <v>10</v>
      </c>
      <c r="F112" s="188" t="s">
        <v>34</v>
      </c>
      <c r="G112" s="189" t="s">
        <v>94</v>
      </c>
      <c r="H112" s="189">
        <v>4</v>
      </c>
      <c r="I112" s="189">
        <v>10</v>
      </c>
      <c r="J112" s="43">
        <f>'Quadro de Preços (3) - II'!$H$23</f>
        <v>9</v>
      </c>
      <c r="K112" s="44">
        <f t="shared" si="61"/>
        <v>360</v>
      </c>
      <c r="L112" s="190"/>
      <c r="M112" s="191"/>
      <c r="N112" s="192"/>
      <c r="O112" s="192"/>
      <c r="P112" s="192">
        <f>$K$112/4</f>
        <v>90</v>
      </c>
      <c r="Q112" s="192"/>
      <c r="R112" s="192"/>
      <c r="S112" s="192">
        <f>$K$112/4</f>
        <v>90</v>
      </c>
      <c r="T112" s="192"/>
      <c r="U112" s="192"/>
      <c r="V112" s="192">
        <f>$K$112/4</f>
        <v>90</v>
      </c>
      <c r="W112" s="192"/>
      <c r="X112" s="192"/>
      <c r="Y112" s="192">
        <f>$K$112/4</f>
        <v>90</v>
      </c>
      <c r="Z112" s="192"/>
      <c r="AA112" s="192"/>
      <c r="AB112" s="192"/>
      <c r="AC112" s="192"/>
      <c r="AD112" s="75"/>
      <c r="AE112" s="12"/>
    </row>
    <row r="113" spans="1:31" ht="15.75" customHeight="1" x14ac:dyDescent="0.25">
      <c r="A113" s="12"/>
      <c r="B113" s="12"/>
      <c r="C113" s="448"/>
      <c r="D113" s="186" t="s">
        <v>98</v>
      </c>
      <c r="E113" s="196" t="s">
        <v>10</v>
      </c>
      <c r="F113" s="188" t="s">
        <v>34</v>
      </c>
      <c r="G113" s="197" t="s">
        <v>94</v>
      </c>
      <c r="H113" s="189">
        <v>4</v>
      </c>
      <c r="I113" s="224">
        <v>70</v>
      </c>
      <c r="J113" s="43">
        <f>'Quadro de Preços (3) - II'!$H$24</f>
        <v>4</v>
      </c>
      <c r="K113" s="44">
        <f t="shared" si="61"/>
        <v>1120</v>
      </c>
      <c r="L113" s="190"/>
      <c r="M113" s="191"/>
      <c r="N113" s="192"/>
      <c r="O113" s="192"/>
      <c r="P113" s="192">
        <f>$K$113/4</f>
        <v>280</v>
      </c>
      <c r="Q113" s="192"/>
      <c r="R113" s="192"/>
      <c r="S113" s="192">
        <f>$K$113/4</f>
        <v>280</v>
      </c>
      <c r="T113" s="192"/>
      <c r="U113" s="192"/>
      <c r="V113" s="192">
        <f>$K$113/4</f>
        <v>280</v>
      </c>
      <c r="W113" s="192"/>
      <c r="X113" s="192"/>
      <c r="Y113" s="192">
        <f>$K$113/4</f>
        <v>280</v>
      </c>
      <c r="Z113" s="192"/>
      <c r="AA113" s="192"/>
      <c r="AB113" s="192"/>
      <c r="AC113" s="192"/>
      <c r="AD113" s="75"/>
      <c r="AE113" s="12"/>
    </row>
    <row r="114" spans="1:31" ht="22.5" customHeight="1" x14ac:dyDescent="0.25">
      <c r="A114" s="12"/>
      <c r="B114" s="12"/>
      <c r="C114" s="448"/>
      <c r="D114" s="186" t="s">
        <v>101</v>
      </c>
      <c r="E114" s="196" t="s">
        <v>10</v>
      </c>
      <c r="F114" s="188" t="s">
        <v>34</v>
      </c>
      <c r="G114" s="189" t="s">
        <v>94</v>
      </c>
      <c r="H114" s="189">
        <v>4</v>
      </c>
      <c r="I114" s="224">
        <v>70</v>
      </c>
      <c r="J114" s="43">
        <f>'Kit Lanche'!D15</f>
        <v>3.33</v>
      </c>
      <c r="K114" s="44">
        <f t="shared" si="61"/>
        <v>932.4</v>
      </c>
      <c r="L114" s="190"/>
      <c r="M114" s="191"/>
      <c r="N114" s="192"/>
      <c r="O114" s="192"/>
      <c r="P114" s="192">
        <f>$K$114/4</f>
        <v>233.1</v>
      </c>
      <c r="Q114" s="192"/>
      <c r="R114" s="192"/>
      <c r="S114" s="192">
        <f>$K$114/4</f>
        <v>233.1</v>
      </c>
      <c r="T114" s="192"/>
      <c r="U114" s="192"/>
      <c r="V114" s="192">
        <f>$K$114/4</f>
        <v>233.1</v>
      </c>
      <c r="W114" s="192"/>
      <c r="X114" s="192"/>
      <c r="Y114" s="192">
        <f>$K$114/4</f>
        <v>233.1</v>
      </c>
      <c r="Z114" s="192"/>
      <c r="AA114" s="192"/>
      <c r="AB114" s="192"/>
      <c r="AC114" s="192"/>
      <c r="AD114" s="75"/>
      <c r="AE114" s="12"/>
    </row>
    <row r="115" spans="1:31" ht="15.75" customHeight="1" x14ac:dyDescent="0.25">
      <c r="A115" s="12"/>
      <c r="B115" s="12"/>
      <c r="C115" s="448"/>
      <c r="D115" s="186" t="s">
        <v>30</v>
      </c>
      <c r="E115" s="196" t="s">
        <v>10</v>
      </c>
      <c r="F115" s="188" t="s">
        <v>34</v>
      </c>
      <c r="G115" s="189" t="s">
        <v>94</v>
      </c>
      <c r="H115" s="189">
        <v>4</v>
      </c>
      <c r="I115" s="224">
        <v>70</v>
      </c>
      <c r="J115" s="55">
        <f>'Verba_Kit Pedagogico_II'!$H$13</f>
        <v>7.15</v>
      </c>
      <c r="K115" s="44">
        <f t="shared" si="61"/>
        <v>2002</v>
      </c>
      <c r="L115" s="190"/>
      <c r="M115" s="191"/>
      <c r="N115" s="192"/>
      <c r="O115" s="192"/>
      <c r="P115" s="192">
        <f>$K$115/4</f>
        <v>500.5</v>
      </c>
      <c r="Q115" s="192"/>
      <c r="R115" s="192"/>
      <c r="S115" s="192">
        <f>$K$115/4</f>
        <v>500.5</v>
      </c>
      <c r="T115" s="192"/>
      <c r="U115" s="192"/>
      <c r="V115" s="192">
        <f>$K$115/4</f>
        <v>500.5</v>
      </c>
      <c r="W115" s="192"/>
      <c r="X115" s="192"/>
      <c r="Y115" s="192">
        <f>$K$115/4</f>
        <v>500.5</v>
      </c>
      <c r="Z115" s="192"/>
      <c r="AA115" s="192"/>
      <c r="AB115" s="192"/>
      <c r="AC115" s="192"/>
      <c r="AD115" s="75"/>
      <c r="AE115" s="12"/>
    </row>
    <row r="116" spans="1:31" ht="15.75" customHeight="1" x14ac:dyDescent="0.25">
      <c r="A116" s="12"/>
      <c r="B116" s="12"/>
      <c r="C116" s="449"/>
      <c r="D116" s="198" t="s">
        <v>502</v>
      </c>
      <c r="E116" s="196" t="s">
        <v>10</v>
      </c>
      <c r="F116" s="188" t="s">
        <v>34</v>
      </c>
      <c r="G116" s="189" t="s">
        <v>94</v>
      </c>
      <c r="H116" s="189">
        <v>4</v>
      </c>
      <c r="I116" s="189">
        <v>70</v>
      </c>
      <c r="J116" s="43">
        <f>'Quadro de Preços 1'!$I$12</f>
        <v>0.63</v>
      </c>
      <c r="K116" s="44">
        <f t="shared" si="61"/>
        <v>176.4</v>
      </c>
      <c r="L116" s="190"/>
      <c r="M116" s="191"/>
      <c r="N116" s="192"/>
      <c r="O116" s="192"/>
      <c r="P116" s="192">
        <f>$K$116/4</f>
        <v>44.1</v>
      </c>
      <c r="Q116" s="192"/>
      <c r="R116" s="192"/>
      <c r="S116" s="192">
        <f>$K$116/4</f>
        <v>44.1</v>
      </c>
      <c r="T116" s="192"/>
      <c r="U116" s="192"/>
      <c r="V116" s="192">
        <f>$K$116/4</f>
        <v>44.1</v>
      </c>
      <c r="W116" s="192"/>
      <c r="X116" s="192"/>
      <c r="Y116" s="192">
        <f>$K$116/4</f>
        <v>44.1</v>
      </c>
      <c r="Z116" s="192"/>
      <c r="AA116" s="192"/>
      <c r="AB116" s="192"/>
      <c r="AC116" s="192"/>
      <c r="AD116" s="75"/>
      <c r="AE116" s="12"/>
    </row>
    <row r="117" spans="1:31" ht="15.75" customHeight="1" x14ac:dyDescent="0.25">
      <c r="A117" s="12"/>
      <c r="B117" s="12"/>
      <c r="C117" s="395" t="s">
        <v>95</v>
      </c>
      <c r="D117" s="463"/>
      <c r="E117" s="463"/>
      <c r="F117" s="463"/>
      <c r="G117" s="463"/>
      <c r="H117" s="463"/>
      <c r="I117" s="463"/>
      <c r="J117" s="464"/>
      <c r="K117" s="199">
        <f>SUM(K108:K116)</f>
        <v>15626.8</v>
      </c>
      <c r="L117" s="200">
        <f t="shared" ref="L117:AC117" si="64">SUM(L108:L116)</f>
        <v>0</v>
      </c>
      <c r="M117" s="201">
        <f t="shared" si="64"/>
        <v>0</v>
      </c>
      <c r="N117" s="201">
        <f t="shared" si="64"/>
        <v>0</v>
      </c>
      <c r="O117" s="201">
        <f t="shared" si="64"/>
        <v>0</v>
      </c>
      <c r="P117" s="201">
        <f t="shared" si="64"/>
        <v>3906.7</v>
      </c>
      <c r="Q117" s="201">
        <f t="shared" si="64"/>
        <v>0</v>
      </c>
      <c r="R117" s="201">
        <f t="shared" si="64"/>
        <v>0</v>
      </c>
      <c r="S117" s="201">
        <f t="shared" si="64"/>
        <v>3906.7</v>
      </c>
      <c r="T117" s="201">
        <f t="shared" si="64"/>
        <v>0</v>
      </c>
      <c r="U117" s="201">
        <f t="shared" si="64"/>
        <v>0</v>
      </c>
      <c r="V117" s="201">
        <f t="shared" si="64"/>
        <v>3906.7</v>
      </c>
      <c r="W117" s="201">
        <f t="shared" ref="W117:AB117" si="65">SUM(W108:W116)</f>
        <v>0</v>
      </c>
      <c r="X117" s="201">
        <f t="shared" si="65"/>
        <v>0</v>
      </c>
      <c r="Y117" s="201">
        <f t="shared" si="65"/>
        <v>3906.7</v>
      </c>
      <c r="Z117" s="201">
        <f t="shared" si="65"/>
        <v>0</v>
      </c>
      <c r="AA117" s="201">
        <f t="shared" si="65"/>
        <v>0</v>
      </c>
      <c r="AB117" s="201">
        <f t="shared" si="65"/>
        <v>0</v>
      </c>
      <c r="AC117" s="201">
        <f t="shared" si="64"/>
        <v>0</v>
      </c>
      <c r="AD117" s="75">
        <f>SUM(L117:AC117)</f>
        <v>15626.8</v>
      </c>
      <c r="AE117" s="12" t="b">
        <f>IF(AD117=K117,TRUE,FALSE)</f>
        <v>1</v>
      </c>
    </row>
    <row r="118" spans="1:31" ht="15.75" customHeight="1" x14ac:dyDescent="0.25">
      <c r="A118" s="12"/>
      <c r="B118" s="12"/>
      <c r="C118" s="401" t="s">
        <v>327</v>
      </c>
      <c r="D118" s="186" t="s">
        <v>86</v>
      </c>
      <c r="E118" s="187" t="s">
        <v>9</v>
      </c>
      <c r="F118" s="188" t="s">
        <v>34</v>
      </c>
      <c r="G118" s="189" t="s">
        <v>87</v>
      </c>
      <c r="H118" s="189">
        <v>4</v>
      </c>
      <c r="I118" s="217">
        <v>48</v>
      </c>
      <c r="J118" s="55">
        <f>'Quadro de Preços (3) - II'!$H$28</f>
        <v>12.6</v>
      </c>
      <c r="K118" s="44">
        <f t="shared" si="61"/>
        <v>2419.1999999999998</v>
      </c>
      <c r="L118" s="190"/>
      <c r="M118" s="191"/>
      <c r="N118" s="192"/>
      <c r="O118" s="192"/>
      <c r="P118" s="191"/>
      <c r="Q118" s="192">
        <f>$K$118/4</f>
        <v>604.79999999999995</v>
      </c>
      <c r="R118" s="192"/>
      <c r="S118" s="202"/>
      <c r="T118" s="192">
        <f>$K$118/4</f>
        <v>604.79999999999995</v>
      </c>
      <c r="U118" s="192"/>
      <c r="V118" s="192">
        <f>$K$118/4</f>
        <v>604.79999999999995</v>
      </c>
      <c r="W118" s="192"/>
      <c r="X118" s="192">
        <f>$K$118/4</f>
        <v>604.79999999999995</v>
      </c>
      <c r="Y118" s="192"/>
      <c r="Z118" s="192"/>
      <c r="AA118" s="192"/>
      <c r="AB118" s="192"/>
      <c r="AC118" s="192"/>
      <c r="AD118" s="75"/>
      <c r="AE118" s="12"/>
    </row>
    <row r="119" spans="1:31" ht="15.75" customHeight="1" x14ac:dyDescent="0.25">
      <c r="A119" s="12"/>
      <c r="B119" s="12"/>
      <c r="C119" s="448"/>
      <c r="D119" s="194" t="s">
        <v>88</v>
      </c>
      <c r="E119" s="187" t="s">
        <v>9</v>
      </c>
      <c r="F119" s="188" t="s">
        <v>34</v>
      </c>
      <c r="G119" s="189" t="s">
        <v>87</v>
      </c>
      <c r="H119" s="189">
        <v>3</v>
      </c>
      <c r="I119" s="217">
        <v>96</v>
      </c>
      <c r="J119" s="55">
        <f>'Quadro de Preços (3) - II'!$H$29</f>
        <v>22.7</v>
      </c>
      <c r="K119" s="44">
        <f t="shared" si="61"/>
        <v>6537.5999999999995</v>
      </c>
      <c r="L119" s="190"/>
      <c r="M119" s="191"/>
      <c r="N119" s="192"/>
      <c r="O119" s="192"/>
      <c r="P119" s="191"/>
      <c r="Q119" s="192">
        <f>$K$119/4</f>
        <v>1634.3999999999999</v>
      </c>
      <c r="R119" s="192"/>
      <c r="S119" s="202"/>
      <c r="T119" s="192">
        <f>$K$119/4</f>
        <v>1634.3999999999999</v>
      </c>
      <c r="U119" s="192"/>
      <c r="V119" s="192">
        <f>$K$119/4</f>
        <v>1634.3999999999999</v>
      </c>
      <c r="W119" s="192"/>
      <c r="X119" s="192">
        <f>$K$119/4</f>
        <v>1634.3999999999999</v>
      </c>
      <c r="Y119" s="192"/>
      <c r="Z119" s="192"/>
      <c r="AA119" s="192"/>
      <c r="AB119" s="192"/>
      <c r="AC119" s="192"/>
      <c r="AD119" s="75"/>
      <c r="AE119" s="12"/>
    </row>
    <row r="120" spans="1:31" ht="15.75" customHeight="1" x14ac:dyDescent="0.25">
      <c r="A120" s="12"/>
      <c r="B120" s="12"/>
      <c r="C120" s="448"/>
      <c r="D120" s="195" t="s">
        <v>499</v>
      </c>
      <c r="E120" s="196" t="s">
        <v>6</v>
      </c>
      <c r="F120" s="188" t="s">
        <v>34</v>
      </c>
      <c r="G120" s="189" t="s">
        <v>87</v>
      </c>
      <c r="H120" s="189">
        <v>4</v>
      </c>
      <c r="I120" s="189">
        <v>10</v>
      </c>
      <c r="J120" s="52">
        <f>'Planilha para vinculação'!F7</f>
        <v>27.24</v>
      </c>
      <c r="K120" s="44">
        <f t="shared" si="61"/>
        <v>1089.5999999999999</v>
      </c>
      <c r="L120" s="190"/>
      <c r="M120" s="191"/>
      <c r="N120" s="192"/>
      <c r="O120" s="192"/>
      <c r="P120" s="191"/>
      <c r="Q120" s="192">
        <f>$K$120/4</f>
        <v>272.39999999999998</v>
      </c>
      <c r="R120" s="192"/>
      <c r="S120" s="202"/>
      <c r="T120" s="192">
        <f>$K$120/4</f>
        <v>272.39999999999998</v>
      </c>
      <c r="U120" s="192"/>
      <c r="V120" s="192">
        <f>$K$120/4</f>
        <v>272.39999999999998</v>
      </c>
      <c r="W120" s="192"/>
      <c r="X120" s="192">
        <f>$K$120/4</f>
        <v>272.39999999999998</v>
      </c>
      <c r="Y120" s="192"/>
      <c r="Z120" s="192"/>
      <c r="AA120" s="192"/>
      <c r="AB120" s="192"/>
      <c r="AC120" s="192"/>
      <c r="AD120" s="75"/>
      <c r="AE120" s="12"/>
    </row>
    <row r="121" spans="1:31" ht="15.75" customHeight="1" x14ac:dyDescent="0.25">
      <c r="A121" s="12"/>
      <c r="B121" s="12"/>
      <c r="C121" s="448"/>
      <c r="D121" s="186" t="s">
        <v>96</v>
      </c>
      <c r="E121" s="196" t="s">
        <v>10</v>
      </c>
      <c r="F121" s="188" t="s">
        <v>34</v>
      </c>
      <c r="G121" s="189" t="s">
        <v>94</v>
      </c>
      <c r="H121" s="189">
        <v>4</v>
      </c>
      <c r="I121" s="197">
        <v>220</v>
      </c>
      <c r="J121" s="43">
        <f>'Quadro de Preços (3) - II'!$H$19</f>
        <v>0.09</v>
      </c>
      <c r="K121" s="44">
        <f t="shared" si="61"/>
        <v>79.2</v>
      </c>
      <c r="L121" s="203"/>
      <c r="M121" s="192"/>
      <c r="N121" s="192"/>
      <c r="O121" s="192"/>
      <c r="P121" s="192"/>
      <c r="Q121" s="192">
        <f>$K$121/4</f>
        <v>19.8</v>
      </c>
      <c r="R121" s="192"/>
      <c r="S121" s="202"/>
      <c r="T121" s="192">
        <f>$K$121/4</f>
        <v>19.8</v>
      </c>
      <c r="U121" s="192"/>
      <c r="V121" s="192">
        <f>$K$121/4</f>
        <v>19.8</v>
      </c>
      <c r="W121" s="192"/>
      <c r="X121" s="192">
        <f>$K$121/4</f>
        <v>19.8</v>
      </c>
      <c r="Y121" s="192"/>
      <c r="Z121" s="192"/>
      <c r="AA121" s="192"/>
      <c r="AB121" s="192"/>
      <c r="AC121" s="192"/>
      <c r="AD121" s="75"/>
      <c r="AE121" s="12"/>
    </row>
    <row r="122" spans="1:31" ht="15.75" customHeight="1" x14ac:dyDescent="0.25">
      <c r="A122" s="12"/>
      <c r="B122" s="12"/>
      <c r="C122" s="448"/>
      <c r="D122" s="186" t="s">
        <v>97</v>
      </c>
      <c r="E122" s="196" t="s">
        <v>10</v>
      </c>
      <c r="F122" s="188" t="s">
        <v>34</v>
      </c>
      <c r="G122" s="189" t="s">
        <v>94</v>
      </c>
      <c r="H122" s="189">
        <v>4</v>
      </c>
      <c r="I122" s="189">
        <v>10</v>
      </c>
      <c r="J122" s="43">
        <f>'Quadro de Preços (3) - II'!$H$23</f>
        <v>9</v>
      </c>
      <c r="K122" s="44">
        <f t="shared" si="61"/>
        <v>360</v>
      </c>
      <c r="L122" s="190"/>
      <c r="M122" s="191"/>
      <c r="N122" s="192"/>
      <c r="O122" s="192"/>
      <c r="P122" s="191"/>
      <c r="Q122" s="192">
        <f>$K$122/4</f>
        <v>90</v>
      </c>
      <c r="R122" s="192"/>
      <c r="S122" s="202"/>
      <c r="T122" s="192">
        <f>$K$122/4</f>
        <v>90</v>
      </c>
      <c r="U122" s="192"/>
      <c r="V122" s="192">
        <f>$K$122/4</f>
        <v>90</v>
      </c>
      <c r="W122" s="192"/>
      <c r="X122" s="192">
        <f>$K$122/4</f>
        <v>90</v>
      </c>
      <c r="Y122" s="192"/>
      <c r="Z122" s="192"/>
      <c r="AA122" s="192"/>
      <c r="AB122" s="192"/>
      <c r="AC122" s="192"/>
      <c r="AD122" s="75"/>
      <c r="AE122" s="12"/>
    </row>
    <row r="123" spans="1:31" ht="15.75" customHeight="1" x14ac:dyDescent="0.25">
      <c r="A123" s="12"/>
      <c r="B123" s="12"/>
      <c r="C123" s="448"/>
      <c r="D123" s="186" t="s">
        <v>98</v>
      </c>
      <c r="E123" s="196" t="s">
        <v>10</v>
      </c>
      <c r="F123" s="188" t="s">
        <v>34</v>
      </c>
      <c r="G123" s="197" t="s">
        <v>94</v>
      </c>
      <c r="H123" s="189">
        <v>4</v>
      </c>
      <c r="I123" s="224">
        <v>70</v>
      </c>
      <c r="J123" s="43">
        <f>'Quadro de Preços (3) - II'!$H$24</f>
        <v>4</v>
      </c>
      <c r="K123" s="44">
        <f t="shared" si="61"/>
        <v>1120</v>
      </c>
      <c r="L123" s="190"/>
      <c r="M123" s="191"/>
      <c r="N123" s="192"/>
      <c r="O123" s="192"/>
      <c r="P123" s="191"/>
      <c r="Q123" s="192">
        <f>$K$123/4</f>
        <v>280</v>
      </c>
      <c r="R123" s="192"/>
      <c r="S123" s="202"/>
      <c r="T123" s="192">
        <f>$K$123/4</f>
        <v>280</v>
      </c>
      <c r="U123" s="192"/>
      <c r="V123" s="192">
        <f>$K$123/4</f>
        <v>280</v>
      </c>
      <c r="W123" s="192"/>
      <c r="X123" s="192">
        <f>$K$123/4</f>
        <v>280</v>
      </c>
      <c r="Y123" s="192"/>
      <c r="Z123" s="192"/>
      <c r="AA123" s="192"/>
      <c r="AB123" s="192"/>
      <c r="AC123" s="192"/>
      <c r="AD123" s="75"/>
      <c r="AE123" s="12"/>
    </row>
    <row r="124" spans="1:31" ht="15.75" customHeight="1" x14ac:dyDescent="0.25">
      <c r="A124" s="12"/>
      <c r="B124" s="12"/>
      <c r="C124" s="448"/>
      <c r="D124" s="186" t="s">
        <v>101</v>
      </c>
      <c r="E124" s="196" t="s">
        <v>10</v>
      </c>
      <c r="F124" s="188" t="s">
        <v>34</v>
      </c>
      <c r="G124" s="189" t="s">
        <v>94</v>
      </c>
      <c r="H124" s="189">
        <v>4</v>
      </c>
      <c r="I124" s="224">
        <v>70</v>
      </c>
      <c r="J124" s="43">
        <f>'Kit Lanche'!D15</f>
        <v>3.33</v>
      </c>
      <c r="K124" s="44">
        <f t="shared" si="61"/>
        <v>932.4</v>
      </c>
      <c r="L124" s="190"/>
      <c r="M124" s="191"/>
      <c r="N124" s="192"/>
      <c r="O124" s="192"/>
      <c r="P124" s="191"/>
      <c r="Q124" s="192">
        <f>$K$124/4</f>
        <v>233.1</v>
      </c>
      <c r="R124" s="192"/>
      <c r="S124" s="202"/>
      <c r="T124" s="192">
        <f>$K$124/4</f>
        <v>233.1</v>
      </c>
      <c r="U124" s="192"/>
      <c r="V124" s="192">
        <f>$K$124/4</f>
        <v>233.1</v>
      </c>
      <c r="W124" s="192"/>
      <c r="X124" s="192">
        <f>$K$124/4</f>
        <v>233.1</v>
      </c>
      <c r="Y124" s="192"/>
      <c r="Z124" s="192"/>
      <c r="AA124" s="192"/>
      <c r="AB124" s="192"/>
      <c r="AC124" s="192"/>
      <c r="AD124" s="75"/>
      <c r="AE124" s="12"/>
    </row>
    <row r="125" spans="1:31" ht="27.75" customHeight="1" x14ac:dyDescent="0.25">
      <c r="A125" s="12"/>
      <c r="B125" s="12"/>
      <c r="C125" s="448"/>
      <c r="D125" s="186" t="s">
        <v>30</v>
      </c>
      <c r="E125" s="196" t="s">
        <v>10</v>
      </c>
      <c r="F125" s="188" t="s">
        <v>34</v>
      </c>
      <c r="G125" s="189" t="s">
        <v>94</v>
      </c>
      <c r="H125" s="189">
        <v>4</v>
      </c>
      <c r="I125" s="224">
        <v>70</v>
      </c>
      <c r="J125" s="55">
        <f>'Verba_Kit Pedagogico_II'!$H$13</f>
        <v>7.15</v>
      </c>
      <c r="K125" s="44">
        <f t="shared" si="61"/>
        <v>2002</v>
      </c>
      <c r="L125" s="190"/>
      <c r="M125" s="191"/>
      <c r="N125" s="192"/>
      <c r="O125" s="192"/>
      <c r="P125" s="191"/>
      <c r="Q125" s="192">
        <f>$K$125/4</f>
        <v>500.5</v>
      </c>
      <c r="R125" s="192"/>
      <c r="S125" s="202"/>
      <c r="T125" s="192">
        <f>$K$125/4</f>
        <v>500.5</v>
      </c>
      <c r="U125" s="192"/>
      <c r="V125" s="192">
        <f>$K$125/4</f>
        <v>500.5</v>
      </c>
      <c r="W125" s="192"/>
      <c r="X125" s="192">
        <f>$K$125/4</f>
        <v>500.5</v>
      </c>
      <c r="Y125" s="192"/>
      <c r="Z125" s="192"/>
      <c r="AA125" s="192"/>
      <c r="AB125" s="192"/>
      <c r="AC125" s="192"/>
      <c r="AD125" s="75"/>
      <c r="AE125" s="12"/>
    </row>
    <row r="126" spans="1:31" ht="15.75" customHeight="1" x14ac:dyDescent="0.25">
      <c r="A126" s="12"/>
      <c r="B126" s="12"/>
      <c r="C126" s="449"/>
      <c r="D126" s="198" t="s">
        <v>502</v>
      </c>
      <c r="E126" s="196" t="s">
        <v>10</v>
      </c>
      <c r="F126" s="188" t="s">
        <v>34</v>
      </c>
      <c r="G126" s="189" t="s">
        <v>94</v>
      </c>
      <c r="H126" s="189">
        <v>4</v>
      </c>
      <c r="I126" s="189">
        <v>70</v>
      </c>
      <c r="J126" s="43">
        <f>'Quadro de Preços 1'!$I$12</f>
        <v>0.63</v>
      </c>
      <c r="K126" s="44">
        <f t="shared" si="61"/>
        <v>176.4</v>
      </c>
      <c r="L126" s="190"/>
      <c r="M126" s="191"/>
      <c r="N126" s="192"/>
      <c r="O126" s="192"/>
      <c r="P126" s="191"/>
      <c r="Q126" s="192">
        <f>$K$126/4</f>
        <v>44.1</v>
      </c>
      <c r="R126" s="192"/>
      <c r="S126" s="202"/>
      <c r="T126" s="192">
        <f>$K$126/4</f>
        <v>44.1</v>
      </c>
      <c r="U126" s="192"/>
      <c r="V126" s="192">
        <f>$K$126/4</f>
        <v>44.1</v>
      </c>
      <c r="W126" s="192"/>
      <c r="X126" s="192">
        <f>$K$126/4</f>
        <v>44.1</v>
      </c>
      <c r="Y126" s="192"/>
      <c r="Z126" s="192"/>
      <c r="AA126" s="192"/>
      <c r="AB126" s="192"/>
      <c r="AC126" s="192"/>
      <c r="AD126" s="75"/>
      <c r="AE126" s="12"/>
    </row>
    <row r="127" spans="1:31" ht="15.75" customHeight="1" x14ac:dyDescent="0.25">
      <c r="A127" s="12"/>
      <c r="B127" s="12"/>
      <c r="C127" s="425" t="s">
        <v>95</v>
      </c>
      <c r="D127" s="359"/>
      <c r="E127" s="359"/>
      <c r="F127" s="359"/>
      <c r="G127" s="359"/>
      <c r="H127" s="359"/>
      <c r="I127" s="359"/>
      <c r="J127" s="360"/>
      <c r="K127" s="183">
        <f>SUM(K118:K126)</f>
        <v>14716.4</v>
      </c>
      <c r="L127" s="184">
        <f t="shared" ref="L127:AC127" si="66">SUM(L118:L126)</f>
        <v>0</v>
      </c>
      <c r="M127" s="185">
        <f t="shared" si="66"/>
        <v>0</v>
      </c>
      <c r="N127" s="185">
        <f t="shared" si="66"/>
        <v>0</v>
      </c>
      <c r="O127" s="185">
        <f t="shared" si="66"/>
        <v>0</v>
      </c>
      <c r="P127" s="185">
        <f t="shared" si="66"/>
        <v>0</v>
      </c>
      <c r="Q127" s="185">
        <f t="shared" si="66"/>
        <v>3679.1</v>
      </c>
      <c r="R127" s="185">
        <f t="shared" si="66"/>
        <v>0</v>
      </c>
      <c r="S127" s="185">
        <f t="shared" si="66"/>
        <v>0</v>
      </c>
      <c r="T127" s="185">
        <f t="shared" si="66"/>
        <v>3679.1</v>
      </c>
      <c r="U127" s="185">
        <f t="shared" si="66"/>
        <v>0</v>
      </c>
      <c r="V127" s="185">
        <f t="shared" si="66"/>
        <v>3679.1</v>
      </c>
      <c r="W127" s="185">
        <f t="shared" ref="W127:AB127" si="67">SUM(W118:W126)</f>
        <v>0</v>
      </c>
      <c r="X127" s="185">
        <f t="shared" si="67"/>
        <v>3679.1</v>
      </c>
      <c r="Y127" s="185">
        <f t="shared" si="67"/>
        <v>0</v>
      </c>
      <c r="Z127" s="185">
        <f t="shared" si="67"/>
        <v>0</v>
      </c>
      <c r="AA127" s="185">
        <f t="shared" si="67"/>
        <v>0</v>
      </c>
      <c r="AB127" s="185">
        <f t="shared" si="67"/>
        <v>0</v>
      </c>
      <c r="AC127" s="185">
        <f t="shared" si="66"/>
        <v>0</v>
      </c>
      <c r="AD127" s="75">
        <f>SUM(L127:AC127)</f>
        <v>14716.4</v>
      </c>
      <c r="AE127" s="12" t="b">
        <f>IF(AD127=K127,TRUE,FALSE)</f>
        <v>1</v>
      </c>
    </row>
    <row r="128" spans="1:31" ht="15.75" customHeight="1" x14ac:dyDescent="0.25">
      <c r="A128" s="12"/>
      <c r="B128" s="12"/>
      <c r="C128" s="392" t="s">
        <v>103</v>
      </c>
      <c r="D128" s="78" t="s">
        <v>86</v>
      </c>
      <c r="E128" s="90" t="s">
        <v>9</v>
      </c>
      <c r="F128" s="17" t="s">
        <v>34</v>
      </c>
      <c r="G128" s="89" t="s">
        <v>87</v>
      </c>
      <c r="H128" s="89">
        <v>4</v>
      </c>
      <c r="I128" s="81">
        <v>102</v>
      </c>
      <c r="J128" s="55">
        <f>'Quadro de Preços (3) - II'!$H$28</f>
        <v>12.6</v>
      </c>
      <c r="K128" s="44">
        <f t="shared" ref="K128:K135" si="68">H128*I128*J128</f>
        <v>5140.8</v>
      </c>
      <c r="L128" s="97"/>
      <c r="M128" s="49"/>
      <c r="N128" s="98"/>
      <c r="O128" s="49"/>
      <c r="P128" s="49">
        <f>$K$128/6</f>
        <v>856.80000000000007</v>
      </c>
      <c r="Q128" s="49"/>
      <c r="R128" s="49">
        <f>$K$128/6</f>
        <v>856.80000000000007</v>
      </c>
      <c r="S128" s="49"/>
      <c r="T128" s="49">
        <f>$K$128/6</f>
        <v>856.80000000000007</v>
      </c>
      <c r="U128" s="49"/>
      <c r="V128" s="49">
        <f>$K$128/6</f>
        <v>856.80000000000007</v>
      </c>
      <c r="W128" s="49"/>
      <c r="X128" s="49">
        <f>$K$128/6</f>
        <v>856.80000000000007</v>
      </c>
      <c r="Y128" s="49"/>
      <c r="Z128" s="49">
        <f>$K$128/6</f>
        <v>856.80000000000007</v>
      </c>
      <c r="AA128" s="49"/>
      <c r="AB128" s="49"/>
      <c r="AC128" s="49"/>
      <c r="AD128" s="75"/>
      <c r="AE128" s="12"/>
    </row>
    <row r="129" spans="1:32" ht="15.75" customHeight="1" x14ac:dyDescent="0.25">
      <c r="A129" s="12"/>
      <c r="B129" s="12"/>
      <c r="C129" s="393"/>
      <c r="D129" s="82" t="s">
        <v>88</v>
      </c>
      <c r="E129" s="90" t="s">
        <v>9</v>
      </c>
      <c r="F129" s="17" t="s">
        <v>34</v>
      </c>
      <c r="G129" s="89" t="s">
        <v>87</v>
      </c>
      <c r="H129" s="89">
        <v>3</v>
      </c>
      <c r="I129" s="81">
        <v>180</v>
      </c>
      <c r="J129" s="55">
        <f>'Quadro de Preços (3) - II'!$H$29</f>
        <v>22.7</v>
      </c>
      <c r="K129" s="44">
        <f t="shared" si="68"/>
        <v>12258</v>
      </c>
      <c r="L129" s="66"/>
      <c r="M129" s="49"/>
      <c r="N129" s="49"/>
      <c r="O129" s="49"/>
      <c r="P129" s="49">
        <f>$K$129/6</f>
        <v>2043</v>
      </c>
      <c r="Q129" s="49"/>
      <c r="R129" s="49">
        <f>$K$129/6</f>
        <v>2043</v>
      </c>
      <c r="S129" s="49"/>
      <c r="T129" s="49">
        <f>$K$129/6</f>
        <v>2043</v>
      </c>
      <c r="U129" s="49"/>
      <c r="V129" s="49">
        <f>$K$129/6</f>
        <v>2043</v>
      </c>
      <c r="W129" s="49"/>
      <c r="X129" s="49">
        <f>$K$129/6</f>
        <v>2043</v>
      </c>
      <c r="Y129" s="49"/>
      <c r="Z129" s="49">
        <f>$K$129/6</f>
        <v>2043</v>
      </c>
      <c r="AA129" s="49"/>
      <c r="AB129" s="49"/>
      <c r="AC129" s="49"/>
      <c r="AD129" s="75"/>
      <c r="AE129" s="12"/>
    </row>
    <row r="130" spans="1:32" ht="15.75" customHeight="1" x14ac:dyDescent="0.25">
      <c r="A130" s="12"/>
      <c r="B130" s="12"/>
      <c r="C130" s="393"/>
      <c r="D130" s="4" t="s">
        <v>468</v>
      </c>
      <c r="E130" s="17" t="s">
        <v>6</v>
      </c>
      <c r="F130" s="17" t="s">
        <v>34</v>
      </c>
      <c r="G130" s="89" t="s">
        <v>87</v>
      </c>
      <c r="H130" s="89">
        <v>6</v>
      </c>
      <c r="I130" s="213">
        <v>10</v>
      </c>
      <c r="J130" s="52">
        <f>'Quadro de Preços (3) - II'!$H$30</f>
        <v>50</v>
      </c>
      <c r="K130" s="44">
        <f t="shared" si="68"/>
        <v>3000</v>
      </c>
      <c r="L130" s="66"/>
      <c r="M130" s="49"/>
      <c r="N130" s="49"/>
      <c r="O130" s="49"/>
      <c r="P130" s="49">
        <f>$K$130/6</f>
        <v>500</v>
      </c>
      <c r="Q130" s="49"/>
      <c r="R130" s="49">
        <f>$K$130/6</f>
        <v>500</v>
      </c>
      <c r="S130" s="49"/>
      <c r="T130" s="49">
        <f>$K$130/6</f>
        <v>500</v>
      </c>
      <c r="U130" s="49"/>
      <c r="V130" s="49">
        <f>$K$130/6</f>
        <v>500</v>
      </c>
      <c r="W130" s="49"/>
      <c r="X130" s="49">
        <f>$K$130/6</f>
        <v>500</v>
      </c>
      <c r="Y130" s="49"/>
      <c r="Z130" s="49">
        <f>$K$130/6</f>
        <v>500</v>
      </c>
      <c r="AA130" s="49"/>
      <c r="AB130" s="49"/>
      <c r="AC130" s="49"/>
      <c r="AD130" s="75"/>
      <c r="AE130" s="12"/>
    </row>
    <row r="131" spans="1:32" ht="15.75" customHeight="1" x14ac:dyDescent="0.25">
      <c r="A131" s="12"/>
      <c r="B131" s="12"/>
      <c r="C131" s="393"/>
      <c r="D131" s="78" t="s">
        <v>97</v>
      </c>
      <c r="E131" s="17" t="s">
        <v>10</v>
      </c>
      <c r="F131" s="17" t="s">
        <v>34</v>
      </c>
      <c r="G131" s="89" t="s">
        <v>94</v>
      </c>
      <c r="H131" s="89">
        <v>6</v>
      </c>
      <c r="I131" s="89">
        <v>10</v>
      </c>
      <c r="J131" s="43">
        <f>'Quadro de Preços (3) - II'!$H$23</f>
        <v>9</v>
      </c>
      <c r="K131" s="44">
        <f t="shared" si="68"/>
        <v>540</v>
      </c>
      <c r="L131" s="66"/>
      <c r="M131" s="49"/>
      <c r="N131" s="49"/>
      <c r="O131" s="49"/>
      <c r="P131" s="49">
        <f>$K$131/6</f>
        <v>90</v>
      </c>
      <c r="Q131" s="49"/>
      <c r="R131" s="49">
        <f>$K$131/6</f>
        <v>90</v>
      </c>
      <c r="S131" s="49"/>
      <c r="T131" s="49">
        <f>$K$131/6</f>
        <v>90</v>
      </c>
      <c r="U131" s="49"/>
      <c r="V131" s="49">
        <f>$K$131/6</f>
        <v>90</v>
      </c>
      <c r="W131" s="49"/>
      <c r="X131" s="49">
        <f>$K$131/6</f>
        <v>90</v>
      </c>
      <c r="Y131" s="49"/>
      <c r="Z131" s="49">
        <f>$K$131/6</f>
        <v>90</v>
      </c>
      <c r="AA131" s="49"/>
      <c r="AB131" s="49"/>
      <c r="AC131" s="49"/>
      <c r="AD131" s="75"/>
      <c r="AE131" s="12"/>
    </row>
    <row r="132" spans="1:32" ht="15.75" customHeight="1" x14ac:dyDescent="0.25">
      <c r="A132" s="12"/>
      <c r="B132" s="12"/>
      <c r="C132" s="393"/>
      <c r="D132" s="78" t="s">
        <v>98</v>
      </c>
      <c r="E132" s="17" t="s">
        <v>10</v>
      </c>
      <c r="F132" s="17" t="s">
        <v>34</v>
      </c>
      <c r="G132" s="80" t="s">
        <v>94</v>
      </c>
      <c r="H132" s="89">
        <v>6</v>
      </c>
      <c r="I132" s="221">
        <v>70</v>
      </c>
      <c r="J132" s="43">
        <f>'Quadro de Preços (3) - II'!$H$24</f>
        <v>4</v>
      </c>
      <c r="K132" s="44">
        <f t="shared" si="68"/>
        <v>1680</v>
      </c>
      <c r="L132" s="66"/>
      <c r="M132" s="49"/>
      <c r="N132" s="49"/>
      <c r="O132" s="49"/>
      <c r="P132" s="49">
        <f>$K$132/6</f>
        <v>280</v>
      </c>
      <c r="Q132" s="49"/>
      <c r="R132" s="49">
        <f>$K$132/6</f>
        <v>280</v>
      </c>
      <c r="S132" s="49"/>
      <c r="T132" s="49">
        <f>$K$132/6</f>
        <v>280</v>
      </c>
      <c r="U132" s="49"/>
      <c r="V132" s="49">
        <f>$K$132/6</f>
        <v>280</v>
      </c>
      <c r="W132" s="49"/>
      <c r="X132" s="49">
        <f>$K$132/6</f>
        <v>280</v>
      </c>
      <c r="Y132" s="49"/>
      <c r="Z132" s="49">
        <f>$K$132/6</f>
        <v>280</v>
      </c>
      <c r="AA132" s="49"/>
      <c r="AB132" s="49"/>
      <c r="AC132" s="49"/>
      <c r="AD132" s="75"/>
      <c r="AE132" s="12"/>
    </row>
    <row r="133" spans="1:32" ht="15.75" customHeight="1" x14ac:dyDescent="0.25">
      <c r="A133" s="58"/>
      <c r="B133" s="58"/>
      <c r="C133" s="393"/>
      <c r="D133" s="78" t="s">
        <v>101</v>
      </c>
      <c r="E133" s="17" t="s">
        <v>10</v>
      </c>
      <c r="F133" s="17" t="s">
        <v>34</v>
      </c>
      <c r="G133" s="89" t="s">
        <v>94</v>
      </c>
      <c r="H133" s="89">
        <v>6</v>
      </c>
      <c r="I133" s="221">
        <v>70</v>
      </c>
      <c r="J133" s="43">
        <f>'Kit Lanche'!D15</f>
        <v>3.33</v>
      </c>
      <c r="K133" s="44">
        <f t="shared" si="68"/>
        <v>1398.6000000000001</v>
      </c>
      <c r="L133" s="66"/>
      <c r="M133" s="49"/>
      <c r="N133" s="49"/>
      <c r="O133" s="49"/>
      <c r="P133" s="49">
        <f>$K$133/6</f>
        <v>233.10000000000002</v>
      </c>
      <c r="Q133" s="49"/>
      <c r="R133" s="49">
        <f>$K$133/6</f>
        <v>233.10000000000002</v>
      </c>
      <c r="S133" s="49"/>
      <c r="T133" s="49">
        <f>$K$133/6</f>
        <v>233.10000000000002</v>
      </c>
      <c r="U133" s="49"/>
      <c r="V133" s="49">
        <f>$K$133/6</f>
        <v>233.10000000000002</v>
      </c>
      <c r="W133" s="49"/>
      <c r="X133" s="49">
        <f>$K$133/6</f>
        <v>233.10000000000002</v>
      </c>
      <c r="Y133" s="49"/>
      <c r="Z133" s="49">
        <f>$K$133/6</f>
        <v>233.10000000000002</v>
      </c>
      <c r="AA133" s="49"/>
      <c r="AB133" s="49"/>
      <c r="AC133" s="49"/>
      <c r="AD133" s="75"/>
      <c r="AE133" s="12"/>
    </row>
    <row r="134" spans="1:32" ht="15.75" customHeight="1" x14ac:dyDescent="0.25">
      <c r="A134" s="12"/>
      <c r="B134" s="12"/>
      <c r="C134" s="393"/>
      <c r="D134" s="78" t="s">
        <v>30</v>
      </c>
      <c r="E134" s="81" t="s">
        <v>92</v>
      </c>
      <c r="F134" s="17" t="s">
        <v>34</v>
      </c>
      <c r="G134" s="89" t="s">
        <v>94</v>
      </c>
      <c r="H134" s="89">
        <v>6</v>
      </c>
      <c r="I134" s="221">
        <v>70</v>
      </c>
      <c r="J134" s="55">
        <f>'Verba_Kit Pedagogico_II'!$H$13</f>
        <v>7.15</v>
      </c>
      <c r="K134" s="44">
        <f t="shared" si="68"/>
        <v>3003</v>
      </c>
      <c r="L134" s="66"/>
      <c r="M134" s="49"/>
      <c r="N134" s="49"/>
      <c r="O134" s="49"/>
      <c r="P134" s="49">
        <f>$K$134/6</f>
        <v>500.5</v>
      </c>
      <c r="Q134" s="49"/>
      <c r="R134" s="49">
        <f>$K$134/6</f>
        <v>500.5</v>
      </c>
      <c r="S134" s="49"/>
      <c r="T134" s="49">
        <f>$K$134/6</f>
        <v>500.5</v>
      </c>
      <c r="U134" s="49"/>
      <c r="V134" s="49">
        <f>$K$134/6</f>
        <v>500.5</v>
      </c>
      <c r="W134" s="49"/>
      <c r="X134" s="49">
        <f>$K$134/6</f>
        <v>500.5</v>
      </c>
      <c r="Y134" s="49"/>
      <c r="Z134" s="49">
        <f>$K$134/6</f>
        <v>500.5</v>
      </c>
      <c r="AA134" s="49"/>
      <c r="AB134" s="49"/>
      <c r="AC134" s="49"/>
      <c r="AD134" s="75"/>
      <c r="AE134" s="12"/>
    </row>
    <row r="135" spans="1:32" ht="12.75" customHeight="1" x14ac:dyDescent="0.25">
      <c r="A135" s="12"/>
      <c r="B135" s="12"/>
      <c r="C135" s="394"/>
      <c r="D135" s="91" t="s">
        <v>502</v>
      </c>
      <c r="E135" s="17" t="s">
        <v>10</v>
      </c>
      <c r="F135" s="17" t="s">
        <v>34</v>
      </c>
      <c r="G135" s="89" t="s">
        <v>94</v>
      </c>
      <c r="H135" s="89">
        <v>6</v>
      </c>
      <c r="I135" s="89">
        <v>70</v>
      </c>
      <c r="J135" s="43">
        <f>'Quadro de Preços 1'!$I$12</f>
        <v>0.63</v>
      </c>
      <c r="K135" s="44">
        <f t="shared" si="68"/>
        <v>264.60000000000002</v>
      </c>
      <c r="L135" s="66"/>
      <c r="M135" s="49"/>
      <c r="N135" s="49"/>
      <c r="O135" s="49"/>
      <c r="P135" s="49">
        <f>$K$135/6</f>
        <v>44.1</v>
      </c>
      <c r="Q135" s="49"/>
      <c r="R135" s="49">
        <f>$K$135/6</f>
        <v>44.1</v>
      </c>
      <c r="S135" s="49"/>
      <c r="T135" s="49">
        <f>$K$135/6</f>
        <v>44.1</v>
      </c>
      <c r="U135" s="49"/>
      <c r="V135" s="49">
        <f>$K$135/6</f>
        <v>44.1</v>
      </c>
      <c r="W135" s="49"/>
      <c r="X135" s="49">
        <f>$K$135/6</f>
        <v>44.1</v>
      </c>
      <c r="Y135" s="49"/>
      <c r="Z135" s="49">
        <f>$K$135/6</f>
        <v>44.1</v>
      </c>
      <c r="AA135" s="49"/>
      <c r="AB135" s="49"/>
      <c r="AC135" s="49"/>
      <c r="AD135" s="75"/>
      <c r="AE135" s="12"/>
    </row>
    <row r="136" spans="1:32" ht="33" customHeight="1" x14ac:dyDescent="0.25">
      <c r="A136" s="12"/>
      <c r="B136" s="12"/>
      <c r="C136" s="31" t="s">
        <v>95</v>
      </c>
      <c r="D136" s="87"/>
      <c r="E136" s="87"/>
      <c r="F136" s="87"/>
      <c r="G136" s="87"/>
      <c r="H136" s="87"/>
      <c r="I136" s="87"/>
      <c r="J136" s="88"/>
      <c r="K136" s="48">
        <f>SUM(K128:K135)</f>
        <v>27284.999999999996</v>
      </c>
      <c r="L136" s="48">
        <f t="shared" ref="L136:AC136" si="69">SUM(L128:L135)</f>
        <v>0</v>
      </c>
      <c r="M136" s="48">
        <f t="shared" si="69"/>
        <v>0</v>
      </c>
      <c r="N136" s="48">
        <f t="shared" si="69"/>
        <v>0</v>
      </c>
      <c r="O136" s="48">
        <f t="shared" si="69"/>
        <v>0</v>
      </c>
      <c r="P136" s="48">
        <f t="shared" si="69"/>
        <v>4547.5</v>
      </c>
      <c r="Q136" s="48">
        <f t="shared" si="69"/>
        <v>0</v>
      </c>
      <c r="R136" s="48">
        <f t="shared" si="69"/>
        <v>4547.5</v>
      </c>
      <c r="S136" s="48">
        <f t="shared" si="69"/>
        <v>0</v>
      </c>
      <c r="T136" s="48">
        <f t="shared" si="69"/>
        <v>4547.5</v>
      </c>
      <c r="U136" s="48">
        <f t="shared" si="69"/>
        <v>0</v>
      </c>
      <c r="V136" s="48">
        <f t="shared" si="69"/>
        <v>4547.5</v>
      </c>
      <c r="W136" s="48">
        <f t="shared" ref="W136:AB136" si="70">SUM(W128:W135)</f>
        <v>0</v>
      </c>
      <c r="X136" s="48">
        <f t="shared" si="70"/>
        <v>4547.5</v>
      </c>
      <c r="Y136" s="48">
        <f t="shared" si="70"/>
        <v>0</v>
      </c>
      <c r="Z136" s="48">
        <f t="shared" si="70"/>
        <v>4547.5</v>
      </c>
      <c r="AA136" s="48">
        <f t="shared" si="70"/>
        <v>0</v>
      </c>
      <c r="AB136" s="48">
        <f t="shared" si="70"/>
        <v>0</v>
      </c>
      <c r="AC136" s="48">
        <f t="shared" si="69"/>
        <v>0</v>
      </c>
      <c r="AD136" s="75">
        <f>SUM(L136:AC136)</f>
        <v>27285</v>
      </c>
      <c r="AE136" s="12" t="b">
        <f>IF(AD136=K136,TRUE,FALSE)</f>
        <v>1</v>
      </c>
    </row>
    <row r="137" spans="1:32" ht="21" customHeight="1" x14ac:dyDescent="0.25">
      <c r="A137" s="12"/>
      <c r="B137" s="12"/>
      <c r="C137" s="389" t="s">
        <v>328</v>
      </c>
      <c r="D137" s="100" t="s">
        <v>469</v>
      </c>
      <c r="E137" s="17" t="s">
        <v>6</v>
      </c>
      <c r="F137" s="17" t="s">
        <v>34</v>
      </c>
      <c r="G137" s="81" t="s">
        <v>87</v>
      </c>
      <c r="H137" s="81">
        <v>6</v>
      </c>
      <c r="I137" s="81">
        <v>20</v>
      </c>
      <c r="J137" s="55">
        <f>'Quadro de Preços (3) - II'!$H$31</f>
        <v>37.94</v>
      </c>
      <c r="K137" s="64">
        <f t="shared" ref="K137:K140" si="71">J137*I137*H137</f>
        <v>4552.7999999999993</v>
      </c>
      <c r="L137" s="107"/>
      <c r="M137" s="56"/>
      <c r="N137" s="56"/>
      <c r="O137" s="56"/>
      <c r="P137" s="56"/>
      <c r="Q137" s="56">
        <f>$K$137/6</f>
        <v>758.79999999999984</v>
      </c>
      <c r="R137" s="56"/>
      <c r="S137" s="56">
        <f>$K$137/6</f>
        <v>758.79999999999984</v>
      </c>
      <c r="T137" s="56"/>
      <c r="U137" s="56">
        <f>$K$137/6</f>
        <v>758.79999999999984</v>
      </c>
      <c r="V137" s="56"/>
      <c r="W137" s="56">
        <f>$K$137/6</f>
        <v>758.79999999999984</v>
      </c>
      <c r="X137" s="56"/>
      <c r="Y137" s="56">
        <f>$K$137/6</f>
        <v>758.79999999999984</v>
      </c>
      <c r="Z137" s="56"/>
      <c r="AA137" s="56">
        <f>$K$137/6</f>
        <v>758.79999999999984</v>
      </c>
      <c r="AB137" s="56"/>
      <c r="AC137" s="56"/>
      <c r="AD137" s="75"/>
      <c r="AE137" s="12"/>
    </row>
    <row r="138" spans="1:32" ht="15.75" customHeight="1" x14ac:dyDescent="0.25">
      <c r="A138" s="12"/>
      <c r="B138" s="12"/>
      <c r="C138" s="390"/>
      <c r="D138" s="93" t="s">
        <v>86</v>
      </c>
      <c r="E138" s="90" t="s">
        <v>9</v>
      </c>
      <c r="F138" s="17" t="s">
        <v>34</v>
      </c>
      <c r="G138" s="81" t="s">
        <v>87</v>
      </c>
      <c r="H138" s="81">
        <v>4</v>
      </c>
      <c r="I138" s="81">
        <v>360</v>
      </c>
      <c r="J138" s="55">
        <f>'Quadro de Preços (3) - II'!$H$28</f>
        <v>12.6</v>
      </c>
      <c r="K138" s="64">
        <f t="shared" si="71"/>
        <v>18144</v>
      </c>
      <c r="L138" s="99"/>
      <c r="M138" s="56"/>
      <c r="N138" s="56"/>
      <c r="O138" s="98"/>
      <c r="P138" s="56"/>
      <c r="Q138" s="56">
        <f>$K$138/6</f>
        <v>3024</v>
      </c>
      <c r="R138" s="56"/>
      <c r="S138" s="56">
        <f>$K$138/6</f>
        <v>3024</v>
      </c>
      <c r="T138" s="56"/>
      <c r="U138" s="56">
        <f>$K$138/6</f>
        <v>3024</v>
      </c>
      <c r="V138" s="56"/>
      <c r="W138" s="56">
        <f>$K$138/6</f>
        <v>3024</v>
      </c>
      <c r="X138" s="56"/>
      <c r="Y138" s="56">
        <f>$K$138/6</f>
        <v>3024</v>
      </c>
      <c r="Z138" s="56"/>
      <c r="AA138" s="56">
        <f>$K$138/6</f>
        <v>3024</v>
      </c>
      <c r="AB138" s="56"/>
      <c r="AC138" s="84"/>
      <c r="AD138" s="75"/>
      <c r="AE138" s="12"/>
    </row>
    <row r="139" spans="1:32" ht="15.75" customHeight="1" x14ac:dyDescent="0.25">
      <c r="A139" s="12"/>
      <c r="B139" s="12"/>
      <c r="C139" s="390"/>
      <c r="D139" s="93" t="s">
        <v>88</v>
      </c>
      <c r="E139" s="90" t="s">
        <v>9</v>
      </c>
      <c r="F139" s="17" t="s">
        <v>34</v>
      </c>
      <c r="G139" s="81" t="s">
        <v>87</v>
      </c>
      <c r="H139" s="81">
        <v>3</v>
      </c>
      <c r="I139" s="81">
        <v>216</v>
      </c>
      <c r="J139" s="55">
        <f>'Quadro de Preços (3) - II'!$H$29</f>
        <v>22.7</v>
      </c>
      <c r="K139" s="64">
        <f t="shared" si="71"/>
        <v>14709.599999999999</v>
      </c>
      <c r="L139" s="99"/>
      <c r="M139" s="56"/>
      <c r="N139" s="56"/>
      <c r="O139" s="84"/>
      <c r="P139" s="56"/>
      <c r="Q139" s="56">
        <f>$K$139/6</f>
        <v>2451.6</v>
      </c>
      <c r="R139" s="56"/>
      <c r="S139" s="56">
        <f>$K$139/6</f>
        <v>2451.6</v>
      </c>
      <c r="T139" s="56"/>
      <c r="U139" s="56">
        <f>$K$139/6</f>
        <v>2451.6</v>
      </c>
      <c r="V139" s="56"/>
      <c r="W139" s="56">
        <f>$K$139/6</f>
        <v>2451.6</v>
      </c>
      <c r="X139" s="56"/>
      <c r="Y139" s="56">
        <f>$K$139/6</f>
        <v>2451.6</v>
      </c>
      <c r="Z139" s="56"/>
      <c r="AA139" s="56">
        <f>$K$139/6</f>
        <v>2451.6</v>
      </c>
      <c r="AB139" s="56"/>
      <c r="AC139" s="84"/>
      <c r="AD139" s="75"/>
      <c r="AE139" s="12"/>
    </row>
    <row r="140" spans="1:32" ht="15.75" customHeight="1" x14ac:dyDescent="0.25">
      <c r="A140" s="12"/>
      <c r="B140" s="12"/>
      <c r="C140" s="391"/>
      <c r="D140" s="92" t="s">
        <v>13</v>
      </c>
      <c r="E140" s="17" t="s">
        <v>10</v>
      </c>
      <c r="F140" s="17" t="s">
        <v>34</v>
      </c>
      <c r="G140" s="81" t="s">
        <v>105</v>
      </c>
      <c r="H140" s="81">
        <v>6</v>
      </c>
      <c r="I140" s="81">
        <v>10</v>
      </c>
      <c r="J140" s="43">
        <f>'Quadro de Preços (3) - II'!$H$14</f>
        <v>2.6</v>
      </c>
      <c r="K140" s="64">
        <f t="shared" si="71"/>
        <v>156</v>
      </c>
      <c r="L140" s="99"/>
      <c r="M140" s="56"/>
      <c r="N140" s="56"/>
      <c r="O140" s="84"/>
      <c r="P140" s="56"/>
      <c r="Q140" s="56">
        <f>$K$140/6</f>
        <v>26</v>
      </c>
      <c r="R140" s="56"/>
      <c r="S140" s="56">
        <f>$K$140/6</f>
        <v>26</v>
      </c>
      <c r="T140" s="56"/>
      <c r="U140" s="56">
        <f>$K$140/6</f>
        <v>26</v>
      </c>
      <c r="V140" s="56"/>
      <c r="W140" s="56">
        <f>$K$140/6</f>
        <v>26</v>
      </c>
      <c r="X140" s="56"/>
      <c r="Y140" s="56">
        <f>$K$140/6</f>
        <v>26</v>
      </c>
      <c r="Z140" s="56"/>
      <c r="AA140" s="56">
        <f>$K$140/6</f>
        <v>26</v>
      </c>
      <c r="AB140" s="56"/>
      <c r="AC140" s="84"/>
      <c r="AD140" s="75"/>
      <c r="AE140" s="12"/>
    </row>
    <row r="141" spans="1:32" ht="15.75" customHeight="1" x14ac:dyDescent="0.25">
      <c r="A141" s="12"/>
      <c r="B141" s="12"/>
      <c r="C141" s="109" t="s">
        <v>95</v>
      </c>
      <c r="D141" s="110"/>
      <c r="E141" s="110"/>
      <c r="F141" s="110"/>
      <c r="G141" s="111"/>
      <c r="H141" s="111"/>
      <c r="I141" s="111"/>
      <c r="J141" s="112"/>
      <c r="K141" s="48">
        <f>SUM(K137:K140)</f>
        <v>37562.399999999994</v>
      </c>
      <c r="L141" s="48">
        <f>SUM(L137:L140)</f>
        <v>0</v>
      </c>
      <c r="M141" s="48">
        <f t="shared" ref="M141:AC141" si="72">SUM(M137:M140)</f>
        <v>0</v>
      </c>
      <c r="N141" s="48">
        <f t="shared" si="72"/>
        <v>0</v>
      </c>
      <c r="O141" s="48">
        <f t="shared" si="72"/>
        <v>0</v>
      </c>
      <c r="P141" s="48">
        <f t="shared" si="72"/>
        <v>0</v>
      </c>
      <c r="Q141" s="48">
        <f t="shared" si="72"/>
        <v>6260.4</v>
      </c>
      <c r="R141" s="48">
        <f t="shared" si="72"/>
        <v>0</v>
      </c>
      <c r="S141" s="48">
        <f t="shared" si="72"/>
        <v>6260.4</v>
      </c>
      <c r="T141" s="48">
        <f t="shared" si="72"/>
        <v>0</v>
      </c>
      <c r="U141" s="48">
        <f t="shared" si="72"/>
        <v>6260.4</v>
      </c>
      <c r="V141" s="48">
        <f t="shared" si="72"/>
        <v>0</v>
      </c>
      <c r="W141" s="48">
        <f t="shared" si="72"/>
        <v>6260.4</v>
      </c>
      <c r="X141" s="48">
        <f t="shared" si="72"/>
        <v>0</v>
      </c>
      <c r="Y141" s="48">
        <f t="shared" si="72"/>
        <v>6260.4</v>
      </c>
      <c r="Z141" s="48">
        <f t="shared" si="72"/>
        <v>0</v>
      </c>
      <c r="AA141" s="48">
        <f t="shared" si="72"/>
        <v>6260.4</v>
      </c>
      <c r="AB141" s="48">
        <f t="shared" si="72"/>
        <v>0</v>
      </c>
      <c r="AC141" s="48">
        <f t="shared" si="72"/>
        <v>0</v>
      </c>
      <c r="AD141" s="75">
        <f>SUM(L141:AC141)</f>
        <v>37562.400000000001</v>
      </c>
      <c r="AE141" s="12" t="b">
        <f>IF(AD141=K141,TRUE,FALSE)</f>
        <v>1</v>
      </c>
    </row>
    <row r="142" spans="1:32" ht="15.75" customHeight="1" x14ac:dyDescent="0.25">
      <c r="A142" s="12"/>
      <c r="B142" s="12"/>
      <c r="C142" s="450" t="s">
        <v>615</v>
      </c>
      <c r="D142" s="93" t="s">
        <v>86</v>
      </c>
      <c r="E142" s="117" t="s">
        <v>9</v>
      </c>
      <c r="F142" s="17" t="s">
        <v>34</v>
      </c>
      <c r="G142" s="81" t="s">
        <v>87</v>
      </c>
      <c r="H142" s="81">
        <v>4</v>
      </c>
      <c r="I142" s="81">
        <v>360</v>
      </c>
      <c r="J142" s="55">
        <f>'Quadro de Preços (3) - II'!$H$28</f>
        <v>12.6</v>
      </c>
      <c r="K142" s="64">
        <f t="shared" ref="K142:K150" si="73">J142*I142*H142</f>
        <v>18144</v>
      </c>
      <c r="L142" s="66"/>
      <c r="M142" s="56"/>
      <c r="N142" s="56"/>
      <c r="O142" s="56"/>
      <c r="P142" s="49"/>
      <c r="Q142" s="56"/>
      <c r="R142" s="56">
        <f>$K$152/6</f>
        <v>3024</v>
      </c>
      <c r="S142" s="56"/>
      <c r="T142" s="56">
        <f>$K$152/6</f>
        <v>3024</v>
      </c>
      <c r="U142" s="56"/>
      <c r="V142" s="56">
        <f>$K$152/6</f>
        <v>3024</v>
      </c>
      <c r="W142" s="56"/>
      <c r="X142" s="56">
        <f>$K$152/6</f>
        <v>3024</v>
      </c>
      <c r="Y142" s="56"/>
      <c r="Z142" s="56">
        <f>$K$152/6</f>
        <v>3024</v>
      </c>
      <c r="AA142" s="56"/>
      <c r="AB142" s="56">
        <f>$K$152/6</f>
        <v>3024</v>
      </c>
      <c r="AC142" s="56"/>
      <c r="AD142" s="75"/>
      <c r="AE142" s="12"/>
      <c r="AF142" s="293"/>
    </row>
    <row r="143" spans="1:32" ht="15.75" customHeight="1" x14ac:dyDescent="0.25">
      <c r="A143" s="12"/>
      <c r="B143" s="12"/>
      <c r="C143" s="451"/>
      <c r="D143" s="93" t="s">
        <v>88</v>
      </c>
      <c r="E143" s="117" t="s">
        <v>9</v>
      </c>
      <c r="F143" s="17" t="s">
        <v>34</v>
      </c>
      <c r="G143" s="81" t="s">
        <v>87</v>
      </c>
      <c r="H143" s="81">
        <v>3</v>
      </c>
      <c r="I143" s="81">
        <v>216</v>
      </c>
      <c r="J143" s="55">
        <f>'Quadro de Preços (3) - II'!$H$29</f>
        <v>22.7</v>
      </c>
      <c r="K143" s="64">
        <f t="shared" si="73"/>
        <v>14709.599999999999</v>
      </c>
      <c r="L143" s="66"/>
      <c r="M143" s="56"/>
      <c r="N143" s="56"/>
      <c r="O143" s="56"/>
      <c r="P143" s="49"/>
      <c r="Q143" s="56"/>
      <c r="R143" s="56">
        <f>$K$153/6</f>
        <v>2451.6</v>
      </c>
      <c r="S143" s="56"/>
      <c r="T143" s="56">
        <f>$K$153/6</f>
        <v>2451.6</v>
      </c>
      <c r="U143" s="56"/>
      <c r="V143" s="56">
        <f>$K$153/6</f>
        <v>2451.6</v>
      </c>
      <c r="W143" s="56"/>
      <c r="X143" s="56">
        <f>$K$153/6</f>
        <v>2451.6</v>
      </c>
      <c r="Y143" s="56"/>
      <c r="Z143" s="56">
        <f>$K$153/6</f>
        <v>2451.6</v>
      </c>
      <c r="AA143" s="56"/>
      <c r="AB143" s="56">
        <f>$K$153/6</f>
        <v>2451.6</v>
      </c>
      <c r="AC143" s="56"/>
      <c r="AD143" s="38"/>
      <c r="AE143" s="30"/>
      <c r="AF143" s="293"/>
    </row>
    <row r="144" spans="1:32" ht="15.75" customHeight="1" x14ac:dyDescent="0.25">
      <c r="A144" s="12"/>
      <c r="B144" s="12"/>
      <c r="C144" s="451"/>
      <c r="D144" s="92" t="s">
        <v>15</v>
      </c>
      <c r="E144" s="116" t="s">
        <v>10</v>
      </c>
      <c r="F144" s="17" t="s">
        <v>34</v>
      </c>
      <c r="G144" s="81" t="s">
        <v>94</v>
      </c>
      <c r="H144" s="81">
        <v>6</v>
      </c>
      <c r="I144" s="81">
        <v>220</v>
      </c>
      <c r="J144" s="43">
        <f>'Quadro de Preços (3) - II'!$H$16</f>
        <v>0.14000000000000001</v>
      </c>
      <c r="K144" s="64">
        <f t="shared" si="73"/>
        <v>184.8</v>
      </c>
      <c r="L144" s="66"/>
      <c r="M144" s="56"/>
      <c r="N144" s="56"/>
      <c r="O144" s="56"/>
      <c r="P144" s="49"/>
      <c r="Q144" s="56"/>
      <c r="R144" s="56">
        <f>$K$155/6</f>
        <v>30.8</v>
      </c>
      <c r="S144" s="56"/>
      <c r="T144" s="56">
        <f>$K$155/6</f>
        <v>30.8</v>
      </c>
      <c r="U144" s="56"/>
      <c r="V144" s="56">
        <f>$K$155/6</f>
        <v>30.8</v>
      </c>
      <c r="W144" s="56"/>
      <c r="X144" s="56">
        <f>$K$155/6</f>
        <v>30.8</v>
      </c>
      <c r="Y144" s="56"/>
      <c r="Z144" s="56">
        <f>$K$155/6</f>
        <v>30.8</v>
      </c>
      <c r="AA144" s="56"/>
      <c r="AB144" s="56">
        <f>$K$155/6</f>
        <v>30.8</v>
      </c>
      <c r="AC144" s="56"/>
      <c r="AD144" s="38"/>
      <c r="AE144" s="12"/>
      <c r="AF144" s="293"/>
    </row>
    <row r="145" spans="1:32" ht="15.75" customHeight="1" x14ac:dyDescent="0.25">
      <c r="A145" s="12"/>
      <c r="B145" s="12"/>
      <c r="C145" s="451"/>
      <c r="D145" s="93" t="s">
        <v>30</v>
      </c>
      <c r="E145" s="114" t="s">
        <v>92</v>
      </c>
      <c r="F145" s="17" t="s">
        <v>34</v>
      </c>
      <c r="G145" s="80" t="s">
        <v>93</v>
      </c>
      <c r="H145" s="114">
        <v>6</v>
      </c>
      <c r="I145" s="225">
        <v>70</v>
      </c>
      <c r="J145" s="55">
        <f>'Verba_Kit Pedagogico_II'!$H$13</f>
        <v>7.15</v>
      </c>
      <c r="K145" s="64">
        <f t="shared" si="73"/>
        <v>3003</v>
      </c>
      <c r="L145" s="66"/>
      <c r="M145" s="56"/>
      <c r="N145" s="56"/>
      <c r="O145" s="56"/>
      <c r="P145" s="49"/>
      <c r="Q145" s="56"/>
      <c r="R145" s="56">
        <f>$K$156/6</f>
        <v>500.5</v>
      </c>
      <c r="S145" s="56"/>
      <c r="T145" s="56">
        <f>$K$156/6</f>
        <v>500.5</v>
      </c>
      <c r="U145" s="56"/>
      <c r="V145" s="56">
        <f>$K$156/6</f>
        <v>500.5</v>
      </c>
      <c r="W145" s="56"/>
      <c r="X145" s="56">
        <f>$K$156/6</f>
        <v>500.5</v>
      </c>
      <c r="Y145" s="56"/>
      <c r="Z145" s="56">
        <f>$K$156/6</f>
        <v>500.5</v>
      </c>
      <c r="AA145" s="56"/>
      <c r="AB145" s="56">
        <f>$K$156/6</f>
        <v>500.5</v>
      </c>
      <c r="AC145" s="56"/>
      <c r="AD145" s="75"/>
      <c r="AE145" s="30"/>
      <c r="AF145" s="293"/>
    </row>
    <row r="146" spans="1:32" ht="12" customHeight="1" x14ac:dyDescent="0.25">
      <c r="A146" s="12"/>
      <c r="B146" s="12"/>
      <c r="C146" s="451"/>
      <c r="D146" s="93" t="s">
        <v>101</v>
      </c>
      <c r="E146" s="116" t="s">
        <v>10</v>
      </c>
      <c r="F146" s="17" t="s">
        <v>34</v>
      </c>
      <c r="G146" s="81" t="s">
        <v>94</v>
      </c>
      <c r="H146" s="81">
        <v>6</v>
      </c>
      <c r="I146" s="222">
        <v>70</v>
      </c>
      <c r="J146" s="43">
        <f>'Kit Lanche'!D15</f>
        <v>3.33</v>
      </c>
      <c r="K146" s="64">
        <f t="shared" si="73"/>
        <v>1398.6</v>
      </c>
      <c r="L146" s="66"/>
      <c r="M146" s="56"/>
      <c r="N146" s="56"/>
      <c r="O146" s="56"/>
      <c r="P146" s="49"/>
      <c r="Q146" s="56"/>
      <c r="R146" s="56">
        <f>$K$157/6</f>
        <v>233.1</v>
      </c>
      <c r="S146" s="56"/>
      <c r="T146" s="56">
        <f>$K$157/6</f>
        <v>233.1</v>
      </c>
      <c r="U146" s="56"/>
      <c r="V146" s="56">
        <f>$K$157/6</f>
        <v>233.1</v>
      </c>
      <c r="W146" s="56"/>
      <c r="X146" s="56">
        <f>$K$157/6</f>
        <v>233.1</v>
      </c>
      <c r="Y146" s="56"/>
      <c r="Z146" s="56">
        <f>$K$157/6</f>
        <v>233.1</v>
      </c>
      <c r="AA146" s="56"/>
      <c r="AB146" s="56">
        <f>$K$157/6</f>
        <v>233.1</v>
      </c>
      <c r="AC146" s="56"/>
      <c r="AD146" s="75"/>
      <c r="AE146" s="30"/>
      <c r="AF146" s="293"/>
    </row>
    <row r="147" spans="1:32" ht="15.75" customHeight="1" x14ac:dyDescent="0.25">
      <c r="A147" s="12"/>
      <c r="B147" s="12"/>
      <c r="C147" s="451"/>
      <c r="D147" s="93" t="s">
        <v>97</v>
      </c>
      <c r="E147" s="116" t="s">
        <v>10</v>
      </c>
      <c r="F147" s="17" t="s">
        <v>34</v>
      </c>
      <c r="G147" s="81" t="s">
        <v>94</v>
      </c>
      <c r="H147" s="81">
        <v>6</v>
      </c>
      <c r="I147" s="81">
        <v>10</v>
      </c>
      <c r="J147" s="43">
        <f>'Quadro de Preços (3) - II'!$H$23</f>
        <v>9</v>
      </c>
      <c r="K147" s="64">
        <f t="shared" si="73"/>
        <v>540</v>
      </c>
      <c r="L147" s="66"/>
      <c r="M147" s="56"/>
      <c r="N147" s="56"/>
      <c r="O147" s="56"/>
      <c r="P147" s="49"/>
      <c r="Q147" s="56"/>
      <c r="R147" s="56">
        <f>$K$158/6</f>
        <v>90</v>
      </c>
      <c r="S147" s="56"/>
      <c r="T147" s="56">
        <f>$K$158/6</f>
        <v>90</v>
      </c>
      <c r="U147" s="56"/>
      <c r="V147" s="56">
        <f>$K$158/6</f>
        <v>90</v>
      </c>
      <c r="W147" s="56"/>
      <c r="X147" s="56">
        <f>$K$158/6</f>
        <v>90</v>
      </c>
      <c r="Y147" s="56"/>
      <c r="Z147" s="56">
        <f>$K$158/6</f>
        <v>90</v>
      </c>
      <c r="AA147" s="56"/>
      <c r="AB147" s="56">
        <f>$K$158/6</f>
        <v>90</v>
      </c>
      <c r="AC147" s="56"/>
      <c r="AD147" s="75"/>
      <c r="AE147" s="12"/>
      <c r="AF147" s="293"/>
    </row>
    <row r="148" spans="1:32" ht="15.75" customHeight="1" x14ac:dyDescent="0.25">
      <c r="A148" s="12"/>
      <c r="B148" s="12"/>
      <c r="C148" s="451"/>
      <c r="D148" s="93" t="s">
        <v>98</v>
      </c>
      <c r="E148" s="116" t="s">
        <v>10</v>
      </c>
      <c r="F148" s="17" t="s">
        <v>34</v>
      </c>
      <c r="G148" s="81" t="s">
        <v>94</v>
      </c>
      <c r="H148" s="81">
        <v>6</v>
      </c>
      <c r="I148" s="222">
        <v>70</v>
      </c>
      <c r="J148" s="43">
        <f>'Quadro de Preços (3) - II'!$H$24</f>
        <v>4</v>
      </c>
      <c r="K148" s="64">
        <f t="shared" si="73"/>
        <v>1680</v>
      </c>
      <c r="L148" s="99"/>
      <c r="M148" s="56"/>
      <c r="N148" s="56"/>
      <c r="O148" s="56"/>
      <c r="P148" s="84"/>
      <c r="Q148" s="56"/>
      <c r="R148" s="56">
        <f>$K$159/6</f>
        <v>280</v>
      </c>
      <c r="S148" s="56"/>
      <c r="T148" s="56">
        <f>$K$159/6</f>
        <v>280</v>
      </c>
      <c r="U148" s="56"/>
      <c r="V148" s="56">
        <f>$K$159/6</f>
        <v>280</v>
      </c>
      <c r="W148" s="56"/>
      <c r="X148" s="56">
        <f>$K$159/6</f>
        <v>280</v>
      </c>
      <c r="Y148" s="56"/>
      <c r="Z148" s="56">
        <f>$K$159/6</f>
        <v>280</v>
      </c>
      <c r="AA148" s="56"/>
      <c r="AB148" s="56">
        <f>$K$159/6</f>
        <v>280</v>
      </c>
      <c r="AC148" s="56"/>
      <c r="AD148" s="75"/>
      <c r="AE148" s="12"/>
      <c r="AF148" s="293"/>
    </row>
    <row r="149" spans="1:32" ht="15.75" customHeight="1" x14ac:dyDescent="0.25">
      <c r="A149" s="12"/>
      <c r="B149" s="12"/>
      <c r="C149" s="451"/>
      <c r="D149" s="83" t="s">
        <v>26</v>
      </c>
      <c r="E149" s="116" t="s">
        <v>10</v>
      </c>
      <c r="F149" s="17" t="s">
        <v>34</v>
      </c>
      <c r="G149" s="81" t="s">
        <v>94</v>
      </c>
      <c r="H149" s="81">
        <v>6</v>
      </c>
      <c r="I149" s="81">
        <v>1</v>
      </c>
      <c r="J149" s="52">
        <f>'Quadro de Preços 1'!$I$31</f>
        <v>14.52</v>
      </c>
      <c r="K149" s="64">
        <f t="shared" si="73"/>
        <v>87.12</v>
      </c>
      <c r="L149" s="99"/>
      <c r="M149" s="56"/>
      <c r="N149" s="56"/>
      <c r="O149" s="56"/>
      <c r="P149" s="84"/>
      <c r="Q149" s="56"/>
      <c r="R149" s="56">
        <f>$K$160/6</f>
        <v>14.520000000000001</v>
      </c>
      <c r="S149" s="56"/>
      <c r="T149" s="56">
        <f>$K$160/6</f>
        <v>14.520000000000001</v>
      </c>
      <c r="U149" s="56"/>
      <c r="V149" s="56">
        <f>$K$160/6</f>
        <v>14.520000000000001</v>
      </c>
      <c r="W149" s="56"/>
      <c r="X149" s="56">
        <f>$K$160/6</f>
        <v>14.520000000000001</v>
      </c>
      <c r="Y149" s="56"/>
      <c r="Z149" s="56">
        <f>$K$160/6</f>
        <v>14.520000000000001</v>
      </c>
      <c r="AA149" s="56"/>
      <c r="AB149" s="56">
        <f>$K$160/6</f>
        <v>14.520000000000001</v>
      </c>
      <c r="AC149" s="56"/>
      <c r="AD149" s="75"/>
      <c r="AE149" s="12"/>
      <c r="AF149" s="293"/>
    </row>
    <row r="150" spans="1:32" ht="15.75" customHeight="1" x14ac:dyDescent="0.25">
      <c r="A150" s="12"/>
      <c r="B150" s="12"/>
      <c r="C150" s="452"/>
      <c r="D150" s="91" t="s">
        <v>502</v>
      </c>
      <c r="E150" s="116" t="s">
        <v>10</v>
      </c>
      <c r="F150" s="17" t="s">
        <v>34</v>
      </c>
      <c r="G150" s="81" t="s">
        <v>94</v>
      </c>
      <c r="H150" s="81">
        <v>6</v>
      </c>
      <c r="I150" s="218">
        <v>70</v>
      </c>
      <c r="J150" s="43">
        <f>'Quadro de Preços 1'!$I$12</f>
        <v>0.63</v>
      </c>
      <c r="K150" s="64">
        <f t="shared" si="73"/>
        <v>264.60000000000002</v>
      </c>
      <c r="L150" s="99"/>
      <c r="M150" s="56"/>
      <c r="N150" s="56"/>
      <c r="O150" s="56"/>
      <c r="P150" s="84"/>
      <c r="Q150" s="56"/>
      <c r="R150" s="56">
        <f>$K$161/6</f>
        <v>44.1</v>
      </c>
      <c r="S150" s="56"/>
      <c r="T150" s="56">
        <f>$K$161/6</f>
        <v>44.1</v>
      </c>
      <c r="U150" s="56"/>
      <c r="V150" s="56">
        <f>$K$161/6</f>
        <v>44.1</v>
      </c>
      <c r="W150" s="56"/>
      <c r="X150" s="56">
        <f>$K$161/6</f>
        <v>44.1</v>
      </c>
      <c r="Y150" s="56"/>
      <c r="Z150" s="56">
        <f>$K$161/6</f>
        <v>44.1</v>
      </c>
      <c r="AA150" s="56"/>
      <c r="AB150" s="56">
        <f>$K$161/6</f>
        <v>44.1</v>
      </c>
      <c r="AC150" s="56"/>
      <c r="AD150" s="75"/>
      <c r="AE150" s="12"/>
      <c r="AF150" s="293"/>
    </row>
    <row r="151" spans="1:32" ht="15.75" customHeight="1" x14ac:dyDescent="0.25">
      <c r="A151" s="12"/>
      <c r="B151" s="12"/>
      <c r="C151" s="118" t="s">
        <v>95</v>
      </c>
      <c r="D151" s="87"/>
      <c r="E151" s="87"/>
      <c r="F151" s="87"/>
      <c r="G151" s="87"/>
      <c r="H151" s="87"/>
      <c r="I151" s="87"/>
      <c r="J151" s="88"/>
      <c r="K151" s="48">
        <f>SUM(K142:K150)</f>
        <v>40011.72</v>
      </c>
      <c r="L151" s="48">
        <f t="shared" ref="L151:AC151" si="74">SUM(L142:L150)</f>
        <v>0</v>
      </c>
      <c r="M151" s="48">
        <f t="shared" si="74"/>
        <v>0</v>
      </c>
      <c r="N151" s="48">
        <f t="shared" si="74"/>
        <v>0</v>
      </c>
      <c r="O151" s="48">
        <f t="shared" si="74"/>
        <v>0</v>
      </c>
      <c r="P151" s="48">
        <f t="shared" si="74"/>
        <v>0</v>
      </c>
      <c r="Q151" s="48">
        <f t="shared" si="74"/>
        <v>0</v>
      </c>
      <c r="R151" s="48">
        <f t="shared" si="74"/>
        <v>6668.6200000000017</v>
      </c>
      <c r="S151" s="48">
        <f t="shared" si="74"/>
        <v>0</v>
      </c>
      <c r="T151" s="48">
        <f t="shared" si="74"/>
        <v>6668.6200000000017</v>
      </c>
      <c r="U151" s="48">
        <f t="shared" si="74"/>
        <v>0</v>
      </c>
      <c r="V151" s="48">
        <f t="shared" si="74"/>
        <v>6668.6200000000017</v>
      </c>
      <c r="W151" s="48">
        <f t="shared" si="74"/>
        <v>0</v>
      </c>
      <c r="X151" s="48">
        <f t="shared" si="74"/>
        <v>6668.6200000000017</v>
      </c>
      <c r="Y151" s="48">
        <f t="shared" si="74"/>
        <v>0</v>
      </c>
      <c r="Z151" s="48">
        <f t="shared" si="74"/>
        <v>6668.6200000000017</v>
      </c>
      <c r="AA151" s="48">
        <f t="shared" si="74"/>
        <v>0</v>
      </c>
      <c r="AB151" s="48">
        <f t="shared" si="74"/>
        <v>6668.6200000000017</v>
      </c>
      <c r="AC151" s="48">
        <f t="shared" si="74"/>
        <v>0</v>
      </c>
      <c r="AD151" s="75">
        <f>SUM(L151:AC151)</f>
        <v>40011.720000000008</v>
      </c>
      <c r="AE151" s="12" t="b">
        <f>IF(AD151=K151,TRUE,FALSE)</f>
        <v>1</v>
      </c>
      <c r="AF151" s="293"/>
    </row>
    <row r="152" spans="1:32" ht="15.75" customHeight="1" x14ac:dyDescent="0.25">
      <c r="A152" s="12"/>
      <c r="B152" s="12"/>
      <c r="C152" s="450" t="s">
        <v>617</v>
      </c>
      <c r="D152" s="93" t="s">
        <v>86</v>
      </c>
      <c r="E152" s="117" t="s">
        <v>9</v>
      </c>
      <c r="F152" s="17" t="s">
        <v>34</v>
      </c>
      <c r="G152" s="81" t="s">
        <v>87</v>
      </c>
      <c r="H152" s="81">
        <v>4</v>
      </c>
      <c r="I152" s="81">
        <v>360</v>
      </c>
      <c r="J152" s="55">
        <f>'Quadro de Preços (3) - II'!$H$28</f>
        <v>12.6</v>
      </c>
      <c r="K152" s="64">
        <f t="shared" ref="K152:K161" si="75">J152*I152*H152</f>
        <v>18144</v>
      </c>
      <c r="L152" s="66"/>
      <c r="M152" s="56"/>
      <c r="N152" s="56"/>
      <c r="O152" s="56"/>
      <c r="P152" s="49"/>
      <c r="Q152" s="56"/>
      <c r="R152" s="56">
        <f>$K$152/6</f>
        <v>3024</v>
      </c>
      <c r="S152" s="56"/>
      <c r="T152" s="56">
        <f>$K$152/6</f>
        <v>3024</v>
      </c>
      <c r="U152" s="56"/>
      <c r="V152" s="56">
        <f>$K$152/6</f>
        <v>3024</v>
      </c>
      <c r="W152" s="56"/>
      <c r="X152" s="56">
        <f>$K$152/6</f>
        <v>3024</v>
      </c>
      <c r="Y152" s="56"/>
      <c r="Z152" s="56">
        <f>$K$152/6</f>
        <v>3024</v>
      </c>
      <c r="AA152" s="56"/>
      <c r="AB152" s="56">
        <f>$K$152/6</f>
        <v>3024</v>
      </c>
      <c r="AC152" s="56"/>
      <c r="AD152" s="75"/>
      <c r="AE152" s="12"/>
      <c r="AF152" s="293"/>
    </row>
    <row r="153" spans="1:32" ht="15.75" customHeight="1" x14ac:dyDescent="0.25">
      <c r="A153" s="12"/>
      <c r="B153" s="12"/>
      <c r="C153" s="451"/>
      <c r="D153" s="93" t="s">
        <v>88</v>
      </c>
      <c r="E153" s="117" t="s">
        <v>9</v>
      </c>
      <c r="F153" s="17" t="s">
        <v>34</v>
      </c>
      <c r="G153" s="81" t="s">
        <v>87</v>
      </c>
      <c r="H153" s="81">
        <v>3</v>
      </c>
      <c r="I153" s="81">
        <v>216</v>
      </c>
      <c r="J153" s="55">
        <f>'Quadro de Preços (3) - II'!$H$29</f>
        <v>22.7</v>
      </c>
      <c r="K153" s="64">
        <f t="shared" si="75"/>
        <v>14709.599999999999</v>
      </c>
      <c r="L153" s="66"/>
      <c r="M153" s="56"/>
      <c r="N153" s="56"/>
      <c r="O153" s="56"/>
      <c r="P153" s="49"/>
      <c r="Q153" s="56"/>
      <c r="R153" s="56">
        <f>$K$153/6</f>
        <v>2451.6</v>
      </c>
      <c r="S153" s="56"/>
      <c r="T153" s="56">
        <f>$K$153/6</f>
        <v>2451.6</v>
      </c>
      <c r="U153" s="56"/>
      <c r="V153" s="56">
        <f>$K$153/6</f>
        <v>2451.6</v>
      </c>
      <c r="W153" s="56"/>
      <c r="X153" s="56">
        <f>$K$153/6</f>
        <v>2451.6</v>
      </c>
      <c r="Y153" s="56"/>
      <c r="Z153" s="56">
        <f>$K$153/6</f>
        <v>2451.6</v>
      </c>
      <c r="AA153" s="56"/>
      <c r="AB153" s="56">
        <f>$K$153/6</f>
        <v>2451.6</v>
      </c>
      <c r="AC153" s="56"/>
      <c r="AD153" s="38"/>
      <c r="AE153" s="30"/>
      <c r="AF153" s="293"/>
    </row>
    <row r="154" spans="1:32" ht="15.75" customHeight="1" x14ac:dyDescent="0.25">
      <c r="A154" s="12"/>
      <c r="B154" s="12"/>
      <c r="C154" s="451"/>
      <c r="D154" s="93" t="s">
        <v>619</v>
      </c>
      <c r="E154" s="90" t="s">
        <v>9</v>
      </c>
      <c r="F154" s="17" t="s">
        <v>34</v>
      </c>
      <c r="G154" s="114" t="s">
        <v>87</v>
      </c>
      <c r="H154" s="81">
        <v>6</v>
      </c>
      <c r="I154" s="81">
        <v>10</v>
      </c>
      <c r="J154" s="55">
        <f>'Quadro de Preços (3) - II'!$F$38</f>
        <v>27.84</v>
      </c>
      <c r="K154" s="64">
        <f>J154*I154*H154</f>
        <v>1670.3999999999999</v>
      </c>
      <c r="L154" s="66"/>
      <c r="M154" s="49"/>
      <c r="N154" s="49"/>
      <c r="O154" s="303"/>
      <c r="P154" s="303"/>
      <c r="Q154" s="49"/>
      <c r="R154" s="303">
        <f>$K$154/6</f>
        <v>278.39999999999998</v>
      </c>
      <c r="S154" s="303"/>
      <c r="T154" s="303">
        <f>$K$154/6</f>
        <v>278.39999999999998</v>
      </c>
      <c r="U154" s="303"/>
      <c r="V154" s="303">
        <f>$K$154/6</f>
        <v>278.39999999999998</v>
      </c>
      <c r="W154" s="303"/>
      <c r="X154" s="303">
        <f>$K$154/6</f>
        <v>278.39999999999998</v>
      </c>
      <c r="Y154" s="303"/>
      <c r="Z154" s="303">
        <f>$K$154/6</f>
        <v>278.39999999999998</v>
      </c>
      <c r="AA154" s="303"/>
      <c r="AB154" s="303">
        <f>$K$154/6</f>
        <v>278.39999999999998</v>
      </c>
      <c r="AC154" s="303"/>
      <c r="AD154" s="75"/>
      <c r="AE154" s="12"/>
      <c r="AF154" s="301"/>
    </row>
    <row r="155" spans="1:32" ht="15.75" customHeight="1" x14ac:dyDescent="0.25">
      <c r="A155" s="12"/>
      <c r="B155" s="12"/>
      <c r="C155" s="451"/>
      <c r="D155" s="92" t="s">
        <v>15</v>
      </c>
      <c r="E155" s="116" t="s">
        <v>10</v>
      </c>
      <c r="F155" s="17" t="s">
        <v>34</v>
      </c>
      <c r="G155" s="81" t="s">
        <v>94</v>
      </c>
      <c r="H155" s="81">
        <v>6</v>
      </c>
      <c r="I155" s="81">
        <v>220</v>
      </c>
      <c r="J155" s="43">
        <f>'Quadro de Preços (3) - II'!$H$16</f>
        <v>0.14000000000000001</v>
      </c>
      <c r="K155" s="64">
        <f t="shared" si="75"/>
        <v>184.8</v>
      </c>
      <c r="L155" s="66"/>
      <c r="M155" s="56"/>
      <c r="N155" s="56"/>
      <c r="O155" s="56"/>
      <c r="P155" s="49"/>
      <c r="Q155" s="56"/>
      <c r="R155" s="56">
        <f>$K$155/6</f>
        <v>30.8</v>
      </c>
      <c r="S155" s="56"/>
      <c r="T155" s="56">
        <f>$K$155/6</f>
        <v>30.8</v>
      </c>
      <c r="U155" s="56"/>
      <c r="V155" s="56">
        <f>$K$155/6</f>
        <v>30.8</v>
      </c>
      <c r="W155" s="56"/>
      <c r="X155" s="56">
        <f>$K$155/6</f>
        <v>30.8</v>
      </c>
      <c r="Y155" s="56"/>
      <c r="Z155" s="56">
        <f>$K$155/6</f>
        <v>30.8</v>
      </c>
      <c r="AA155" s="56"/>
      <c r="AB155" s="56">
        <f>$K$155/6</f>
        <v>30.8</v>
      </c>
      <c r="AC155" s="56"/>
      <c r="AD155" s="38"/>
      <c r="AE155" s="12"/>
      <c r="AF155" s="293"/>
    </row>
    <row r="156" spans="1:32" ht="15.75" customHeight="1" x14ac:dyDescent="0.25">
      <c r="A156" s="12"/>
      <c r="B156" s="12"/>
      <c r="C156" s="451"/>
      <c r="D156" s="93" t="s">
        <v>30</v>
      </c>
      <c r="E156" s="114" t="s">
        <v>92</v>
      </c>
      <c r="F156" s="17" t="s">
        <v>34</v>
      </c>
      <c r="G156" s="80" t="s">
        <v>93</v>
      </c>
      <c r="H156" s="114">
        <v>6</v>
      </c>
      <c r="I156" s="225">
        <v>70</v>
      </c>
      <c r="J156" s="55">
        <f>'Verba_Kit Pedagogico_II'!$H$13</f>
        <v>7.15</v>
      </c>
      <c r="K156" s="64">
        <f t="shared" si="75"/>
        <v>3003</v>
      </c>
      <c r="L156" s="66"/>
      <c r="M156" s="56"/>
      <c r="N156" s="56"/>
      <c r="O156" s="56"/>
      <c r="P156" s="49"/>
      <c r="Q156" s="56"/>
      <c r="R156" s="56">
        <f>$K$156/6</f>
        <v>500.5</v>
      </c>
      <c r="S156" s="56"/>
      <c r="T156" s="56">
        <f>$K$156/6</f>
        <v>500.5</v>
      </c>
      <c r="U156" s="56"/>
      <c r="V156" s="56">
        <f>$K$156/6</f>
        <v>500.5</v>
      </c>
      <c r="W156" s="56"/>
      <c r="X156" s="56">
        <f>$K$156/6</f>
        <v>500.5</v>
      </c>
      <c r="Y156" s="56"/>
      <c r="Z156" s="56">
        <f>$K$156/6</f>
        <v>500.5</v>
      </c>
      <c r="AA156" s="56"/>
      <c r="AB156" s="56">
        <f>$K$156/6</f>
        <v>500.5</v>
      </c>
      <c r="AC156" s="56"/>
      <c r="AD156" s="75"/>
      <c r="AE156" s="30"/>
      <c r="AF156" s="293"/>
    </row>
    <row r="157" spans="1:32" ht="23.25" customHeight="1" x14ac:dyDescent="0.25">
      <c r="A157" s="12"/>
      <c r="B157" s="12"/>
      <c r="C157" s="451"/>
      <c r="D157" s="93" t="s">
        <v>101</v>
      </c>
      <c r="E157" s="116" t="s">
        <v>10</v>
      </c>
      <c r="F157" s="17" t="s">
        <v>34</v>
      </c>
      <c r="G157" s="81" t="s">
        <v>94</v>
      </c>
      <c r="H157" s="81">
        <v>6</v>
      </c>
      <c r="I157" s="222">
        <v>70</v>
      </c>
      <c r="J157" s="43">
        <f>'Kit Lanche'!D15</f>
        <v>3.33</v>
      </c>
      <c r="K157" s="64">
        <f t="shared" si="75"/>
        <v>1398.6</v>
      </c>
      <c r="L157" s="66"/>
      <c r="M157" s="56"/>
      <c r="N157" s="56"/>
      <c r="O157" s="56"/>
      <c r="P157" s="49"/>
      <c r="Q157" s="56"/>
      <c r="R157" s="56">
        <f>$K$157/6</f>
        <v>233.1</v>
      </c>
      <c r="S157" s="56"/>
      <c r="T157" s="56">
        <f>$K$157/6</f>
        <v>233.1</v>
      </c>
      <c r="U157" s="56"/>
      <c r="V157" s="56">
        <f>$K$157/6</f>
        <v>233.1</v>
      </c>
      <c r="W157" s="56"/>
      <c r="X157" s="56">
        <f>$K$157/6</f>
        <v>233.1</v>
      </c>
      <c r="Y157" s="56"/>
      <c r="Z157" s="56">
        <f>$K$157/6</f>
        <v>233.1</v>
      </c>
      <c r="AA157" s="56"/>
      <c r="AB157" s="56">
        <f>$K$157/6</f>
        <v>233.1</v>
      </c>
      <c r="AC157" s="56"/>
      <c r="AD157" s="75"/>
      <c r="AE157" s="30"/>
      <c r="AF157" s="293"/>
    </row>
    <row r="158" spans="1:32" ht="15.75" customHeight="1" x14ac:dyDescent="0.25">
      <c r="A158" s="12"/>
      <c r="B158" s="12"/>
      <c r="C158" s="451"/>
      <c r="D158" s="93" t="s">
        <v>97</v>
      </c>
      <c r="E158" s="116" t="s">
        <v>10</v>
      </c>
      <c r="F158" s="17" t="s">
        <v>34</v>
      </c>
      <c r="G158" s="81" t="s">
        <v>94</v>
      </c>
      <c r="H158" s="81">
        <v>6</v>
      </c>
      <c r="I158" s="81">
        <v>10</v>
      </c>
      <c r="J158" s="43">
        <f>'Quadro de Preços (3) - II'!$H$23</f>
        <v>9</v>
      </c>
      <c r="K158" s="64">
        <f t="shared" si="75"/>
        <v>540</v>
      </c>
      <c r="L158" s="66"/>
      <c r="M158" s="56"/>
      <c r="N158" s="56"/>
      <c r="O158" s="56"/>
      <c r="P158" s="49"/>
      <c r="Q158" s="56"/>
      <c r="R158" s="56">
        <f>$K$158/6</f>
        <v>90</v>
      </c>
      <c r="S158" s="56"/>
      <c r="T158" s="56">
        <f>$K$158/6</f>
        <v>90</v>
      </c>
      <c r="U158" s="56"/>
      <c r="V158" s="56">
        <f>$K$158/6</f>
        <v>90</v>
      </c>
      <c r="W158" s="56"/>
      <c r="X158" s="56">
        <f>$K$158/6</f>
        <v>90</v>
      </c>
      <c r="Y158" s="56"/>
      <c r="Z158" s="56">
        <f>$K$158/6</f>
        <v>90</v>
      </c>
      <c r="AA158" s="56"/>
      <c r="AB158" s="56">
        <f>$K$158/6</f>
        <v>90</v>
      </c>
      <c r="AC158" s="56"/>
      <c r="AD158" s="75"/>
      <c r="AE158" s="12"/>
      <c r="AF158" s="293"/>
    </row>
    <row r="159" spans="1:32" ht="15.75" customHeight="1" x14ac:dyDescent="0.25">
      <c r="A159" s="12"/>
      <c r="B159" s="12"/>
      <c r="C159" s="451"/>
      <c r="D159" s="93" t="s">
        <v>98</v>
      </c>
      <c r="E159" s="116" t="s">
        <v>10</v>
      </c>
      <c r="F159" s="17" t="s">
        <v>34</v>
      </c>
      <c r="G159" s="81" t="s">
        <v>94</v>
      </c>
      <c r="H159" s="81">
        <v>6</v>
      </c>
      <c r="I159" s="222">
        <v>70</v>
      </c>
      <c r="J159" s="43">
        <f>'Quadro de Preços (3) - II'!$H$24</f>
        <v>4</v>
      </c>
      <c r="K159" s="64">
        <f t="shared" si="75"/>
        <v>1680</v>
      </c>
      <c r="L159" s="99"/>
      <c r="M159" s="56"/>
      <c r="N159" s="56"/>
      <c r="O159" s="56"/>
      <c r="P159" s="84"/>
      <c r="Q159" s="56"/>
      <c r="R159" s="56">
        <f>$K$159/6</f>
        <v>280</v>
      </c>
      <c r="S159" s="56"/>
      <c r="T159" s="56">
        <f>$K$159/6</f>
        <v>280</v>
      </c>
      <c r="U159" s="56"/>
      <c r="V159" s="56">
        <f>$K$159/6</f>
        <v>280</v>
      </c>
      <c r="W159" s="56"/>
      <c r="X159" s="56">
        <f>$K$159/6</f>
        <v>280</v>
      </c>
      <c r="Y159" s="56"/>
      <c r="Z159" s="56">
        <f>$K$159/6</f>
        <v>280</v>
      </c>
      <c r="AA159" s="56"/>
      <c r="AB159" s="56">
        <f>$K$159/6</f>
        <v>280</v>
      </c>
      <c r="AC159" s="56"/>
      <c r="AD159" s="75"/>
      <c r="AE159" s="12"/>
      <c r="AF159" s="293"/>
    </row>
    <row r="160" spans="1:32" ht="15.75" customHeight="1" x14ac:dyDescent="0.25">
      <c r="A160" s="12"/>
      <c r="B160" s="12"/>
      <c r="C160" s="451"/>
      <c r="D160" s="83" t="s">
        <v>26</v>
      </c>
      <c r="E160" s="116" t="s">
        <v>10</v>
      </c>
      <c r="F160" s="17" t="s">
        <v>34</v>
      </c>
      <c r="G160" s="81" t="s">
        <v>94</v>
      </c>
      <c r="H160" s="81">
        <v>6</v>
      </c>
      <c r="I160" s="81">
        <v>1</v>
      </c>
      <c r="J160" s="52">
        <f>'Quadro de Preços 1'!$I$31</f>
        <v>14.52</v>
      </c>
      <c r="K160" s="64">
        <f t="shared" si="75"/>
        <v>87.12</v>
      </c>
      <c r="L160" s="99"/>
      <c r="M160" s="56"/>
      <c r="N160" s="56"/>
      <c r="O160" s="56"/>
      <c r="P160" s="84"/>
      <c r="Q160" s="56"/>
      <c r="R160" s="56">
        <f>$K$160/6</f>
        <v>14.520000000000001</v>
      </c>
      <c r="S160" s="56"/>
      <c r="T160" s="56">
        <f>$K$160/6</f>
        <v>14.520000000000001</v>
      </c>
      <c r="U160" s="56"/>
      <c r="V160" s="56">
        <f>$K$160/6</f>
        <v>14.520000000000001</v>
      </c>
      <c r="W160" s="56"/>
      <c r="X160" s="56">
        <f>$K$160/6</f>
        <v>14.520000000000001</v>
      </c>
      <c r="Y160" s="56"/>
      <c r="Z160" s="56">
        <f>$K$160/6</f>
        <v>14.520000000000001</v>
      </c>
      <c r="AA160" s="56"/>
      <c r="AB160" s="56">
        <f>$K$160/6</f>
        <v>14.520000000000001</v>
      </c>
      <c r="AC160" s="56"/>
      <c r="AD160" s="75"/>
      <c r="AE160" s="12"/>
      <c r="AF160" s="293"/>
    </row>
    <row r="161" spans="1:35" ht="15.75" customHeight="1" x14ac:dyDescent="0.25">
      <c r="A161" s="12"/>
      <c r="B161" s="12"/>
      <c r="C161" s="452"/>
      <c r="D161" s="91" t="s">
        <v>502</v>
      </c>
      <c r="E161" s="116" t="s">
        <v>10</v>
      </c>
      <c r="F161" s="17" t="s">
        <v>34</v>
      </c>
      <c r="G161" s="81" t="s">
        <v>94</v>
      </c>
      <c r="H161" s="81">
        <v>6</v>
      </c>
      <c r="I161" s="218">
        <v>70</v>
      </c>
      <c r="J161" s="43">
        <f>'Quadro de Preços 1'!$I$12</f>
        <v>0.63</v>
      </c>
      <c r="K161" s="64">
        <f t="shared" si="75"/>
        <v>264.60000000000002</v>
      </c>
      <c r="L161" s="99"/>
      <c r="M161" s="56"/>
      <c r="N161" s="56"/>
      <c r="O161" s="56"/>
      <c r="P161" s="84"/>
      <c r="Q161" s="56"/>
      <c r="R161" s="56">
        <f>$K$161/6</f>
        <v>44.1</v>
      </c>
      <c r="S161" s="56"/>
      <c r="T161" s="56">
        <f>$K$161/6</f>
        <v>44.1</v>
      </c>
      <c r="U161" s="56"/>
      <c r="V161" s="56">
        <f>$K$161/6</f>
        <v>44.1</v>
      </c>
      <c r="W161" s="56"/>
      <c r="X161" s="56">
        <f>$K$161/6</f>
        <v>44.1</v>
      </c>
      <c r="Y161" s="56"/>
      <c r="Z161" s="56">
        <f>$K$161/6</f>
        <v>44.1</v>
      </c>
      <c r="AA161" s="56"/>
      <c r="AB161" s="56">
        <f>$K$161/6</f>
        <v>44.1</v>
      </c>
      <c r="AC161" s="56"/>
      <c r="AD161" s="75"/>
      <c r="AE161" s="12"/>
      <c r="AF161" s="293"/>
    </row>
    <row r="162" spans="1:35" ht="27.75" customHeight="1" x14ac:dyDescent="0.25">
      <c r="A162" s="12"/>
      <c r="B162" s="12"/>
      <c r="C162" s="118" t="s">
        <v>95</v>
      </c>
      <c r="D162" s="87"/>
      <c r="E162" s="87"/>
      <c r="F162" s="87"/>
      <c r="G162" s="87"/>
      <c r="H162" s="87"/>
      <c r="I162" s="87"/>
      <c r="J162" s="88"/>
      <c r="K162" s="48">
        <f t="shared" ref="K162:AC162" si="76">SUM(K152:K161)</f>
        <v>41682.120000000003</v>
      </c>
      <c r="L162" s="48">
        <f t="shared" si="76"/>
        <v>0</v>
      </c>
      <c r="M162" s="48">
        <f t="shared" si="76"/>
        <v>0</v>
      </c>
      <c r="N162" s="48">
        <f t="shared" si="76"/>
        <v>0</v>
      </c>
      <c r="O162" s="48">
        <f t="shared" si="76"/>
        <v>0</v>
      </c>
      <c r="P162" s="48">
        <f t="shared" si="76"/>
        <v>0</v>
      </c>
      <c r="Q162" s="48">
        <f t="shared" si="76"/>
        <v>0</v>
      </c>
      <c r="R162" s="48">
        <f t="shared" si="76"/>
        <v>6947.0200000000013</v>
      </c>
      <c r="S162" s="48">
        <f t="shared" si="76"/>
        <v>0</v>
      </c>
      <c r="T162" s="48">
        <f t="shared" si="76"/>
        <v>6947.0200000000013</v>
      </c>
      <c r="U162" s="48">
        <f t="shared" si="76"/>
        <v>0</v>
      </c>
      <c r="V162" s="48">
        <f t="shared" si="76"/>
        <v>6947.0200000000013</v>
      </c>
      <c r="W162" s="48">
        <f t="shared" si="76"/>
        <v>0</v>
      </c>
      <c r="X162" s="48">
        <f t="shared" si="76"/>
        <v>6947.0200000000013</v>
      </c>
      <c r="Y162" s="48">
        <f t="shared" si="76"/>
        <v>0</v>
      </c>
      <c r="Z162" s="48">
        <f t="shared" si="76"/>
        <v>6947.0200000000013</v>
      </c>
      <c r="AA162" s="48">
        <f t="shared" si="76"/>
        <v>0</v>
      </c>
      <c r="AB162" s="48">
        <f t="shared" si="76"/>
        <v>6947.0200000000013</v>
      </c>
      <c r="AC162" s="48">
        <f t="shared" si="76"/>
        <v>0</v>
      </c>
      <c r="AD162" s="75">
        <f>SUM(L162:AC162)</f>
        <v>41682.12000000001</v>
      </c>
      <c r="AE162" s="12" t="b">
        <f>IF(AD162=K162,TRUE,FALSE)</f>
        <v>1</v>
      </c>
      <c r="AF162" s="293"/>
    </row>
    <row r="163" spans="1:35" ht="27.75" customHeight="1" x14ac:dyDescent="0.25">
      <c r="A163" s="12"/>
      <c r="B163" s="12"/>
      <c r="C163" s="406" t="s">
        <v>618</v>
      </c>
      <c r="D163" s="407"/>
      <c r="E163" s="407"/>
      <c r="F163" s="407"/>
      <c r="G163" s="407"/>
      <c r="H163" s="407"/>
      <c r="I163" s="407"/>
      <c r="J163" s="408"/>
      <c r="K163" s="60">
        <f>SUM(K97,K107,K117,K127,K136,K141,K162,K151)</f>
        <v>219241.52</v>
      </c>
      <c r="L163" s="67">
        <f t="shared" ref="L163:AC163" si="77">SUM(L97,L107,L117,L127,L136,L141,L151,L162)</f>
        <v>0</v>
      </c>
      <c r="M163" s="67">
        <f t="shared" si="77"/>
        <v>0</v>
      </c>
      <c r="N163" s="67">
        <f t="shared" si="77"/>
        <v>0</v>
      </c>
      <c r="O163" s="67">
        <f t="shared" si="77"/>
        <v>0</v>
      </c>
      <c r="P163" s="67">
        <f t="shared" si="77"/>
        <v>8454.2000000000007</v>
      </c>
      <c r="Q163" s="67">
        <f t="shared" si="77"/>
        <v>14032.8</v>
      </c>
      <c r="R163" s="67">
        <f t="shared" si="77"/>
        <v>22612.460000000003</v>
      </c>
      <c r="S163" s="67">
        <f t="shared" si="77"/>
        <v>14260.4</v>
      </c>
      <c r="T163" s="67">
        <f t="shared" si="77"/>
        <v>21842.240000000002</v>
      </c>
      <c r="U163" s="67">
        <f t="shared" si="77"/>
        <v>14803.019999999999</v>
      </c>
      <c r="V163" s="67">
        <f t="shared" si="77"/>
        <v>25748.940000000002</v>
      </c>
      <c r="W163" s="67">
        <f t="shared" si="77"/>
        <v>10353.700000000001</v>
      </c>
      <c r="X163" s="67">
        <f t="shared" si="77"/>
        <v>26291.56</v>
      </c>
      <c r="Y163" s="67">
        <f t="shared" si="77"/>
        <v>14260.4</v>
      </c>
      <c r="Z163" s="67">
        <f t="shared" si="77"/>
        <v>18163.140000000003</v>
      </c>
      <c r="AA163" s="67">
        <f t="shared" si="77"/>
        <v>14803.019999999999</v>
      </c>
      <c r="AB163" s="67">
        <f t="shared" si="77"/>
        <v>13615.640000000003</v>
      </c>
      <c r="AC163" s="67">
        <f t="shared" si="77"/>
        <v>0</v>
      </c>
      <c r="AD163" s="75">
        <f>SUM(L163:AC163)</f>
        <v>219241.52000000002</v>
      </c>
      <c r="AE163" s="12" t="b">
        <f>IF(AD163=K163,TRUE,FALSE)</f>
        <v>1</v>
      </c>
    </row>
    <row r="164" spans="1:35" ht="29.25" customHeight="1" x14ac:dyDescent="0.25">
      <c r="A164" s="12"/>
      <c r="B164" s="12"/>
      <c r="C164" s="398" t="s">
        <v>694</v>
      </c>
      <c r="D164" s="399"/>
      <c r="E164" s="399"/>
      <c r="F164" s="399"/>
      <c r="G164" s="399"/>
      <c r="H164" s="399"/>
      <c r="I164" s="399"/>
      <c r="J164" s="399"/>
      <c r="K164" s="400"/>
      <c r="L164" s="61"/>
      <c r="M164" s="62"/>
      <c r="N164" s="62"/>
      <c r="O164" s="62"/>
      <c r="P164" s="62"/>
      <c r="Q164" s="62"/>
      <c r="R164" s="62"/>
      <c r="S164" s="62"/>
      <c r="T164" s="62"/>
      <c r="U164" s="63"/>
      <c r="V164" s="62"/>
      <c r="W164" s="62"/>
      <c r="X164" s="62"/>
      <c r="Y164" s="62"/>
      <c r="Z164" s="62"/>
      <c r="AA164" s="62"/>
      <c r="AB164" s="62"/>
      <c r="AC164" s="62"/>
      <c r="AD164" s="75"/>
      <c r="AE164" s="12"/>
    </row>
    <row r="165" spans="1:35" ht="15.75" customHeight="1" x14ac:dyDescent="0.25">
      <c r="A165" s="12"/>
      <c r="B165" s="12"/>
      <c r="C165" s="389" t="s">
        <v>329</v>
      </c>
      <c r="D165" s="100" t="s">
        <v>469</v>
      </c>
      <c r="E165" s="17" t="s">
        <v>6</v>
      </c>
      <c r="F165" s="17" t="s">
        <v>34</v>
      </c>
      <c r="G165" s="81" t="s">
        <v>87</v>
      </c>
      <c r="H165" s="81">
        <v>6</v>
      </c>
      <c r="I165" s="81">
        <v>10</v>
      </c>
      <c r="J165" s="55">
        <f>'Quadro de Preços (3) - II'!$H$31</f>
        <v>37.94</v>
      </c>
      <c r="K165" s="64">
        <f t="shared" ref="K165:K168" si="78">J165*I165*H165</f>
        <v>2276.3999999999996</v>
      </c>
      <c r="L165" s="107"/>
      <c r="M165" s="95"/>
      <c r="N165" s="56"/>
      <c r="O165" s="56"/>
      <c r="P165" s="56"/>
      <c r="Q165" s="56"/>
      <c r="R165" s="56">
        <f>$K$165/6</f>
        <v>379.39999999999992</v>
      </c>
      <c r="S165" s="56"/>
      <c r="T165" s="56">
        <f>$K$165/6</f>
        <v>379.39999999999992</v>
      </c>
      <c r="U165" s="56"/>
      <c r="V165" s="56">
        <f>$K$165/6</f>
        <v>379.39999999999992</v>
      </c>
      <c r="W165" s="56"/>
      <c r="X165" s="56">
        <f>$K$165/6</f>
        <v>379.39999999999992</v>
      </c>
      <c r="Y165" s="56"/>
      <c r="Z165" s="56">
        <f>$K$165/6</f>
        <v>379.39999999999992</v>
      </c>
      <c r="AA165" s="56"/>
      <c r="AB165" s="56">
        <f>$K$165/6</f>
        <v>379.39999999999992</v>
      </c>
      <c r="AC165" s="56"/>
      <c r="AD165" s="75"/>
      <c r="AE165" s="12"/>
    </row>
    <row r="166" spans="1:35" ht="15.75" customHeight="1" x14ac:dyDescent="0.25">
      <c r="A166" s="30"/>
      <c r="B166" s="30"/>
      <c r="C166" s="390"/>
      <c r="D166" s="93" t="s">
        <v>86</v>
      </c>
      <c r="E166" s="90" t="s">
        <v>9</v>
      </c>
      <c r="F166" s="17" t="s">
        <v>34</v>
      </c>
      <c r="G166" s="81" t="s">
        <v>87</v>
      </c>
      <c r="H166" s="81">
        <v>4</v>
      </c>
      <c r="I166" s="81">
        <v>180</v>
      </c>
      <c r="J166" s="55">
        <f>'Quadro de Preços (3) - II'!$H$28</f>
        <v>12.6</v>
      </c>
      <c r="K166" s="64">
        <f t="shared" si="78"/>
        <v>9072</v>
      </c>
      <c r="L166" s="99"/>
      <c r="M166" s="94"/>
      <c r="N166" s="56"/>
      <c r="O166" s="56"/>
      <c r="P166" s="56"/>
      <c r="Q166" s="56"/>
      <c r="R166" s="56">
        <f>$K$166/6</f>
        <v>1512</v>
      </c>
      <c r="S166" s="56"/>
      <c r="T166" s="56">
        <f>$K$166/6</f>
        <v>1512</v>
      </c>
      <c r="U166" s="56"/>
      <c r="V166" s="56">
        <f>$K$166/6</f>
        <v>1512</v>
      </c>
      <c r="W166" s="56"/>
      <c r="X166" s="56">
        <f>$K$166/6</f>
        <v>1512</v>
      </c>
      <c r="Y166" s="56"/>
      <c r="Z166" s="56">
        <f>$K$166/6</f>
        <v>1512</v>
      </c>
      <c r="AA166" s="56"/>
      <c r="AB166" s="56">
        <f>$K$166/6</f>
        <v>1512</v>
      </c>
      <c r="AC166" s="56"/>
      <c r="AD166" s="75"/>
      <c r="AE166" s="12"/>
    </row>
    <row r="167" spans="1:35" ht="15.75" customHeight="1" x14ac:dyDescent="0.25">
      <c r="A167" s="12"/>
      <c r="B167" s="12"/>
      <c r="C167" s="390"/>
      <c r="D167" s="93" t="s">
        <v>88</v>
      </c>
      <c r="E167" s="90" t="s">
        <v>9</v>
      </c>
      <c r="F167" s="17" t="s">
        <v>34</v>
      </c>
      <c r="G167" s="81" t="s">
        <v>87</v>
      </c>
      <c r="H167" s="81">
        <v>3</v>
      </c>
      <c r="I167" s="81">
        <v>216</v>
      </c>
      <c r="J167" s="55">
        <f>'Quadro de Preços (3) - II'!$H$29</f>
        <v>22.7</v>
      </c>
      <c r="K167" s="64">
        <f t="shared" si="78"/>
        <v>14709.599999999999</v>
      </c>
      <c r="L167" s="99"/>
      <c r="M167" s="94"/>
      <c r="N167" s="56"/>
      <c r="O167" s="56"/>
      <c r="P167" s="56"/>
      <c r="Q167" s="56"/>
      <c r="R167" s="56">
        <f>$K$167/6</f>
        <v>2451.6</v>
      </c>
      <c r="S167" s="56"/>
      <c r="T167" s="56">
        <f>$K$167/6</f>
        <v>2451.6</v>
      </c>
      <c r="U167" s="56"/>
      <c r="V167" s="56">
        <f>$K$167/6</f>
        <v>2451.6</v>
      </c>
      <c r="W167" s="56"/>
      <c r="X167" s="56">
        <f>$K$167/6</f>
        <v>2451.6</v>
      </c>
      <c r="Y167" s="56"/>
      <c r="Z167" s="56">
        <f>$K$167/6</f>
        <v>2451.6</v>
      </c>
      <c r="AA167" s="56"/>
      <c r="AB167" s="56">
        <f>$K$167/6</f>
        <v>2451.6</v>
      </c>
      <c r="AC167" s="56"/>
      <c r="AD167" s="75"/>
      <c r="AE167" s="12"/>
    </row>
    <row r="168" spans="1:35" ht="15.75" customHeight="1" x14ac:dyDescent="0.25">
      <c r="A168" s="12"/>
      <c r="B168" s="12"/>
      <c r="C168" s="391"/>
      <c r="D168" s="92" t="s">
        <v>13</v>
      </c>
      <c r="E168" s="17" t="s">
        <v>10</v>
      </c>
      <c r="F168" s="17" t="s">
        <v>34</v>
      </c>
      <c r="G168" s="81" t="s">
        <v>105</v>
      </c>
      <c r="H168" s="81">
        <v>6</v>
      </c>
      <c r="I168" s="81">
        <v>10</v>
      </c>
      <c r="J168" s="43">
        <f>'Quadro de Preços (3) - II'!$H$14</f>
        <v>2.6</v>
      </c>
      <c r="K168" s="64">
        <f t="shared" si="78"/>
        <v>156</v>
      </c>
      <c r="L168" s="99"/>
      <c r="M168" s="94"/>
      <c r="N168" s="56"/>
      <c r="O168" s="56"/>
      <c r="P168" s="56"/>
      <c r="Q168" s="56"/>
      <c r="R168" s="56">
        <f>$K$168/6</f>
        <v>26</v>
      </c>
      <c r="S168" s="56"/>
      <c r="T168" s="56">
        <f>$K$168/6</f>
        <v>26</v>
      </c>
      <c r="U168" s="56"/>
      <c r="V168" s="56">
        <f>$K$168/6</f>
        <v>26</v>
      </c>
      <c r="W168" s="56"/>
      <c r="X168" s="56">
        <f>$K$168/6</f>
        <v>26</v>
      </c>
      <c r="Y168" s="56"/>
      <c r="Z168" s="56">
        <f>$K$168/6</f>
        <v>26</v>
      </c>
      <c r="AA168" s="56"/>
      <c r="AB168" s="56">
        <f>$K$168/6</f>
        <v>26</v>
      </c>
      <c r="AC168" s="56"/>
      <c r="AD168" s="75"/>
      <c r="AE168" s="12"/>
    </row>
    <row r="169" spans="1:35" ht="15.75" customHeight="1" x14ac:dyDescent="0.25">
      <c r="A169" s="12"/>
      <c r="B169" s="12"/>
      <c r="C169" s="109" t="s">
        <v>95</v>
      </c>
      <c r="D169" s="110"/>
      <c r="E169" s="110"/>
      <c r="F169" s="110"/>
      <c r="G169" s="111"/>
      <c r="H169" s="111"/>
      <c r="I169" s="111"/>
      <c r="J169" s="112"/>
      <c r="K169" s="48">
        <f>SUM(K165:K168)</f>
        <v>26214</v>
      </c>
      <c r="L169" s="48">
        <f t="shared" ref="L169:AC169" si="79">SUM(L165:L168)</f>
        <v>0</v>
      </c>
      <c r="M169" s="54">
        <f t="shared" si="79"/>
        <v>0</v>
      </c>
      <c r="N169" s="113">
        <f t="shared" si="79"/>
        <v>0</v>
      </c>
      <c r="O169" s="113">
        <f t="shared" si="79"/>
        <v>0</v>
      </c>
      <c r="P169" s="113">
        <f t="shared" si="79"/>
        <v>0</v>
      </c>
      <c r="Q169" s="113">
        <f t="shared" si="79"/>
        <v>0</v>
      </c>
      <c r="R169" s="113">
        <f t="shared" si="79"/>
        <v>4369</v>
      </c>
      <c r="S169" s="54">
        <f t="shared" si="79"/>
        <v>0</v>
      </c>
      <c r="T169" s="54">
        <f t="shared" si="79"/>
        <v>4369</v>
      </c>
      <c r="U169" s="113">
        <f t="shared" si="79"/>
        <v>0</v>
      </c>
      <c r="V169" s="53">
        <f t="shared" si="79"/>
        <v>4369</v>
      </c>
      <c r="W169" s="53">
        <f t="shared" ref="W169:AB169" si="80">SUM(W165:W168)</f>
        <v>0</v>
      </c>
      <c r="X169" s="53">
        <f t="shared" si="80"/>
        <v>4369</v>
      </c>
      <c r="Y169" s="53">
        <f t="shared" si="80"/>
        <v>0</v>
      </c>
      <c r="Z169" s="53">
        <f t="shared" si="80"/>
        <v>4369</v>
      </c>
      <c r="AA169" s="53">
        <f t="shared" si="80"/>
        <v>0</v>
      </c>
      <c r="AB169" s="53">
        <f t="shared" si="80"/>
        <v>4369</v>
      </c>
      <c r="AC169" s="53">
        <f t="shared" si="79"/>
        <v>0</v>
      </c>
      <c r="AD169" s="75">
        <f>SUM(L169:AC169)</f>
        <v>26214</v>
      </c>
      <c r="AE169" s="12" t="b">
        <f>IF(AD169=K169,TRUE,FALSE)</f>
        <v>1</v>
      </c>
    </row>
    <row r="170" spans="1:35" ht="15.75" customHeight="1" x14ac:dyDescent="0.25">
      <c r="A170" s="12"/>
      <c r="B170" s="12"/>
      <c r="C170" s="389" t="s">
        <v>621</v>
      </c>
      <c r="D170" s="93" t="s">
        <v>86</v>
      </c>
      <c r="E170" s="90" t="s">
        <v>9</v>
      </c>
      <c r="F170" s="17" t="s">
        <v>34</v>
      </c>
      <c r="G170" s="114" t="s">
        <v>87</v>
      </c>
      <c r="H170" s="81">
        <v>4</v>
      </c>
      <c r="I170" s="81">
        <v>360</v>
      </c>
      <c r="J170" s="55">
        <f>'Quadro de Preços (3) - II'!$H$28</f>
        <v>12.6</v>
      </c>
      <c r="K170" s="64">
        <f t="shared" ref="K170:K178" si="81">J170*I170*H170</f>
        <v>18144</v>
      </c>
      <c r="L170" s="66"/>
      <c r="M170" s="49"/>
      <c r="N170" s="49"/>
      <c r="O170" s="115"/>
      <c r="P170" s="115"/>
      <c r="Q170" s="49"/>
      <c r="R170" s="115"/>
      <c r="S170" s="115">
        <f>$K$170/6</f>
        <v>3024</v>
      </c>
      <c r="T170" s="115"/>
      <c r="U170" s="115">
        <f>$K$170/6</f>
        <v>3024</v>
      </c>
      <c r="V170" s="115"/>
      <c r="W170" s="115">
        <f>$K$170/6</f>
        <v>3024</v>
      </c>
      <c r="X170" s="115"/>
      <c r="Y170" s="115">
        <f>$K$170/6</f>
        <v>3024</v>
      </c>
      <c r="Z170" s="115"/>
      <c r="AA170" s="115">
        <f>$K$170/6</f>
        <v>3024</v>
      </c>
      <c r="AB170" s="115"/>
      <c r="AC170" s="115">
        <f>$K$170/6</f>
        <v>3024</v>
      </c>
      <c r="AD170" s="75"/>
      <c r="AE170" s="12"/>
      <c r="AF170" s="301"/>
      <c r="AG170" s="301"/>
      <c r="AH170" s="301"/>
      <c r="AI170" s="301"/>
    </row>
    <row r="171" spans="1:35" ht="22.5" customHeight="1" x14ac:dyDescent="0.25">
      <c r="A171" s="12"/>
      <c r="B171" s="12"/>
      <c r="C171" s="390"/>
      <c r="D171" s="93" t="s">
        <v>88</v>
      </c>
      <c r="E171" s="90" t="s">
        <v>9</v>
      </c>
      <c r="F171" s="17" t="s">
        <v>34</v>
      </c>
      <c r="G171" s="114" t="s">
        <v>87</v>
      </c>
      <c r="H171" s="81">
        <v>3</v>
      </c>
      <c r="I171" s="81">
        <v>216</v>
      </c>
      <c r="J171" s="55">
        <f>'Quadro de Preços (3) - II'!$H$29</f>
        <v>22.7</v>
      </c>
      <c r="K171" s="64">
        <f t="shared" si="81"/>
        <v>14709.599999999999</v>
      </c>
      <c r="L171" s="66"/>
      <c r="M171" s="49"/>
      <c r="N171" s="49"/>
      <c r="O171" s="115"/>
      <c r="P171" s="115"/>
      <c r="Q171" s="49"/>
      <c r="R171" s="115"/>
      <c r="S171" s="115">
        <f>$K$171/6</f>
        <v>2451.6</v>
      </c>
      <c r="T171" s="115"/>
      <c r="U171" s="115">
        <f>$K$171/6</f>
        <v>2451.6</v>
      </c>
      <c r="V171" s="115"/>
      <c r="W171" s="115">
        <f>$K$171/6</f>
        <v>2451.6</v>
      </c>
      <c r="X171" s="115"/>
      <c r="Y171" s="115">
        <f>$K$171/6</f>
        <v>2451.6</v>
      </c>
      <c r="Z171" s="115"/>
      <c r="AA171" s="115">
        <f>$K$171/6</f>
        <v>2451.6</v>
      </c>
      <c r="AB171" s="115"/>
      <c r="AC171" s="115">
        <f>$K$171/6</f>
        <v>2451.6</v>
      </c>
      <c r="AD171" s="75"/>
      <c r="AE171" s="12"/>
      <c r="AF171" s="301"/>
      <c r="AG171" s="301"/>
      <c r="AH171" s="301"/>
      <c r="AI171" s="301"/>
    </row>
    <row r="172" spans="1:35" ht="15.75" customHeight="1" x14ac:dyDescent="0.25">
      <c r="A172" s="12"/>
      <c r="B172" s="12"/>
      <c r="C172" s="390"/>
      <c r="D172" s="92" t="s">
        <v>15</v>
      </c>
      <c r="E172" s="17" t="s">
        <v>10</v>
      </c>
      <c r="F172" s="17" t="s">
        <v>34</v>
      </c>
      <c r="G172" s="114" t="s">
        <v>94</v>
      </c>
      <c r="H172" s="81">
        <v>6</v>
      </c>
      <c r="I172" s="81">
        <v>220</v>
      </c>
      <c r="J172" s="43">
        <f>'Quadro de Preços (3) - II'!$H$16</f>
        <v>0.14000000000000001</v>
      </c>
      <c r="K172" s="64">
        <f t="shared" si="81"/>
        <v>184.8</v>
      </c>
      <c r="L172" s="66"/>
      <c r="M172" s="49"/>
      <c r="N172" s="49"/>
      <c r="O172" s="115"/>
      <c r="P172" s="115"/>
      <c r="Q172" s="49"/>
      <c r="R172" s="115"/>
      <c r="S172" s="115">
        <f>$K$172/6</f>
        <v>30.8</v>
      </c>
      <c r="T172" s="115"/>
      <c r="U172" s="115">
        <f>$K$172/6</f>
        <v>30.8</v>
      </c>
      <c r="V172" s="115"/>
      <c r="W172" s="115">
        <f>$K$172/6</f>
        <v>30.8</v>
      </c>
      <c r="X172" s="115"/>
      <c r="Y172" s="115">
        <f>$K$172/6</f>
        <v>30.8</v>
      </c>
      <c r="Z172" s="115"/>
      <c r="AA172" s="115">
        <f>$K$172/6</f>
        <v>30.8</v>
      </c>
      <c r="AB172" s="115"/>
      <c r="AC172" s="115">
        <f>$K$172/6</f>
        <v>30.8</v>
      </c>
      <c r="AD172" s="75"/>
      <c r="AE172" s="12"/>
      <c r="AF172" s="301"/>
      <c r="AG172" s="301"/>
      <c r="AH172" s="301"/>
      <c r="AI172" s="301"/>
    </row>
    <row r="173" spans="1:35" ht="15.75" customHeight="1" x14ac:dyDescent="0.25">
      <c r="A173" s="12"/>
      <c r="B173" s="12"/>
      <c r="C173" s="390"/>
      <c r="D173" s="93" t="s">
        <v>101</v>
      </c>
      <c r="E173" s="17" t="s">
        <v>10</v>
      </c>
      <c r="F173" s="17" t="s">
        <v>34</v>
      </c>
      <c r="G173" s="114" t="s">
        <v>94</v>
      </c>
      <c r="H173" s="81">
        <v>6</v>
      </c>
      <c r="I173" s="222">
        <v>70</v>
      </c>
      <c r="J173" s="43">
        <f>'Kit Lanche'!D15</f>
        <v>3.33</v>
      </c>
      <c r="K173" s="64">
        <f t="shared" si="81"/>
        <v>1398.6</v>
      </c>
      <c r="L173" s="66"/>
      <c r="M173" s="49"/>
      <c r="N173" s="49"/>
      <c r="O173" s="115"/>
      <c r="P173" s="115"/>
      <c r="Q173" s="49"/>
      <c r="R173" s="115"/>
      <c r="S173" s="115">
        <f>$K$173/6</f>
        <v>233.1</v>
      </c>
      <c r="T173" s="115"/>
      <c r="U173" s="115">
        <f>$K$173/6</f>
        <v>233.1</v>
      </c>
      <c r="V173" s="115"/>
      <c r="W173" s="115">
        <f>$K$173/6</f>
        <v>233.1</v>
      </c>
      <c r="X173" s="115"/>
      <c r="Y173" s="115">
        <f>$K$173/6</f>
        <v>233.1</v>
      </c>
      <c r="Z173" s="115"/>
      <c r="AA173" s="115">
        <f>$K$173/6</f>
        <v>233.1</v>
      </c>
      <c r="AB173" s="115"/>
      <c r="AC173" s="115">
        <f>$K$173/6</f>
        <v>233.1</v>
      </c>
      <c r="AD173" s="75"/>
      <c r="AE173" s="12"/>
      <c r="AF173" s="301"/>
      <c r="AG173" s="301"/>
      <c r="AH173" s="301"/>
      <c r="AI173" s="301"/>
    </row>
    <row r="174" spans="1:35" ht="15.75" customHeight="1" x14ac:dyDescent="0.25">
      <c r="A174" s="12"/>
      <c r="B174" s="12"/>
      <c r="C174" s="390"/>
      <c r="D174" s="93" t="s">
        <v>30</v>
      </c>
      <c r="E174" s="81" t="s">
        <v>92</v>
      </c>
      <c r="F174" s="17" t="s">
        <v>34</v>
      </c>
      <c r="G174" s="80" t="s">
        <v>93</v>
      </c>
      <c r="H174" s="81">
        <v>6</v>
      </c>
      <c r="I174" s="222">
        <v>70</v>
      </c>
      <c r="J174" s="55">
        <f>'Verba_Kit Pedagogico_II'!$H$13</f>
        <v>7.15</v>
      </c>
      <c r="K174" s="64">
        <f t="shared" si="81"/>
        <v>3003</v>
      </c>
      <c r="L174" s="66"/>
      <c r="M174" s="49"/>
      <c r="N174" s="49"/>
      <c r="O174" s="115"/>
      <c r="P174" s="115"/>
      <c r="Q174" s="49"/>
      <c r="R174" s="115"/>
      <c r="S174" s="115">
        <f>$K$174/6</f>
        <v>500.5</v>
      </c>
      <c r="T174" s="115"/>
      <c r="U174" s="115">
        <f>$K$174/6</f>
        <v>500.5</v>
      </c>
      <c r="V174" s="115"/>
      <c r="W174" s="115">
        <f>$K$174/6</f>
        <v>500.5</v>
      </c>
      <c r="X174" s="115"/>
      <c r="Y174" s="115">
        <f>$K$174/6</f>
        <v>500.5</v>
      </c>
      <c r="Z174" s="115"/>
      <c r="AA174" s="115">
        <f>$K$174/6</f>
        <v>500.5</v>
      </c>
      <c r="AB174" s="115"/>
      <c r="AC174" s="115">
        <f>$K$174/6</f>
        <v>500.5</v>
      </c>
      <c r="AD174" s="75"/>
      <c r="AE174" s="12"/>
      <c r="AF174" s="301"/>
      <c r="AG174" s="301"/>
      <c r="AH174" s="301"/>
      <c r="AI174" s="301"/>
    </row>
    <row r="175" spans="1:35" ht="15.75" customHeight="1" x14ac:dyDescent="0.25">
      <c r="A175" s="12"/>
      <c r="B175" s="12"/>
      <c r="C175" s="390"/>
      <c r="D175" s="93" t="s">
        <v>97</v>
      </c>
      <c r="E175" s="17" t="s">
        <v>10</v>
      </c>
      <c r="F175" s="17" t="s">
        <v>34</v>
      </c>
      <c r="G175" s="114" t="s">
        <v>94</v>
      </c>
      <c r="H175" s="81">
        <v>6</v>
      </c>
      <c r="I175" s="81">
        <v>10</v>
      </c>
      <c r="J175" s="43">
        <f>'Quadro de Preços (3) - II'!$H$23</f>
        <v>9</v>
      </c>
      <c r="K175" s="64">
        <f t="shared" si="81"/>
        <v>540</v>
      </c>
      <c r="L175" s="66"/>
      <c r="M175" s="49"/>
      <c r="N175" s="49"/>
      <c r="O175" s="115"/>
      <c r="P175" s="115"/>
      <c r="Q175" s="49"/>
      <c r="R175" s="115"/>
      <c r="S175" s="115">
        <f>$K$175/6</f>
        <v>90</v>
      </c>
      <c r="T175" s="115"/>
      <c r="U175" s="115">
        <f>$K$175/6</f>
        <v>90</v>
      </c>
      <c r="V175" s="115"/>
      <c r="W175" s="115">
        <f>$K$175/6</f>
        <v>90</v>
      </c>
      <c r="X175" s="115"/>
      <c r="Y175" s="115">
        <f>$K$175/6</f>
        <v>90</v>
      </c>
      <c r="Z175" s="115"/>
      <c r="AA175" s="115">
        <f>$K$175/6</f>
        <v>90</v>
      </c>
      <c r="AB175" s="115"/>
      <c r="AC175" s="115">
        <f>$K$175/6</f>
        <v>90</v>
      </c>
      <c r="AD175" s="75"/>
      <c r="AE175" s="12"/>
      <c r="AF175" s="301"/>
      <c r="AG175" s="301"/>
      <c r="AH175" s="301"/>
      <c r="AI175" s="301"/>
    </row>
    <row r="176" spans="1:35" ht="15.75" customHeight="1" x14ac:dyDescent="0.25">
      <c r="A176" s="12"/>
      <c r="B176" s="12"/>
      <c r="C176" s="390"/>
      <c r="D176" s="93" t="s">
        <v>98</v>
      </c>
      <c r="E176" s="17" t="s">
        <v>10</v>
      </c>
      <c r="F176" s="17" t="s">
        <v>34</v>
      </c>
      <c r="G176" s="114" t="s">
        <v>94</v>
      </c>
      <c r="H176" s="81">
        <v>6</v>
      </c>
      <c r="I176" s="222">
        <v>70</v>
      </c>
      <c r="J176" s="43">
        <f>'Quadro de Preços (3) - II'!$H$24</f>
        <v>4</v>
      </c>
      <c r="K176" s="64">
        <f t="shared" si="81"/>
        <v>1680</v>
      </c>
      <c r="L176" s="99"/>
      <c r="M176" s="84"/>
      <c r="N176" s="84"/>
      <c r="O176" s="115"/>
      <c r="P176" s="115"/>
      <c r="Q176" s="84"/>
      <c r="R176" s="115"/>
      <c r="S176" s="115">
        <f>$K$176/6</f>
        <v>280</v>
      </c>
      <c r="T176" s="115"/>
      <c r="U176" s="115">
        <f>$K$176/6</f>
        <v>280</v>
      </c>
      <c r="V176" s="115"/>
      <c r="W176" s="115">
        <f>$K$176/6</f>
        <v>280</v>
      </c>
      <c r="X176" s="115"/>
      <c r="Y176" s="115">
        <f>$K$176/6</f>
        <v>280</v>
      </c>
      <c r="Z176" s="115"/>
      <c r="AA176" s="115">
        <f>$K$176/6</f>
        <v>280</v>
      </c>
      <c r="AB176" s="115"/>
      <c r="AC176" s="115">
        <f>$K$176/6</f>
        <v>280</v>
      </c>
      <c r="AD176" s="75"/>
      <c r="AE176" s="12"/>
      <c r="AF176" s="301"/>
      <c r="AG176" s="301"/>
      <c r="AH176" s="301"/>
      <c r="AI176" s="301"/>
    </row>
    <row r="177" spans="1:35" ht="25.5" customHeight="1" x14ac:dyDescent="0.25">
      <c r="A177" s="12"/>
      <c r="B177" s="12"/>
      <c r="C177" s="390"/>
      <c r="D177" s="83" t="s">
        <v>26</v>
      </c>
      <c r="E177" s="17" t="s">
        <v>10</v>
      </c>
      <c r="F177" s="17" t="s">
        <v>34</v>
      </c>
      <c r="G177" s="114" t="s">
        <v>94</v>
      </c>
      <c r="H177" s="81">
        <v>6</v>
      </c>
      <c r="I177" s="81">
        <v>1</v>
      </c>
      <c r="J177" s="52">
        <f>'Quadro de Preços 1'!$I$31</f>
        <v>14.52</v>
      </c>
      <c r="K177" s="64">
        <f t="shared" si="81"/>
        <v>87.12</v>
      </c>
      <c r="L177" s="99"/>
      <c r="M177" s="84"/>
      <c r="N177" s="84"/>
      <c r="O177" s="115"/>
      <c r="P177" s="115"/>
      <c r="Q177" s="84"/>
      <c r="R177" s="115"/>
      <c r="S177" s="115">
        <f>$K$177/6</f>
        <v>14.520000000000001</v>
      </c>
      <c r="T177" s="115"/>
      <c r="U177" s="115">
        <f>$K$177/6</f>
        <v>14.520000000000001</v>
      </c>
      <c r="V177" s="115"/>
      <c r="W177" s="115">
        <f>$K$177/6</f>
        <v>14.520000000000001</v>
      </c>
      <c r="X177" s="115"/>
      <c r="Y177" s="115">
        <f>$K$177/6</f>
        <v>14.520000000000001</v>
      </c>
      <c r="Z177" s="115"/>
      <c r="AA177" s="115">
        <f>$K$177/6</f>
        <v>14.520000000000001</v>
      </c>
      <c r="AB177" s="115"/>
      <c r="AC177" s="115">
        <f>$K$177/6</f>
        <v>14.520000000000001</v>
      </c>
      <c r="AD177" s="75"/>
      <c r="AE177" s="12"/>
      <c r="AF177" s="301"/>
      <c r="AG177" s="301"/>
      <c r="AH177" s="301"/>
      <c r="AI177" s="301"/>
    </row>
    <row r="178" spans="1:35" ht="30.75" customHeight="1" x14ac:dyDescent="0.25">
      <c r="A178" s="12"/>
      <c r="B178" s="12"/>
      <c r="C178" s="391"/>
      <c r="D178" s="91" t="s">
        <v>502</v>
      </c>
      <c r="E178" s="17" t="s">
        <v>10</v>
      </c>
      <c r="F178" s="17" t="s">
        <v>34</v>
      </c>
      <c r="G178" s="114" t="s">
        <v>94</v>
      </c>
      <c r="H178" s="81">
        <v>6</v>
      </c>
      <c r="I178" s="81">
        <v>70</v>
      </c>
      <c r="J178" s="43">
        <f>'Quadro de Preços 1'!$I$12</f>
        <v>0.63</v>
      </c>
      <c r="K178" s="64">
        <f t="shared" si="81"/>
        <v>264.60000000000002</v>
      </c>
      <c r="L178" s="99"/>
      <c r="M178" s="84"/>
      <c r="N178" s="84"/>
      <c r="O178" s="115"/>
      <c r="P178" s="115"/>
      <c r="Q178" s="84"/>
      <c r="R178" s="115"/>
      <c r="S178" s="115">
        <f>$K$178/6</f>
        <v>44.1</v>
      </c>
      <c r="T178" s="115"/>
      <c r="U178" s="115">
        <f>$K$178/6</f>
        <v>44.1</v>
      </c>
      <c r="V178" s="115"/>
      <c r="W178" s="115">
        <f>$K$178/6</f>
        <v>44.1</v>
      </c>
      <c r="X178" s="115"/>
      <c r="Y178" s="115">
        <f>$K$178/6</f>
        <v>44.1</v>
      </c>
      <c r="Z178" s="115"/>
      <c r="AA178" s="115">
        <f>$K$178/6</f>
        <v>44.1</v>
      </c>
      <c r="AB178" s="115"/>
      <c r="AC178" s="115">
        <f>$K$178/6</f>
        <v>44.1</v>
      </c>
      <c r="AD178" s="75"/>
      <c r="AE178" s="12"/>
      <c r="AF178" s="301"/>
      <c r="AG178" s="301"/>
      <c r="AH178" s="301"/>
      <c r="AI178" s="301"/>
    </row>
    <row r="179" spans="1:35" ht="27.75" customHeight="1" x14ac:dyDescent="0.25">
      <c r="A179" s="12"/>
      <c r="B179" s="12"/>
      <c r="C179" s="109" t="s">
        <v>95</v>
      </c>
      <c r="D179" s="102"/>
      <c r="E179" s="102"/>
      <c r="F179" s="102"/>
      <c r="G179" s="87"/>
      <c r="H179" s="87"/>
      <c r="I179" s="87"/>
      <c r="J179" s="88"/>
      <c r="K179" s="48">
        <f>SUM(K170:K178)</f>
        <v>40011.72</v>
      </c>
      <c r="L179" s="48">
        <f t="shared" ref="L179:AC179" si="82">SUM(L170:L178)</f>
        <v>0</v>
      </c>
      <c r="M179" s="48">
        <f t="shared" si="82"/>
        <v>0</v>
      </c>
      <c r="N179" s="54">
        <f t="shared" si="82"/>
        <v>0</v>
      </c>
      <c r="O179" s="54">
        <f t="shared" si="82"/>
        <v>0</v>
      </c>
      <c r="P179" s="54">
        <f t="shared" si="82"/>
        <v>0</v>
      </c>
      <c r="Q179" s="54">
        <f t="shared" si="82"/>
        <v>0</v>
      </c>
      <c r="R179" s="54">
        <f t="shared" si="82"/>
        <v>0</v>
      </c>
      <c r="S179" s="48">
        <f t="shared" si="82"/>
        <v>6668.6200000000017</v>
      </c>
      <c r="T179" s="48">
        <f t="shared" si="82"/>
        <v>0</v>
      </c>
      <c r="U179" s="48">
        <f t="shared" si="82"/>
        <v>6668.6200000000017</v>
      </c>
      <c r="V179" s="54">
        <f t="shared" si="82"/>
        <v>0</v>
      </c>
      <c r="W179" s="54">
        <f t="shared" si="82"/>
        <v>6668.6200000000017</v>
      </c>
      <c r="X179" s="54">
        <f t="shared" si="82"/>
        <v>0</v>
      </c>
      <c r="Y179" s="54">
        <f t="shared" si="82"/>
        <v>6668.6200000000017</v>
      </c>
      <c r="Z179" s="54">
        <f t="shared" si="82"/>
        <v>0</v>
      </c>
      <c r="AA179" s="54">
        <f t="shared" si="82"/>
        <v>6668.6200000000017</v>
      </c>
      <c r="AB179" s="54">
        <f t="shared" si="82"/>
        <v>0</v>
      </c>
      <c r="AC179" s="54">
        <f t="shared" si="82"/>
        <v>6668.6200000000017</v>
      </c>
      <c r="AD179" s="75">
        <f>SUM(L179:AC179)</f>
        <v>40011.720000000008</v>
      </c>
      <c r="AE179" s="12" t="b">
        <f>IF(AD179=K179,TRUE,FALSE)</f>
        <v>1</v>
      </c>
      <c r="AF179" s="301"/>
      <c r="AG179" s="301"/>
      <c r="AH179" s="301"/>
      <c r="AI179" s="301"/>
    </row>
    <row r="180" spans="1:35" ht="15.75" customHeight="1" x14ac:dyDescent="0.25">
      <c r="A180" s="12"/>
      <c r="B180" s="12"/>
      <c r="C180" s="389" t="s">
        <v>622</v>
      </c>
      <c r="D180" s="93" t="s">
        <v>86</v>
      </c>
      <c r="E180" s="90" t="s">
        <v>9</v>
      </c>
      <c r="F180" s="17" t="s">
        <v>34</v>
      </c>
      <c r="G180" s="114" t="s">
        <v>87</v>
      </c>
      <c r="H180" s="81">
        <v>4</v>
      </c>
      <c r="I180" s="81">
        <v>360</v>
      </c>
      <c r="J180" s="55">
        <f>'Quadro de Preços (3) - II'!$H$28</f>
        <v>12.6</v>
      </c>
      <c r="K180" s="64">
        <f t="shared" ref="K180:K189" si="83">J180*I180*H180</f>
        <v>18144</v>
      </c>
      <c r="L180" s="66"/>
      <c r="M180" s="49"/>
      <c r="N180" s="49"/>
      <c r="O180" s="115"/>
      <c r="P180" s="115"/>
      <c r="Q180" s="49"/>
      <c r="R180" s="115"/>
      <c r="S180" s="115">
        <f>$K$180/6</f>
        <v>3024</v>
      </c>
      <c r="T180" s="94"/>
      <c r="U180" s="115">
        <f>$K$180/6</f>
        <v>3024</v>
      </c>
      <c r="V180" s="115"/>
      <c r="W180" s="115">
        <f>$K$180/6</f>
        <v>3024</v>
      </c>
      <c r="X180" s="115"/>
      <c r="Y180" s="115">
        <f>$K$180/6</f>
        <v>3024</v>
      </c>
      <c r="Z180" s="115"/>
      <c r="AA180" s="115">
        <f>$K$180/6</f>
        <v>3024</v>
      </c>
      <c r="AB180" s="115"/>
      <c r="AC180" s="115">
        <f>$K$180/6</f>
        <v>3024</v>
      </c>
      <c r="AD180" s="75"/>
      <c r="AE180" s="12"/>
    </row>
    <row r="181" spans="1:35" ht="15.75" customHeight="1" x14ac:dyDescent="0.25">
      <c r="A181" s="12"/>
      <c r="B181" s="12"/>
      <c r="C181" s="390"/>
      <c r="D181" s="93" t="s">
        <v>88</v>
      </c>
      <c r="E181" s="90" t="s">
        <v>9</v>
      </c>
      <c r="F181" s="17" t="s">
        <v>34</v>
      </c>
      <c r="G181" s="114" t="s">
        <v>87</v>
      </c>
      <c r="H181" s="81">
        <v>3</v>
      </c>
      <c r="I181" s="81">
        <v>216</v>
      </c>
      <c r="J181" s="55">
        <f>'Quadro de Preços (3) - II'!$H$29</f>
        <v>22.7</v>
      </c>
      <c r="K181" s="64">
        <f t="shared" si="83"/>
        <v>14709.599999999999</v>
      </c>
      <c r="L181" s="66"/>
      <c r="M181" s="49"/>
      <c r="N181" s="49"/>
      <c r="O181" s="115"/>
      <c r="P181" s="115"/>
      <c r="Q181" s="49"/>
      <c r="R181" s="115"/>
      <c r="S181" s="115">
        <f>$K$181/6</f>
        <v>2451.6</v>
      </c>
      <c r="T181" s="94"/>
      <c r="U181" s="115">
        <f>$K$181/6</f>
        <v>2451.6</v>
      </c>
      <c r="V181" s="115"/>
      <c r="W181" s="115">
        <f>$K$181/6</f>
        <v>2451.6</v>
      </c>
      <c r="X181" s="115"/>
      <c r="Y181" s="115">
        <f>$K$181/6</f>
        <v>2451.6</v>
      </c>
      <c r="Z181" s="115"/>
      <c r="AA181" s="115">
        <f>$K$181/6</f>
        <v>2451.6</v>
      </c>
      <c r="AB181" s="115"/>
      <c r="AC181" s="115">
        <f>$K$181/6</f>
        <v>2451.6</v>
      </c>
      <c r="AD181" s="75"/>
      <c r="AE181" s="12"/>
    </row>
    <row r="182" spans="1:35" ht="15.75" customHeight="1" x14ac:dyDescent="0.25">
      <c r="A182" s="76"/>
      <c r="B182" s="76"/>
      <c r="C182" s="390"/>
      <c r="D182" s="93" t="s">
        <v>619</v>
      </c>
      <c r="E182" s="90" t="s">
        <v>9</v>
      </c>
      <c r="F182" s="17" t="s">
        <v>34</v>
      </c>
      <c r="G182" s="114" t="s">
        <v>87</v>
      </c>
      <c r="H182" s="81">
        <v>6</v>
      </c>
      <c r="I182" s="81">
        <v>10</v>
      </c>
      <c r="J182" s="55">
        <f>'Quadro de Preços (3) - II'!$F$38</f>
        <v>27.84</v>
      </c>
      <c r="K182" s="64">
        <f>J182*I182*H182</f>
        <v>1670.3999999999999</v>
      </c>
      <c r="L182" s="66"/>
      <c r="M182" s="49"/>
      <c r="N182" s="49"/>
      <c r="O182" s="303"/>
      <c r="P182" s="303"/>
      <c r="Q182" s="49"/>
      <c r="R182" s="303"/>
      <c r="S182" s="303">
        <f>$K$182/6</f>
        <v>278.39999999999998</v>
      </c>
      <c r="T182" s="303"/>
      <c r="U182" s="303">
        <f>$K$182/6</f>
        <v>278.39999999999998</v>
      </c>
      <c r="V182" s="303"/>
      <c r="W182" s="303">
        <f>$K$182/6</f>
        <v>278.39999999999998</v>
      </c>
      <c r="X182" s="303"/>
      <c r="Y182" s="303">
        <f>$K$182/6</f>
        <v>278.39999999999998</v>
      </c>
      <c r="Z182" s="303"/>
      <c r="AA182" s="303">
        <f>$K$182/6</f>
        <v>278.39999999999998</v>
      </c>
      <c r="AB182" s="303"/>
      <c r="AC182" s="303">
        <f>$K$182/6</f>
        <v>278.39999999999998</v>
      </c>
      <c r="AD182" s="75"/>
      <c r="AE182" s="12"/>
    </row>
    <row r="183" spans="1:35" ht="15.75" customHeight="1" x14ac:dyDescent="0.25">
      <c r="A183" s="76"/>
      <c r="B183" s="76"/>
      <c r="C183" s="390"/>
      <c r="D183" s="92" t="s">
        <v>15</v>
      </c>
      <c r="E183" s="17" t="s">
        <v>10</v>
      </c>
      <c r="F183" s="17" t="s">
        <v>34</v>
      </c>
      <c r="G183" s="114" t="s">
        <v>94</v>
      </c>
      <c r="H183" s="81">
        <v>6</v>
      </c>
      <c r="I183" s="81">
        <v>220</v>
      </c>
      <c r="J183" s="43">
        <f>'Quadro de Preços (3) - II'!$H$16</f>
        <v>0.14000000000000001</v>
      </c>
      <c r="K183" s="64">
        <f t="shared" si="83"/>
        <v>184.8</v>
      </c>
      <c r="L183" s="66"/>
      <c r="M183" s="49"/>
      <c r="N183" s="49"/>
      <c r="O183" s="115"/>
      <c r="P183" s="115"/>
      <c r="Q183" s="49"/>
      <c r="R183" s="115"/>
      <c r="S183" s="115">
        <f>$K$183/6</f>
        <v>30.8</v>
      </c>
      <c r="T183" s="94"/>
      <c r="U183" s="115">
        <f>$K$183/6</f>
        <v>30.8</v>
      </c>
      <c r="V183" s="115"/>
      <c r="W183" s="115">
        <f>$K$183/6</f>
        <v>30.8</v>
      </c>
      <c r="X183" s="115"/>
      <c r="Y183" s="115">
        <f>$K$183/6</f>
        <v>30.8</v>
      </c>
      <c r="Z183" s="115"/>
      <c r="AA183" s="115">
        <f>$K$183/6</f>
        <v>30.8</v>
      </c>
      <c r="AB183" s="115"/>
      <c r="AC183" s="115">
        <f>$K$183/6</f>
        <v>30.8</v>
      </c>
      <c r="AD183" s="75"/>
      <c r="AE183" s="12"/>
    </row>
    <row r="184" spans="1:35" ht="63.75" customHeight="1" x14ac:dyDescent="0.25">
      <c r="A184" s="76"/>
      <c r="B184" s="76"/>
      <c r="C184" s="390"/>
      <c r="D184" s="93" t="s">
        <v>101</v>
      </c>
      <c r="E184" s="17" t="s">
        <v>10</v>
      </c>
      <c r="F184" s="17" t="s">
        <v>34</v>
      </c>
      <c r="G184" s="114" t="s">
        <v>94</v>
      </c>
      <c r="H184" s="81">
        <v>6</v>
      </c>
      <c r="I184" s="222">
        <v>70</v>
      </c>
      <c r="J184" s="43">
        <f>'Kit Lanche'!D15</f>
        <v>3.33</v>
      </c>
      <c r="K184" s="64">
        <f t="shared" si="83"/>
        <v>1398.6</v>
      </c>
      <c r="L184" s="66"/>
      <c r="M184" s="49"/>
      <c r="N184" s="49"/>
      <c r="O184" s="115"/>
      <c r="P184" s="115"/>
      <c r="Q184" s="49"/>
      <c r="R184" s="115"/>
      <c r="S184" s="115">
        <f>$K$184/6</f>
        <v>233.1</v>
      </c>
      <c r="T184" s="94"/>
      <c r="U184" s="115">
        <f>$K$184/6</f>
        <v>233.1</v>
      </c>
      <c r="V184" s="115"/>
      <c r="W184" s="115">
        <f>$K$184/6</f>
        <v>233.1</v>
      </c>
      <c r="X184" s="115"/>
      <c r="Y184" s="115">
        <f>$K$184/6</f>
        <v>233.1</v>
      </c>
      <c r="Z184" s="115"/>
      <c r="AA184" s="115">
        <f>$K$184/6</f>
        <v>233.1</v>
      </c>
      <c r="AB184" s="115"/>
      <c r="AC184" s="115">
        <f>$K$184/6</f>
        <v>233.1</v>
      </c>
      <c r="AD184" s="75"/>
      <c r="AE184" s="12"/>
    </row>
    <row r="185" spans="1:35" ht="15.75" customHeight="1" x14ac:dyDescent="0.25">
      <c r="A185" s="76"/>
      <c r="B185" s="76"/>
      <c r="C185" s="390"/>
      <c r="D185" s="93" t="s">
        <v>30</v>
      </c>
      <c r="E185" s="81" t="s">
        <v>92</v>
      </c>
      <c r="F185" s="17" t="s">
        <v>34</v>
      </c>
      <c r="G185" s="80" t="s">
        <v>93</v>
      </c>
      <c r="H185" s="81">
        <v>6</v>
      </c>
      <c r="I185" s="222">
        <v>70</v>
      </c>
      <c r="J185" s="55">
        <f>'Verba_Kit Pedagogico_II'!$H$13</f>
        <v>7.15</v>
      </c>
      <c r="K185" s="64">
        <f t="shared" si="83"/>
        <v>3003</v>
      </c>
      <c r="L185" s="66"/>
      <c r="M185" s="49"/>
      <c r="N185" s="49"/>
      <c r="O185" s="115"/>
      <c r="P185" s="115"/>
      <c r="Q185" s="49"/>
      <c r="R185" s="115"/>
      <c r="S185" s="115">
        <f>$K$185/6</f>
        <v>500.5</v>
      </c>
      <c r="T185" s="94"/>
      <c r="U185" s="115">
        <f>$K$185/6</f>
        <v>500.5</v>
      </c>
      <c r="V185" s="115"/>
      <c r="W185" s="115">
        <f>$K$185/6</f>
        <v>500.5</v>
      </c>
      <c r="X185" s="115"/>
      <c r="Y185" s="115">
        <f>$K$185/6</f>
        <v>500.5</v>
      </c>
      <c r="Z185" s="115"/>
      <c r="AA185" s="115">
        <f>$K$185/6</f>
        <v>500.5</v>
      </c>
      <c r="AB185" s="115"/>
      <c r="AC185" s="115">
        <f>$K$185/6</f>
        <v>500.5</v>
      </c>
      <c r="AD185" s="75"/>
      <c r="AE185" s="12"/>
    </row>
    <row r="186" spans="1:35" ht="15.75" customHeight="1" x14ac:dyDescent="0.25">
      <c r="A186" s="76"/>
      <c r="B186" s="76"/>
      <c r="C186" s="390"/>
      <c r="D186" s="93" t="s">
        <v>97</v>
      </c>
      <c r="E186" s="17" t="s">
        <v>10</v>
      </c>
      <c r="F186" s="17" t="s">
        <v>34</v>
      </c>
      <c r="G186" s="114" t="s">
        <v>94</v>
      </c>
      <c r="H186" s="81">
        <v>6</v>
      </c>
      <c r="I186" s="81">
        <v>10</v>
      </c>
      <c r="J186" s="43">
        <f>'Quadro de Preços (3) - II'!$H$23</f>
        <v>9</v>
      </c>
      <c r="K186" s="64">
        <f t="shared" si="83"/>
        <v>540</v>
      </c>
      <c r="L186" s="66"/>
      <c r="M186" s="49"/>
      <c r="N186" s="49"/>
      <c r="O186" s="115"/>
      <c r="P186" s="115"/>
      <c r="Q186" s="49"/>
      <c r="R186" s="115"/>
      <c r="S186" s="115">
        <f>$K$186/6</f>
        <v>90</v>
      </c>
      <c r="T186" s="94"/>
      <c r="U186" s="115">
        <f>$K$186/6</f>
        <v>90</v>
      </c>
      <c r="V186" s="115"/>
      <c r="W186" s="115">
        <f>$K$186/6</f>
        <v>90</v>
      </c>
      <c r="X186" s="115"/>
      <c r="Y186" s="115">
        <f>$K$186/6</f>
        <v>90</v>
      </c>
      <c r="Z186" s="115"/>
      <c r="AA186" s="115">
        <f>$K$186/6</f>
        <v>90</v>
      </c>
      <c r="AB186" s="115"/>
      <c r="AC186" s="115">
        <f>$K$186/6</f>
        <v>90</v>
      </c>
      <c r="AD186" s="75"/>
      <c r="AE186" s="12"/>
    </row>
    <row r="187" spans="1:35" ht="15.75" customHeight="1" x14ac:dyDescent="0.25">
      <c r="A187" s="12"/>
      <c r="B187" s="12"/>
      <c r="C187" s="390"/>
      <c r="D187" s="93" t="s">
        <v>98</v>
      </c>
      <c r="E187" s="17" t="s">
        <v>10</v>
      </c>
      <c r="F187" s="17" t="s">
        <v>34</v>
      </c>
      <c r="G187" s="114" t="s">
        <v>94</v>
      </c>
      <c r="H187" s="81">
        <v>6</v>
      </c>
      <c r="I187" s="222">
        <v>70</v>
      </c>
      <c r="J187" s="43">
        <f>'Quadro de Preços (3) - II'!$H$24</f>
        <v>4</v>
      </c>
      <c r="K187" s="64">
        <f t="shared" si="83"/>
        <v>1680</v>
      </c>
      <c r="L187" s="99"/>
      <c r="M187" s="84"/>
      <c r="N187" s="84"/>
      <c r="O187" s="115"/>
      <c r="P187" s="115"/>
      <c r="Q187" s="84"/>
      <c r="R187" s="115"/>
      <c r="S187" s="115">
        <f>$K$187/6</f>
        <v>280</v>
      </c>
      <c r="T187" s="94"/>
      <c r="U187" s="115">
        <f>$K$187/6</f>
        <v>280</v>
      </c>
      <c r="V187" s="115"/>
      <c r="W187" s="115">
        <f>$K$187/6</f>
        <v>280</v>
      </c>
      <c r="X187" s="115"/>
      <c r="Y187" s="115">
        <f>$K$187/6</f>
        <v>280</v>
      </c>
      <c r="Z187" s="115"/>
      <c r="AA187" s="115">
        <f>$K$187/6</f>
        <v>280</v>
      </c>
      <c r="AB187" s="115"/>
      <c r="AC187" s="115">
        <f>$K$187/6</f>
        <v>280</v>
      </c>
      <c r="AD187" s="75"/>
      <c r="AE187" s="12"/>
    </row>
    <row r="188" spans="1:35" ht="15.75" customHeight="1" x14ac:dyDescent="0.25">
      <c r="A188" s="12"/>
      <c r="B188" s="12"/>
      <c r="C188" s="390"/>
      <c r="D188" s="83" t="s">
        <v>26</v>
      </c>
      <c r="E188" s="17" t="s">
        <v>10</v>
      </c>
      <c r="F188" s="17" t="s">
        <v>34</v>
      </c>
      <c r="G188" s="114" t="s">
        <v>94</v>
      </c>
      <c r="H188" s="81">
        <v>6</v>
      </c>
      <c r="I188" s="81">
        <v>1</v>
      </c>
      <c r="J188" s="52">
        <f>'Quadro de Preços 1'!$I$31</f>
        <v>14.52</v>
      </c>
      <c r="K188" s="64">
        <f t="shared" si="83"/>
        <v>87.12</v>
      </c>
      <c r="L188" s="99"/>
      <c r="M188" s="84"/>
      <c r="N188" s="84"/>
      <c r="O188" s="115"/>
      <c r="P188" s="115"/>
      <c r="Q188" s="84"/>
      <c r="R188" s="115"/>
      <c r="S188" s="115">
        <f>$K$188/6</f>
        <v>14.520000000000001</v>
      </c>
      <c r="T188" s="94"/>
      <c r="U188" s="115">
        <f>$K$188/6</f>
        <v>14.520000000000001</v>
      </c>
      <c r="V188" s="115"/>
      <c r="W188" s="115">
        <f>$K$188/6</f>
        <v>14.520000000000001</v>
      </c>
      <c r="X188" s="115"/>
      <c r="Y188" s="115">
        <f>$K$188/6</f>
        <v>14.520000000000001</v>
      </c>
      <c r="Z188" s="115"/>
      <c r="AA188" s="115">
        <f>$K$188/6</f>
        <v>14.520000000000001</v>
      </c>
      <c r="AB188" s="115"/>
      <c r="AC188" s="115">
        <f>$K$188/6</f>
        <v>14.520000000000001</v>
      </c>
      <c r="AD188" s="75"/>
      <c r="AE188" s="12"/>
    </row>
    <row r="189" spans="1:35" ht="15.75" customHeight="1" x14ac:dyDescent="0.25">
      <c r="A189" s="12"/>
      <c r="B189" s="12"/>
      <c r="C189" s="391"/>
      <c r="D189" s="91" t="s">
        <v>502</v>
      </c>
      <c r="E189" s="17" t="s">
        <v>10</v>
      </c>
      <c r="F189" s="17" t="s">
        <v>34</v>
      </c>
      <c r="G189" s="114" t="s">
        <v>94</v>
      </c>
      <c r="H189" s="81">
        <v>6</v>
      </c>
      <c r="I189" s="81">
        <v>70</v>
      </c>
      <c r="J189" s="43">
        <f>'Quadro de Preços 1'!$I$12</f>
        <v>0.63</v>
      </c>
      <c r="K189" s="64">
        <f t="shared" si="83"/>
        <v>264.60000000000002</v>
      </c>
      <c r="L189" s="99"/>
      <c r="M189" s="84"/>
      <c r="N189" s="84"/>
      <c r="O189" s="115"/>
      <c r="P189" s="115"/>
      <c r="Q189" s="84"/>
      <c r="R189" s="115"/>
      <c r="S189" s="115">
        <f>$K$189/6</f>
        <v>44.1</v>
      </c>
      <c r="T189" s="94"/>
      <c r="U189" s="115">
        <f>$K$189/6</f>
        <v>44.1</v>
      </c>
      <c r="V189" s="115"/>
      <c r="W189" s="115">
        <f>$K$189/6</f>
        <v>44.1</v>
      </c>
      <c r="X189" s="115"/>
      <c r="Y189" s="115">
        <f>$K$189/6</f>
        <v>44.1</v>
      </c>
      <c r="Z189" s="115"/>
      <c r="AA189" s="115">
        <f>$K$189/6</f>
        <v>44.1</v>
      </c>
      <c r="AB189" s="115"/>
      <c r="AC189" s="115">
        <f>$K$189/6</f>
        <v>44.1</v>
      </c>
      <c r="AD189" s="75"/>
      <c r="AE189" s="12"/>
    </row>
    <row r="190" spans="1:35" ht="22.5" customHeight="1" x14ac:dyDescent="0.25">
      <c r="A190" s="12"/>
      <c r="B190" s="12"/>
      <c r="C190" s="109" t="s">
        <v>95</v>
      </c>
      <c r="D190" s="102"/>
      <c r="E190" s="102"/>
      <c r="F190" s="102"/>
      <c r="G190" s="87"/>
      <c r="H190" s="87"/>
      <c r="I190" s="87"/>
      <c r="J190" s="88"/>
      <c r="K190" s="48">
        <f t="shared" ref="K190:AC190" si="84">SUM(K180:K189)</f>
        <v>41682.120000000003</v>
      </c>
      <c r="L190" s="48">
        <f t="shared" si="84"/>
        <v>0</v>
      </c>
      <c r="M190" s="48">
        <f t="shared" si="84"/>
        <v>0</v>
      </c>
      <c r="N190" s="54">
        <f t="shared" si="84"/>
        <v>0</v>
      </c>
      <c r="O190" s="54">
        <f t="shared" si="84"/>
        <v>0</v>
      </c>
      <c r="P190" s="54">
        <f t="shared" si="84"/>
        <v>0</v>
      </c>
      <c r="Q190" s="54">
        <f t="shared" si="84"/>
        <v>0</v>
      </c>
      <c r="R190" s="54">
        <f t="shared" si="84"/>
        <v>0</v>
      </c>
      <c r="S190" s="48">
        <f t="shared" si="84"/>
        <v>6947.0200000000013</v>
      </c>
      <c r="T190" s="48">
        <f t="shared" si="84"/>
        <v>0</v>
      </c>
      <c r="U190" s="54">
        <f t="shared" si="84"/>
        <v>6947.0200000000013</v>
      </c>
      <c r="V190" s="54">
        <f t="shared" si="84"/>
        <v>0</v>
      </c>
      <c r="W190" s="54">
        <f t="shared" si="84"/>
        <v>6947.0200000000013</v>
      </c>
      <c r="X190" s="54">
        <f t="shared" si="84"/>
        <v>0</v>
      </c>
      <c r="Y190" s="54">
        <f t="shared" si="84"/>
        <v>6947.0200000000013</v>
      </c>
      <c r="Z190" s="54">
        <f t="shared" si="84"/>
        <v>0</v>
      </c>
      <c r="AA190" s="54">
        <f t="shared" si="84"/>
        <v>6947.0200000000013</v>
      </c>
      <c r="AB190" s="54">
        <f t="shared" si="84"/>
        <v>0</v>
      </c>
      <c r="AC190" s="54">
        <f t="shared" si="84"/>
        <v>6947.0200000000013</v>
      </c>
      <c r="AD190" s="75">
        <f>SUM(L190:AC190)</f>
        <v>41682.12000000001</v>
      </c>
      <c r="AE190" s="12" t="b">
        <f>IF(AD190=K190,TRUE,FALSE)</f>
        <v>1</v>
      </c>
    </row>
    <row r="191" spans="1:35" ht="22.5" customHeight="1" x14ac:dyDescent="0.25">
      <c r="A191" s="12"/>
      <c r="B191" s="12"/>
      <c r="C191" s="406" t="s">
        <v>695</v>
      </c>
      <c r="D191" s="407"/>
      <c r="E191" s="407"/>
      <c r="F191" s="407"/>
      <c r="G191" s="407"/>
      <c r="H191" s="407"/>
      <c r="I191" s="407"/>
      <c r="J191" s="408"/>
      <c r="K191" s="60">
        <f>SUM(K169,K179,K190)</f>
        <v>107907.84</v>
      </c>
      <c r="L191" s="60">
        <f t="shared" ref="L191:AC191" si="85">SUM(L169,L179,L190)</f>
        <v>0</v>
      </c>
      <c r="M191" s="60">
        <f t="shared" si="85"/>
        <v>0</v>
      </c>
      <c r="N191" s="60">
        <f t="shared" si="85"/>
        <v>0</v>
      </c>
      <c r="O191" s="60">
        <f t="shared" si="85"/>
        <v>0</v>
      </c>
      <c r="P191" s="60">
        <f t="shared" si="85"/>
        <v>0</v>
      </c>
      <c r="Q191" s="60">
        <f t="shared" si="85"/>
        <v>0</v>
      </c>
      <c r="R191" s="60">
        <f t="shared" si="85"/>
        <v>4369</v>
      </c>
      <c r="S191" s="60">
        <f t="shared" si="85"/>
        <v>13615.640000000003</v>
      </c>
      <c r="T191" s="60">
        <f t="shared" si="85"/>
        <v>4369</v>
      </c>
      <c r="U191" s="60">
        <f t="shared" si="85"/>
        <v>13615.640000000003</v>
      </c>
      <c r="V191" s="60">
        <f t="shared" si="85"/>
        <v>4369</v>
      </c>
      <c r="W191" s="60">
        <f t="shared" si="85"/>
        <v>13615.640000000003</v>
      </c>
      <c r="X191" s="60">
        <f t="shared" si="85"/>
        <v>4369</v>
      </c>
      <c r="Y191" s="60">
        <f t="shared" si="85"/>
        <v>13615.640000000003</v>
      </c>
      <c r="Z191" s="60">
        <f t="shared" si="85"/>
        <v>4369</v>
      </c>
      <c r="AA191" s="60">
        <f t="shared" si="85"/>
        <v>13615.640000000003</v>
      </c>
      <c r="AB191" s="60">
        <f t="shared" si="85"/>
        <v>4369</v>
      </c>
      <c r="AC191" s="60">
        <f t="shared" si="85"/>
        <v>13615.640000000003</v>
      </c>
      <c r="AD191" s="75">
        <f>SUM(L191:AC191)</f>
        <v>107907.84000000001</v>
      </c>
      <c r="AE191" s="12" t="b">
        <f>IF(AD191=K191,TRUE,FALSE)</f>
        <v>1</v>
      </c>
    </row>
    <row r="192" spans="1:35" ht="15.75" customHeight="1" x14ac:dyDescent="0.25">
      <c r="A192" s="12"/>
      <c r="B192" s="12"/>
      <c r="C192" s="398" t="s">
        <v>104</v>
      </c>
      <c r="D192" s="399"/>
      <c r="E192" s="399"/>
      <c r="F192" s="399"/>
      <c r="G192" s="399"/>
      <c r="H192" s="399"/>
      <c r="I192" s="399"/>
      <c r="J192" s="399"/>
      <c r="K192" s="400"/>
      <c r="L192" s="398"/>
      <c r="M192" s="399"/>
      <c r="N192" s="399"/>
      <c r="O192" s="399"/>
      <c r="P192" s="399"/>
      <c r="Q192" s="399"/>
      <c r="R192" s="399"/>
      <c r="S192" s="415"/>
      <c r="T192" s="462"/>
      <c r="U192" s="422"/>
      <c r="V192" s="69"/>
      <c r="W192" s="69"/>
      <c r="X192" s="69"/>
      <c r="Y192" s="69"/>
      <c r="Z192" s="69"/>
      <c r="AA192" s="69"/>
      <c r="AB192" s="69"/>
      <c r="AC192" s="69"/>
      <c r="AD192" s="75"/>
      <c r="AE192" s="12"/>
    </row>
    <row r="193" spans="1:31" ht="15.75" customHeight="1" x14ac:dyDescent="0.25">
      <c r="A193" s="12"/>
      <c r="B193" s="12"/>
      <c r="C193" s="409" t="s">
        <v>57</v>
      </c>
      <c r="D193" s="78" t="s">
        <v>86</v>
      </c>
      <c r="E193" s="90" t="s">
        <v>9</v>
      </c>
      <c r="F193" s="17" t="s">
        <v>34</v>
      </c>
      <c r="G193" s="80" t="s">
        <v>87</v>
      </c>
      <c r="H193" s="80">
        <v>4</v>
      </c>
      <c r="I193" s="81">
        <v>30</v>
      </c>
      <c r="J193" s="55">
        <f>'Quadro de Preços (3) - II'!$H$28</f>
        <v>12.6</v>
      </c>
      <c r="K193" s="64">
        <f t="shared" ref="K193:K202" si="86">J193*I193*H193</f>
        <v>1512</v>
      </c>
      <c r="L193" s="97"/>
      <c r="M193" s="119"/>
      <c r="N193" s="49"/>
      <c r="O193" s="49"/>
      <c r="P193" s="98"/>
      <c r="Q193" s="98"/>
      <c r="R193" s="98"/>
      <c r="S193" s="84"/>
      <c r="T193" s="49">
        <f>$K$193/2</f>
        <v>756</v>
      </c>
      <c r="U193" s="49"/>
      <c r="V193" s="98"/>
      <c r="W193" s="98"/>
      <c r="X193" s="98"/>
      <c r="Y193" s="98"/>
      <c r="Z193" s="98"/>
      <c r="AA193" s="98"/>
      <c r="AB193" s="98"/>
      <c r="AC193" s="49">
        <f>$K$193/2</f>
        <v>756</v>
      </c>
      <c r="AD193" s="75"/>
      <c r="AE193" s="12"/>
    </row>
    <row r="194" spans="1:31" ht="15.75" customHeight="1" x14ac:dyDescent="0.25">
      <c r="A194" s="12"/>
      <c r="B194" s="12"/>
      <c r="C194" s="384"/>
      <c r="D194" s="82" t="s">
        <v>88</v>
      </c>
      <c r="E194" s="90" t="s">
        <v>9</v>
      </c>
      <c r="F194" s="17" t="s">
        <v>34</v>
      </c>
      <c r="G194" s="80" t="s">
        <v>87</v>
      </c>
      <c r="H194" s="80">
        <v>3</v>
      </c>
      <c r="I194" s="81">
        <v>60</v>
      </c>
      <c r="J194" s="55">
        <f>'Quadro de Preços (3) - II'!$H$29</f>
        <v>22.7</v>
      </c>
      <c r="K194" s="64">
        <f t="shared" si="86"/>
        <v>4086</v>
      </c>
      <c r="L194" s="99"/>
      <c r="M194" s="119"/>
      <c r="N194" s="49"/>
      <c r="O194" s="49"/>
      <c r="P194" s="84"/>
      <c r="Q194" s="84"/>
      <c r="R194" s="84"/>
      <c r="S194" s="84"/>
      <c r="T194" s="49">
        <f>$K$194/2</f>
        <v>2043</v>
      </c>
      <c r="U194" s="49"/>
      <c r="V194" s="84"/>
      <c r="W194" s="84"/>
      <c r="X194" s="84"/>
      <c r="Y194" s="84"/>
      <c r="Z194" s="84"/>
      <c r="AA194" s="84"/>
      <c r="AB194" s="84"/>
      <c r="AC194" s="49">
        <f>$K$194/2</f>
        <v>2043</v>
      </c>
      <c r="AD194" s="75"/>
      <c r="AE194" s="12"/>
    </row>
    <row r="195" spans="1:31" ht="15.75" customHeight="1" x14ac:dyDescent="0.25">
      <c r="A195" s="12"/>
      <c r="B195" s="12"/>
      <c r="C195" s="384"/>
      <c r="D195" s="100" t="s">
        <v>499</v>
      </c>
      <c r="E195" s="17" t="s">
        <v>6</v>
      </c>
      <c r="F195" s="17" t="s">
        <v>34</v>
      </c>
      <c r="G195" s="89" t="s">
        <v>87</v>
      </c>
      <c r="H195" s="89">
        <v>2</v>
      </c>
      <c r="I195" s="89">
        <v>10</v>
      </c>
      <c r="J195" s="120">
        <f>'Quadro de Preços (3) - II'!H37</f>
        <v>27.84</v>
      </c>
      <c r="K195" s="64">
        <f t="shared" si="86"/>
        <v>556.79999999999995</v>
      </c>
      <c r="L195" s="99"/>
      <c r="M195" s="119"/>
      <c r="N195" s="49"/>
      <c r="O195" s="49"/>
      <c r="P195" s="84"/>
      <c r="Q195" s="84"/>
      <c r="R195" s="84"/>
      <c r="S195" s="84"/>
      <c r="T195" s="49">
        <f>$K$195/2</f>
        <v>278.39999999999998</v>
      </c>
      <c r="U195" s="49"/>
      <c r="V195" s="84"/>
      <c r="W195" s="84"/>
      <c r="X195" s="84"/>
      <c r="Y195" s="84"/>
      <c r="Z195" s="84"/>
      <c r="AA195" s="84"/>
      <c r="AB195" s="84"/>
      <c r="AC195" s="49">
        <f>$K$195/2</f>
        <v>278.39999999999998</v>
      </c>
      <c r="AD195" s="291"/>
      <c r="AE195" s="291"/>
    </row>
    <row r="196" spans="1:31" ht="15.75" customHeight="1" x14ac:dyDescent="0.25">
      <c r="A196" s="12"/>
      <c r="B196" s="12"/>
      <c r="C196" s="384"/>
      <c r="D196" s="92" t="s">
        <v>13</v>
      </c>
      <c r="E196" s="17" t="s">
        <v>10</v>
      </c>
      <c r="F196" s="17" t="s">
        <v>34</v>
      </c>
      <c r="G196" s="81" t="s">
        <v>94</v>
      </c>
      <c r="H196" s="81">
        <v>2</v>
      </c>
      <c r="I196" s="81">
        <v>10</v>
      </c>
      <c r="J196" s="43">
        <f>'Quadro de Preços (3) - II'!$H$14</f>
        <v>2.6</v>
      </c>
      <c r="K196" s="64">
        <f t="shared" si="86"/>
        <v>52</v>
      </c>
      <c r="L196" s="99"/>
      <c r="M196" s="119"/>
      <c r="N196" s="49"/>
      <c r="O196" s="49"/>
      <c r="P196" s="84"/>
      <c r="Q196" s="84"/>
      <c r="R196" s="84"/>
      <c r="S196" s="84"/>
      <c r="T196" s="49">
        <f>$K$196/2</f>
        <v>26</v>
      </c>
      <c r="U196" s="49"/>
      <c r="V196" s="84"/>
      <c r="W196" s="84"/>
      <c r="X196" s="84"/>
      <c r="Y196" s="84"/>
      <c r="Z196" s="84"/>
      <c r="AA196" s="84"/>
      <c r="AB196" s="84"/>
      <c r="AC196" s="49">
        <f>$K$196/2</f>
        <v>26</v>
      </c>
      <c r="AD196" s="75"/>
      <c r="AE196" s="12"/>
    </row>
    <row r="197" spans="1:31" ht="15.75" customHeight="1" x14ac:dyDescent="0.25">
      <c r="A197" s="12"/>
      <c r="B197" s="12"/>
      <c r="C197" s="384"/>
      <c r="D197" s="93" t="s">
        <v>96</v>
      </c>
      <c r="E197" s="17" t="s">
        <v>10</v>
      </c>
      <c r="F197" s="17" t="s">
        <v>34</v>
      </c>
      <c r="G197" s="81" t="s">
        <v>94</v>
      </c>
      <c r="H197" s="81">
        <v>2</v>
      </c>
      <c r="I197" s="218">
        <v>220</v>
      </c>
      <c r="J197" s="43">
        <f>'Quadro de Preços (3) - II'!$H$19</f>
        <v>0.09</v>
      </c>
      <c r="K197" s="64">
        <f t="shared" si="86"/>
        <v>39.6</v>
      </c>
      <c r="L197" s="99"/>
      <c r="M197" s="119"/>
      <c r="N197" s="49"/>
      <c r="O197" s="49"/>
      <c r="P197" s="84"/>
      <c r="Q197" s="84"/>
      <c r="R197" s="84"/>
      <c r="S197" s="84"/>
      <c r="T197" s="49">
        <f>$K$197/2</f>
        <v>19.8</v>
      </c>
      <c r="U197" s="49"/>
      <c r="V197" s="84"/>
      <c r="W197" s="84"/>
      <c r="X197" s="84"/>
      <c r="Y197" s="84"/>
      <c r="Z197" s="84"/>
      <c r="AA197" s="84"/>
      <c r="AB197" s="84"/>
      <c r="AC197" s="49">
        <f>$K$197/2</f>
        <v>19.8</v>
      </c>
      <c r="AD197" s="75"/>
      <c r="AE197" s="12"/>
    </row>
    <row r="198" spans="1:31" ht="15.75" customHeight="1" x14ac:dyDescent="0.25">
      <c r="A198" s="12"/>
      <c r="B198" s="12"/>
      <c r="C198" s="384"/>
      <c r="D198" s="93" t="s">
        <v>97</v>
      </c>
      <c r="E198" s="17" t="s">
        <v>10</v>
      </c>
      <c r="F198" s="17" t="s">
        <v>34</v>
      </c>
      <c r="G198" s="81" t="s">
        <v>94</v>
      </c>
      <c r="H198" s="81">
        <v>2</v>
      </c>
      <c r="I198" s="81">
        <v>10</v>
      </c>
      <c r="J198" s="43">
        <f>'Quadro de Preços (3) - II'!$H$23</f>
        <v>9</v>
      </c>
      <c r="K198" s="64">
        <f t="shared" si="86"/>
        <v>180</v>
      </c>
      <c r="L198" s="99"/>
      <c r="M198" s="119"/>
      <c r="N198" s="49"/>
      <c r="O198" s="49"/>
      <c r="P198" s="84"/>
      <c r="Q198" s="84"/>
      <c r="R198" s="84"/>
      <c r="S198" s="84"/>
      <c r="T198" s="49">
        <f>$K$198/2</f>
        <v>90</v>
      </c>
      <c r="U198" s="49"/>
      <c r="V198" s="84"/>
      <c r="W198" s="84"/>
      <c r="X198" s="84"/>
      <c r="Y198" s="84"/>
      <c r="Z198" s="84"/>
      <c r="AA198" s="84"/>
      <c r="AB198" s="84"/>
      <c r="AC198" s="49">
        <f>$K$198/2</f>
        <v>90</v>
      </c>
      <c r="AD198" s="75"/>
      <c r="AE198" s="12"/>
    </row>
    <row r="199" spans="1:31" ht="15.75" customHeight="1" x14ac:dyDescent="0.25">
      <c r="A199" s="12"/>
      <c r="B199" s="12"/>
      <c r="C199" s="384"/>
      <c r="D199" s="93" t="s">
        <v>98</v>
      </c>
      <c r="E199" s="17" t="s">
        <v>10</v>
      </c>
      <c r="F199" s="17" t="s">
        <v>34</v>
      </c>
      <c r="G199" s="81" t="s">
        <v>94</v>
      </c>
      <c r="H199" s="81">
        <v>2</v>
      </c>
      <c r="I199" s="222">
        <v>70</v>
      </c>
      <c r="J199" s="43">
        <f>'Quadro de Preços (3) - II'!$H$24</f>
        <v>4</v>
      </c>
      <c r="K199" s="64">
        <f t="shared" si="86"/>
        <v>560</v>
      </c>
      <c r="L199" s="99"/>
      <c r="M199" s="119"/>
      <c r="N199" s="49"/>
      <c r="O199" s="49"/>
      <c r="P199" s="84"/>
      <c r="Q199" s="84"/>
      <c r="R199" s="84"/>
      <c r="S199" s="84"/>
      <c r="T199" s="49">
        <f>$K$199/2</f>
        <v>280</v>
      </c>
      <c r="U199" s="49"/>
      <c r="V199" s="84"/>
      <c r="W199" s="84"/>
      <c r="X199" s="84"/>
      <c r="Y199" s="84"/>
      <c r="Z199" s="84"/>
      <c r="AA199" s="84"/>
      <c r="AB199" s="84"/>
      <c r="AC199" s="49">
        <f>$K$199/2</f>
        <v>280</v>
      </c>
      <c r="AD199" s="291"/>
      <c r="AE199" s="291"/>
    </row>
    <row r="200" spans="1:31" ht="15.75" customHeight="1" x14ac:dyDescent="0.25">
      <c r="A200" s="12"/>
      <c r="B200" s="12"/>
      <c r="C200" s="384"/>
      <c r="D200" s="91" t="s">
        <v>502</v>
      </c>
      <c r="E200" s="17" t="s">
        <v>10</v>
      </c>
      <c r="F200" s="17" t="s">
        <v>34</v>
      </c>
      <c r="G200" s="81" t="s">
        <v>94</v>
      </c>
      <c r="H200" s="81">
        <v>2</v>
      </c>
      <c r="I200" s="218">
        <v>70</v>
      </c>
      <c r="J200" s="43">
        <f>'Quadro de Preços 1'!$I$12</f>
        <v>0.63</v>
      </c>
      <c r="K200" s="64">
        <f t="shared" si="86"/>
        <v>88.2</v>
      </c>
      <c r="L200" s="99"/>
      <c r="M200" s="119"/>
      <c r="N200" s="49"/>
      <c r="O200" s="49"/>
      <c r="P200" s="84"/>
      <c r="Q200" s="84"/>
      <c r="R200" s="84"/>
      <c r="S200" s="84"/>
      <c r="T200" s="49">
        <f>$K$200/2</f>
        <v>44.1</v>
      </c>
      <c r="U200" s="49"/>
      <c r="V200" s="84"/>
      <c r="W200" s="84"/>
      <c r="X200" s="84"/>
      <c r="Y200" s="84"/>
      <c r="Z200" s="84"/>
      <c r="AA200" s="84"/>
      <c r="AB200" s="84"/>
      <c r="AC200" s="49">
        <f>$K$200/2</f>
        <v>44.1</v>
      </c>
      <c r="AD200" s="291"/>
      <c r="AE200" s="291"/>
    </row>
    <row r="201" spans="1:31" ht="15.75" customHeight="1" x14ac:dyDescent="0.25">
      <c r="A201" s="12"/>
      <c r="B201" s="12"/>
      <c r="C201" s="384"/>
      <c r="D201" s="93" t="s">
        <v>30</v>
      </c>
      <c r="E201" s="81" t="s">
        <v>92</v>
      </c>
      <c r="F201" s="17" t="s">
        <v>34</v>
      </c>
      <c r="G201" s="80" t="s">
        <v>93</v>
      </c>
      <c r="H201" s="81">
        <v>2</v>
      </c>
      <c r="I201" s="222">
        <v>70</v>
      </c>
      <c r="J201" s="55">
        <f>'Verba_Kit Pedagogico_II'!$H$13</f>
        <v>7.15</v>
      </c>
      <c r="K201" s="64">
        <f t="shared" si="86"/>
        <v>1001</v>
      </c>
      <c r="L201" s="99"/>
      <c r="M201" s="119"/>
      <c r="N201" s="49"/>
      <c r="O201" s="49"/>
      <c r="P201" s="84"/>
      <c r="Q201" s="84"/>
      <c r="R201" s="84"/>
      <c r="S201" s="84"/>
      <c r="T201" s="49">
        <f>$K$201/2</f>
        <v>500.5</v>
      </c>
      <c r="U201" s="49"/>
      <c r="V201" s="84"/>
      <c r="W201" s="84"/>
      <c r="X201" s="84"/>
      <c r="Y201" s="84"/>
      <c r="Z201" s="84"/>
      <c r="AA201" s="84"/>
      <c r="AB201" s="84"/>
      <c r="AC201" s="49">
        <f>$K$201/2</f>
        <v>500.5</v>
      </c>
      <c r="AD201" s="291"/>
      <c r="AE201" s="291"/>
    </row>
    <row r="202" spans="1:31" ht="15.75" customHeight="1" x14ac:dyDescent="0.25">
      <c r="A202" s="12"/>
      <c r="B202" s="12"/>
      <c r="C202" s="385"/>
      <c r="D202" s="78" t="s">
        <v>101</v>
      </c>
      <c r="E202" s="17" t="s">
        <v>10</v>
      </c>
      <c r="F202" s="17" t="s">
        <v>34</v>
      </c>
      <c r="G202" s="89" t="s">
        <v>94</v>
      </c>
      <c r="H202" s="89">
        <v>2</v>
      </c>
      <c r="I202" s="222">
        <v>70</v>
      </c>
      <c r="J202" s="43">
        <f>'Kit Lanche'!D15</f>
        <v>3.33</v>
      </c>
      <c r="K202" s="64">
        <f t="shared" si="86"/>
        <v>466.2</v>
      </c>
      <c r="L202" s="99"/>
      <c r="M202" s="119"/>
      <c r="N202" s="49"/>
      <c r="O202" s="49"/>
      <c r="P202" s="84"/>
      <c r="Q202" s="84"/>
      <c r="R202" s="84"/>
      <c r="S202" s="84"/>
      <c r="T202" s="49">
        <f>$K$202/2</f>
        <v>233.1</v>
      </c>
      <c r="U202" s="49"/>
      <c r="V202" s="84"/>
      <c r="W202" s="84"/>
      <c r="X202" s="84"/>
      <c r="Y202" s="84"/>
      <c r="Z202" s="84"/>
      <c r="AA202" s="84"/>
      <c r="AB202" s="84"/>
      <c r="AC202" s="49">
        <f>$K$202/2</f>
        <v>233.1</v>
      </c>
      <c r="AD202" s="291"/>
      <c r="AE202" s="291"/>
    </row>
    <row r="203" spans="1:31" ht="15.75" customHeight="1" x14ac:dyDescent="0.25">
      <c r="A203" s="12"/>
      <c r="B203" s="12"/>
      <c r="C203" s="31" t="s">
        <v>95</v>
      </c>
      <c r="D203" s="26"/>
      <c r="E203" s="26"/>
      <c r="F203" s="26"/>
      <c r="G203" s="26"/>
      <c r="H203" s="26"/>
      <c r="I203" s="26"/>
      <c r="J203" s="26"/>
      <c r="K203" s="48">
        <f>SUM(K193:K202)</f>
        <v>8541.8000000000011</v>
      </c>
      <c r="L203" s="48">
        <f t="shared" ref="L203:AC203" si="87">SUM(L193:L202)</f>
        <v>0</v>
      </c>
      <c r="M203" s="48">
        <f t="shared" si="87"/>
        <v>0</v>
      </c>
      <c r="N203" s="48">
        <f t="shared" si="87"/>
        <v>0</v>
      </c>
      <c r="O203" s="48">
        <f t="shared" si="87"/>
        <v>0</v>
      </c>
      <c r="P203" s="48">
        <f t="shared" si="87"/>
        <v>0</v>
      </c>
      <c r="Q203" s="48">
        <f t="shared" si="87"/>
        <v>0</v>
      </c>
      <c r="R203" s="48">
        <f t="shared" si="87"/>
        <v>0</v>
      </c>
      <c r="S203" s="48">
        <f t="shared" si="87"/>
        <v>0</v>
      </c>
      <c r="T203" s="48">
        <f t="shared" si="87"/>
        <v>4270.9000000000005</v>
      </c>
      <c r="U203" s="48">
        <f t="shared" si="87"/>
        <v>0</v>
      </c>
      <c r="V203" s="48">
        <f t="shared" si="87"/>
        <v>0</v>
      </c>
      <c r="W203" s="48">
        <f t="shared" ref="W203:AB203" si="88">SUM(W193:W202)</f>
        <v>0</v>
      </c>
      <c r="X203" s="48">
        <f t="shared" si="88"/>
        <v>0</v>
      </c>
      <c r="Y203" s="48">
        <f t="shared" si="88"/>
        <v>0</v>
      </c>
      <c r="Z203" s="48">
        <f t="shared" si="88"/>
        <v>0</v>
      </c>
      <c r="AA203" s="48">
        <f t="shared" si="88"/>
        <v>0</v>
      </c>
      <c r="AB203" s="48">
        <f t="shared" si="88"/>
        <v>0</v>
      </c>
      <c r="AC203" s="48">
        <f t="shared" si="87"/>
        <v>4270.9000000000005</v>
      </c>
      <c r="AD203" s="75">
        <f>SUM(L203:AC203)</f>
        <v>8541.8000000000011</v>
      </c>
      <c r="AE203" s="12" t="b">
        <f>IF(AD203=K203,TRUE,FALSE)</f>
        <v>1</v>
      </c>
    </row>
    <row r="204" spans="1:31" ht="15.75" customHeight="1" x14ac:dyDescent="0.25">
      <c r="A204" s="12"/>
      <c r="B204" s="12"/>
      <c r="C204" s="383" t="s">
        <v>106</v>
      </c>
      <c r="D204" s="78" t="s">
        <v>86</v>
      </c>
      <c r="E204" s="90" t="s">
        <v>9</v>
      </c>
      <c r="F204" s="17" t="s">
        <v>34</v>
      </c>
      <c r="G204" s="81" t="s">
        <v>87</v>
      </c>
      <c r="H204" s="81">
        <v>4</v>
      </c>
      <c r="I204" s="81">
        <v>480</v>
      </c>
      <c r="J204" s="55">
        <f>'Quadro de Preços (3) - II'!$H$28</f>
        <v>12.6</v>
      </c>
      <c r="K204" s="44">
        <f t="shared" ref="K204:K212" si="89">H204*I204*J204</f>
        <v>24192</v>
      </c>
      <c r="L204" s="97"/>
      <c r="M204" s="98"/>
      <c r="N204" s="49"/>
      <c r="O204" s="98"/>
      <c r="P204" s="49"/>
      <c r="Q204" s="49"/>
      <c r="R204" s="49"/>
      <c r="S204" s="49">
        <f>$K$204/6</f>
        <v>4032</v>
      </c>
      <c r="T204" s="49"/>
      <c r="U204" s="49">
        <f>$K$204/6</f>
        <v>4032</v>
      </c>
      <c r="V204" s="49"/>
      <c r="W204" s="49">
        <f>$K$204/6</f>
        <v>4032</v>
      </c>
      <c r="X204" s="49"/>
      <c r="Y204" s="49">
        <f>$K$204/6</f>
        <v>4032</v>
      </c>
      <c r="Z204" s="49"/>
      <c r="AA204" s="49">
        <f>$K$204/6</f>
        <v>4032</v>
      </c>
      <c r="AB204" s="49"/>
      <c r="AC204" s="49">
        <f>$K$204/6</f>
        <v>4032</v>
      </c>
      <c r="AD204" s="75"/>
      <c r="AE204" s="12"/>
    </row>
    <row r="205" spans="1:31" ht="15.75" customHeight="1" x14ac:dyDescent="0.25">
      <c r="A205" s="12"/>
      <c r="B205" s="12"/>
      <c r="C205" s="384"/>
      <c r="D205" s="78" t="s">
        <v>88</v>
      </c>
      <c r="E205" s="90" t="s">
        <v>9</v>
      </c>
      <c r="F205" s="17" t="s">
        <v>34</v>
      </c>
      <c r="G205" s="81" t="s">
        <v>87</v>
      </c>
      <c r="H205" s="81">
        <v>3</v>
      </c>
      <c r="I205" s="81">
        <v>480</v>
      </c>
      <c r="J205" s="55">
        <f>'Quadro de Preços (3) - II'!$H$29</f>
        <v>22.7</v>
      </c>
      <c r="K205" s="44">
        <f t="shared" si="89"/>
        <v>32688</v>
      </c>
      <c r="L205" s="99"/>
      <c r="M205" s="84"/>
      <c r="N205" s="49"/>
      <c r="O205" s="84"/>
      <c r="P205" s="49"/>
      <c r="Q205" s="49"/>
      <c r="R205" s="49"/>
      <c r="S205" s="49">
        <f>$K$205/6</f>
        <v>5448</v>
      </c>
      <c r="T205" s="49"/>
      <c r="U205" s="49">
        <f>$K$205/6</f>
        <v>5448</v>
      </c>
      <c r="V205" s="49"/>
      <c r="W205" s="49">
        <f>$K$205/6</f>
        <v>5448</v>
      </c>
      <c r="X205" s="49"/>
      <c r="Y205" s="49">
        <f>$K$205/6</f>
        <v>5448</v>
      </c>
      <c r="Z205" s="49"/>
      <c r="AA205" s="49">
        <f>$K$205/6</f>
        <v>5448</v>
      </c>
      <c r="AB205" s="49"/>
      <c r="AC205" s="49">
        <f>$K$205/6</f>
        <v>5448</v>
      </c>
      <c r="AD205" s="75"/>
      <c r="AE205" s="12"/>
    </row>
    <row r="206" spans="1:31" ht="15.75" customHeight="1" x14ac:dyDescent="0.25">
      <c r="A206" s="12"/>
      <c r="B206" s="12"/>
      <c r="C206" s="384"/>
      <c r="D206" s="100" t="s">
        <v>470</v>
      </c>
      <c r="E206" s="17" t="s">
        <v>6</v>
      </c>
      <c r="F206" s="17" t="s">
        <v>34</v>
      </c>
      <c r="G206" s="81" t="s">
        <v>87</v>
      </c>
      <c r="H206" s="81">
        <v>6</v>
      </c>
      <c r="I206" s="81">
        <v>32</v>
      </c>
      <c r="J206" s="52">
        <f>'Quadro de Preços (3) - II'!H34</f>
        <v>27.24</v>
      </c>
      <c r="K206" s="44">
        <f t="shared" si="89"/>
        <v>5230.08</v>
      </c>
      <c r="L206" s="99"/>
      <c r="M206" s="84"/>
      <c r="N206" s="49"/>
      <c r="O206" s="84"/>
      <c r="P206" s="49"/>
      <c r="Q206" s="49"/>
      <c r="R206" s="49"/>
      <c r="S206" s="49">
        <f>$K$206/6</f>
        <v>871.68</v>
      </c>
      <c r="T206" s="49"/>
      <c r="U206" s="49">
        <f>$K$206/6</f>
        <v>871.68</v>
      </c>
      <c r="V206" s="49"/>
      <c r="W206" s="49">
        <f>$K$206/6</f>
        <v>871.68</v>
      </c>
      <c r="X206" s="49"/>
      <c r="Y206" s="49">
        <f>$K$206/6</f>
        <v>871.68</v>
      </c>
      <c r="Z206" s="49"/>
      <c r="AA206" s="49">
        <f>$K$206/6</f>
        <v>871.68</v>
      </c>
      <c r="AB206" s="49"/>
      <c r="AC206" s="49">
        <f>$K$206/6</f>
        <v>871.68</v>
      </c>
      <c r="AD206" s="75"/>
      <c r="AE206" s="12"/>
    </row>
    <row r="207" spans="1:31" ht="15.75" customHeight="1" x14ac:dyDescent="0.25">
      <c r="A207" s="12"/>
      <c r="B207" s="12"/>
      <c r="C207" s="384"/>
      <c r="D207" s="78" t="s">
        <v>30</v>
      </c>
      <c r="E207" s="81" t="s">
        <v>92</v>
      </c>
      <c r="F207" s="17" t="s">
        <v>34</v>
      </c>
      <c r="G207" s="80" t="s">
        <v>93</v>
      </c>
      <c r="H207" s="81">
        <v>6</v>
      </c>
      <c r="I207" s="222">
        <v>50</v>
      </c>
      <c r="J207" s="55">
        <f>'Verba_Kit Pedagogico_II'!$H$13</f>
        <v>7.15</v>
      </c>
      <c r="K207" s="44">
        <f t="shared" si="89"/>
        <v>2145</v>
      </c>
      <c r="L207" s="99"/>
      <c r="M207" s="84"/>
      <c r="N207" s="49"/>
      <c r="O207" s="84"/>
      <c r="P207" s="49"/>
      <c r="Q207" s="49"/>
      <c r="R207" s="49"/>
      <c r="S207" s="49">
        <f>$K$207/6</f>
        <v>357.5</v>
      </c>
      <c r="T207" s="49"/>
      <c r="U207" s="49">
        <f>$K$207/6</f>
        <v>357.5</v>
      </c>
      <c r="V207" s="49"/>
      <c r="W207" s="49">
        <f>$K$207/6</f>
        <v>357.5</v>
      </c>
      <c r="X207" s="49"/>
      <c r="Y207" s="49">
        <f>$K$207/6</f>
        <v>357.5</v>
      </c>
      <c r="Z207" s="49"/>
      <c r="AA207" s="49">
        <f>$K$207/6</f>
        <v>357.5</v>
      </c>
      <c r="AB207" s="49"/>
      <c r="AC207" s="49">
        <f>$K$207/6</f>
        <v>357.5</v>
      </c>
      <c r="AD207" s="12"/>
      <c r="AE207" s="12"/>
    </row>
    <row r="208" spans="1:31" ht="15.75" customHeight="1" x14ac:dyDescent="0.25">
      <c r="A208" s="12"/>
      <c r="B208" s="12"/>
      <c r="C208" s="384"/>
      <c r="D208" s="92" t="s">
        <v>15</v>
      </c>
      <c r="E208" s="17" t="s">
        <v>10</v>
      </c>
      <c r="F208" s="17" t="s">
        <v>34</v>
      </c>
      <c r="G208" s="81" t="s">
        <v>105</v>
      </c>
      <c r="H208" s="81">
        <v>6</v>
      </c>
      <c r="I208" s="81">
        <v>220</v>
      </c>
      <c r="J208" s="43">
        <f>'Quadro de Preços (3) - II'!$H$16</f>
        <v>0.14000000000000001</v>
      </c>
      <c r="K208" s="44">
        <f t="shared" si="89"/>
        <v>184.8</v>
      </c>
      <c r="L208" s="99"/>
      <c r="M208" s="84"/>
      <c r="N208" s="49"/>
      <c r="O208" s="84"/>
      <c r="P208" s="49"/>
      <c r="Q208" s="49"/>
      <c r="R208" s="49"/>
      <c r="S208" s="49">
        <f>$K$208/6</f>
        <v>30.8</v>
      </c>
      <c r="T208" s="49"/>
      <c r="U208" s="49">
        <f>$K$208/6</f>
        <v>30.8</v>
      </c>
      <c r="V208" s="49"/>
      <c r="W208" s="49">
        <f>$K$208/6</f>
        <v>30.8</v>
      </c>
      <c r="X208" s="49"/>
      <c r="Y208" s="49">
        <f>$K$208/6</f>
        <v>30.8</v>
      </c>
      <c r="Z208" s="49"/>
      <c r="AA208" s="49">
        <f>$K$208/6</f>
        <v>30.8</v>
      </c>
      <c r="AB208" s="49"/>
      <c r="AC208" s="49">
        <f>$K$208/6</f>
        <v>30.8</v>
      </c>
      <c r="AD208" s="12"/>
      <c r="AE208" s="12"/>
    </row>
    <row r="209" spans="1:31" ht="15.75" customHeight="1" x14ac:dyDescent="0.25">
      <c r="A209" s="12"/>
      <c r="B209" s="12"/>
      <c r="C209" s="384"/>
      <c r="D209" s="78" t="s">
        <v>101</v>
      </c>
      <c r="E209" s="17" t="s">
        <v>10</v>
      </c>
      <c r="F209" s="17" t="s">
        <v>34</v>
      </c>
      <c r="G209" s="81" t="s">
        <v>94</v>
      </c>
      <c r="H209" s="81">
        <v>6</v>
      </c>
      <c r="I209" s="222">
        <v>50</v>
      </c>
      <c r="J209" s="43">
        <f>'Kit Lanche'!D15</f>
        <v>3.33</v>
      </c>
      <c r="K209" s="44">
        <f t="shared" si="89"/>
        <v>999</v>
      </c>
      <c r="L209" s="99"/>
      <c r="M209" s="84"/>
      <c r="N209" s="49"/>
      <c r="O209" s="84"/>
      <c r="P209" s="49"/>
      <c r="Q209" s="49"/>
      <c r="R209" s="49"/>
      <c r="S209" s="49">
        <f>$K$209/6</f>
        <v>166.5</v>
      </c>
      <c r="T209" s="49"/>
      <c r="U209" s="49">
        <f>$K$209/6</f>
        <v>166.5</v>
      </c>
      <c r="V209" s="49"/>
      <c r="W209" s="49">
        <f>$K$209/6</f>
        <v>166.5</v>
      </c>
      <c r="X209" s="49"/>
      <c r="Y209" s="49">
        <f>$K$209/6</f>
        <v>166.5</v>
      </c>
      <c r="Z209" s="49"/>
      <c r="AA209" s="49">
        <f>$K$209/6</f>
        <v>166.5</v>
      </c>
      <c r="AB209" s="49"/>
      <c r="AC209" s="49">
        <f>$K$209/6</f>
        <v>166.5</v>
      </c>
      <c r="AD209" s="12"/>
      <c r="AE209" s="12"/>
    </row>
    <row r="210" spans="1:31" ht="15.75" customHeight="1" x14ac:dyDescent="0.25">
      <c r="A210" s="12"/>
      <c r="B210" s="12"/>
      <c r="C210" s="384"/>
      <c r="D210" s="78" t="s">
        <v>97</v>
      </c>
      <c r="E210" s="17" t="s">
        <v>10</v>
      </c>
      <c r="F210" s="17" t="s">
        <v>34</v>
      </c>
      <c r="G210" s="81" t="s">
        <v>94</v>
      </c>
      <c r="H210" s="81">
        <v>6</v>
      </c>
      <c r="I210" s="81">
        <v>5</v>
      </c>
      <c r="J210" s="43">
        <f>'Quadro de Preços (3) - II'!$H$23</f>
        <v>9</v>
      </c>
      <c r="K210" s="44">
        <f t="shared" si="89"/>
        <v>270</v>
      </c>
      <c r="L210" s="99"/>
      <c r="M210" s="84"/>
      <c r="N210" s="49"/>
      <c r="O210" s="84"/>
      <c r="P210" s="49"/>
      <c r="Q210" s="49"/>
      <c r="R210" s="49"/>
      <c r="S210" s="49">
        <f>$K$210/6</f>
        <v>45</v>
      </c>
      <c r="T210" s="49"/>
      <c r="U210" s="49">
        <f>$K$210/6</f>
        <v>45</v>
      </c>
      <c r="V210" s="49"/>
      <c r="W210" s="49">
        <f>$K$210/6</f>
        <v>45</v>
      </c>
      <c r="X210" s="49"/>
      <c r="Y210" s="49">
        <f>$K$210/6</f>
        <v>45</v>
      </c>
      <c r="Z210" s="49"/>
      <c r="AA210" s="49">
        <f>$K$210/6</f>
        <v>45</v>
      </c>
      <c r="AB210" s="49"/>
      <c r="AC210" s="49">
        <f>$K$210/6</f>
        <v>45</v>
      </c>
      <c r="AD210" s="12"/>
      <c r="AE210" s="12"/>
    </row>
    <row r="211" spans="1:31" ht="15.75" customHeight="1" x14ac:dyDescent="0.25">
      <c r="A211" s="12"/>
      <c r="B211" s="12"/>
      <c r="C211" s="384"/>
      <c r="D211" s="78" t="s">
        <v>98</v>
      </c>
      <c r="E211" s="17" t="s">
        <v>10</v>
      </c>
      <c r="F211" s="17" t="s">
        <v>34</v>
      </c>
      <c r="G211" s="81" t="s">
        <v>94</v>
      </c>
      <c r="H211" s="81">
        <v>6</v>
      </c>
      <c r="I211" s="222">
        <v>50</v>
      </c>
      <c r="J211" s="43">
        <f>'Quadro de Preços (3) - II'!$H$24</f>
        <v>4</v>
      </c>
      <c r="K211" s="44">
        <f t="shared" si="89"/>
        <v>1200</v>
      </c>
      <c r="L211" s="99"/>
      <c r="M211" s="84"/>
      <c r="N211" s="49"/>
      <c r="O211" s="84"/>
      <c r="P211" s="49"/>
      <c r="Q211" s="49"/>
      <c r="R211" s="49"/>
      <c r="S211" s="49">
        <f>$K$211/6</f>
        <v>200</v>
      </c>
      <c r="T211" s="49"/>
      <c r="U211" s="49">
        <f>$K$211/6</f>
        <v>200</v>
      </c>
      <c r="V211" s="49"/>
      <c r="W211" s="49">
        <f>$K$211/6</f>
        <v>200</v>
      </c>
      <c r="X211" s="49"/>
      <c r="Y211" s="49">
        <f>$K$211/6</f>
        <v>200</v>
      </c>
      <c r="Z211" s="49"/>
      <c r="AA211" s="49">
        <f>$K$211/6</f>
        <v>200</v>
      </c>
      <c r="AB211" s="49"/>
      <c r="AC211" s="49">
        <f>$K$211/6</f>
        <v>200</v>
      </c>
      <c r="AD211" s="75"/>
      <c r="AE211" s="12"/>
    </row>
    <row r="212" spans="1:31" ht="15.75" customHeight="1" x14ac:dyDescent="0.25">
      <c r="A212" s="12"/>
      <c r="B212" s="12"/>
      <c r="C212" s="385"/>
      <c r="D212" s="91" t="s">
        <v>502</v>
      </c>
      <c r="E212" s="17" t="s">
        <v>10</v>
      </c>
      <c r="F212" s="17" t="s">
        <v>34</v>
      </c>
      <c r="G212" s="81" t="s">
        <v>94</v>
      </c>
      <c r="H212" s="81">
        <v>6</v>
      </c>
      <c r="I212" s="218">
        <v>50</v>
      </c>
      <c r="J212" s="43">
        <f>'Quadro de Preços 1'!$I$12</f>
        <v>0.63</v>
      </c>
      <c r="K212" s="44">
        <f t="shared" si="89"/>
        <v>189</v>
      </c>
      <c r="L212" s="99"/>
      <c r="M212" s="84"/>
      <c r="N212" s="49"/>
      <c r="O212" s="84"/>
      <c r="P212" s="49"/>
      <c r="Q212" s="49"/>
      <c r="R212" s="49"/>
      <c r="S212" s="49">
        <f>$K$212/6</f>
        <v>31.5</v>
      </c>
      <c r="T212" s="49"/>
      <c r="U212" s="49">
        <f>$K$212/6</f>
        <v>31.5</v>
      </c>
      <c r="V212" s="49"/>
      <c r="W212" s="49">
        <f>$K$212/6</f>
        <v>31.5</v>
      </c>
      <c r="X212" s="49"/>
      <c r="Y212" s="49">
        <f>$K$212/6</f>
        <v>31.5</v>
      </c>
      <c r="Z212" s="49"/>
      <c r="AA212" s="49">
        <f>$K$212/6</f>
        <v>31.5</v>
      </c>
      <c r="AB212" s="49"/>
      <c r="AC212" s="49">
        <f>$K$212/6</f>
        <v>31.5</v>
      </c>
      <c r="AD212" s="75"/>
      <c r="AE212" s="12"/>
    </row>
    <row r="213" spans="1:31" ht="15.75" customHeight="1" x14ac:dyDescent="0.25">
      <c r="A213" s="12"/>
      <c r="B213" s="12"/>
      <c r="C213" s="31" t="s">
        <v>95</v>
      </c>
      <c r="D213" s="26"/>
      <c r="E213" s="26"/>
      <c r="F213" s="26"/>
      <c r="G213" s="26"/>
      <c r="H213" s="26"/>
      <c r="I213" s="26"/>
      <c r="J213" s="26"/>
      <c r="K213" s="48">
        <f>SUM(K204:K212)</f>
        <v>67097.88</v>
      </c>
      <c r="L213" s="33">
        <f t="shared" ref="L213:AC213" si="90">SUM(L204:L212)</f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11182.98</v>
      </c>
      <c r="T213" s="33">
        <f t="shared" si="90"/>
        <v>0</v>
      </c>
      <c r="U213" s="33">
        <f t="shared" si="90"/>
        <v>11182.98</v>
      </c>
      <c r="V213" s="33">
        <f t="shared" si="90"/>
        <v>0</v>
      </c>
      <c r="W213" s="33">
        <f t="shared" ref="W213:AB213" si="91">SUM(W204:W212)</f>
        <v>11182.98</v>
      </c>
      <c r="X213" s="33">
        <f t="shared" si="91"/>
        <v>0</v>
      </c>
      <c r="Y213" s="33">
        <f t="shared" si="91"/>
        <v>11182.98</v>
      </c>
      <c r="Z213" s="33">
        <f t="shared" si="91"/>
        <v>0</v>
      </c>
      <c r="AA213" s="33">
        <f t="shared" si="91"/>
        <v>11182.98</v>
      </c>
      <c r="AB213" s="33">
        <f t="shared" si="91"/>
        <v>0</v>
      </c>
      <c r="AC213" s="33">
        <f t="shared" si="90"/>
        <v>11182.98</v>
      </c>
      <c r="AD213" s="75">
        <f>SUM(L213:AC213)</f>
        <v>67097.87999999999</v>
      </c>
      <c r="AE213" s="12" t="b">
        <f>IF(AD213=K213,TRUE,FALSE)</f>
        <v>1</v>
      </c>
    </row>
    <row r="214" spans="1:31" ht="15.75" customHeight="1" x14ac:dyDescent="0.25">
      <c r="A214" s="12"/>
      <c r="B214" s="12"/>
      <c r="C214" s="409" t="s">
        <v>59</v>
      </c>
      <c r="D214" s="78" t="s">
        <v>86</v>
      </c>
      <c r="E214" s="90" t="s">
        <v>9</v>
      </c>
      <c r="F214" s="17" t="s">
        <v>34</v>
      </c>
      <c r="G214" s="89" t="s">
        <v>87</v>
      </c>
      <c r="H214" s="89">
        <v>4</v>
      </c>
      <c r="I214" s="81">
        <v>120</v>
      </c>
      <c r="J214" s="55">
        <f>'Quadro de Preços (3) - II'!$H$28</f>
        <v>12.6</v>
      </c>
      <c r="K214" s="44">
        <f t="shared" ref="K214:K217" si="92">H214*I214*J214</f>
        <v>6048</v>
      </c>
      <c r="L214" s="97"/>
      <c r="M214" s="98"/>
      <c r="N214" s="98"/>
      <c r="O214" s="108"/>
      <c r="P214" s="94"/>
      <c r="Q214" s="108"/>
      <c r="R214" s="98"/>
      <c r="S214" s="98"/>
      <c r="T214" s="108">
        <f>$K$214/4</f>
        <v>1512</v>
      </c>
      <c r="U214" s="50"/>
      <c r="V214" s="108"/>
      <c r="W214" s="108">
        <f>$K$214/4</f>
        <v>1512</v>
      </c>
      <c r="X214" s="49"/>
      <c r="Y214" s="49"/>
      <c r="Z214" s="108">
        <f>$K$214/4</f>
        <v>1512</v>
      </c>
      <c r="AA214" s="49"/>
      <c r="AB214" s="49"/>
      <c r="AC214" s="108">
        <f>$K$214/4</f>
        <v>1512</v>
      </c>
      <c r="AE214" s="12"/>
    </row>
    <row r="215" spans="1:31" ht="15.75" customHeight="1" x14ac:dyDescent="0.25">
      <c r="A215" s="12"/>
      <c r="B215" s="12"/>
      <c r="C215" s="384"/>
      <c r="D215" s="78" t="s">
        <v>88</v>
      </c>
      <c r="E215" s="90" t="s">
        <v>9</v>
      </c>
      <c r="F215" s="17" t="s">
        <v>34</v>
      </c>
      <c r="G215" s="89" t="s">
        <v>87</v>
      </c>
      <c r="H215" s="89">
        <v>3</v>
      </c>
      <c r="I215" s="81">
        <v>160</v>
      </c>
      <c r="J215" s="55">
        <f>'Quadro de Preços (3) - II'!$H$29</f>
        <v>22.7</v>
      </c>
      <c r="K215" s="44">
        <f t="shared" si="92"/>
        <v>10896</v>
      </c>
      <c r="L215" s="99"/>
      <c r="M215" s="84"/>
      <c r="N215" s="84"/>
      <c r="O215" s="108"/>
      <c r="P215" s="94"/>
      <c r="Q215" s="108"/>
      <c r="R215" s="84"/>
      <c r="S215" s="84"/>
      <c r="T215" s="108">
        <f>$K$215/4</f>
        <v>2724</v>
      </c>
      <c r="U215" s="50"/>
      <c r="V215" s="108"/>
      <c r="W215" s="108">
        <f>$K$215/4</f>
        <v>2724</v>
      </c>
      <c r="X215" s="49"/>
      <c r="Y215" s="49"/>
      <c r="Z215" s="108">
        <f>$K$215/4</f>
        <v>2724</v>
      </c>
      <c r="AA215" s="49"/>
      <c r="AB215" s="49"/>
      <c r="AC215" s="108">
        <f>$K$215/4</f>
        <v>2724</v>
      </c>
      <c r="AE215" s="12"/>
    </row>
    <row r="216" spans="1:31" ht="15.75" customHeight="1" x14ac:dyDescent="0.25">
      <c r="A216" s="12"/>
      <c r="B216" s="12"/>
      <c r="C216" s="384"/>
      <c r="D216" s="92" t="s">
        <v>15</v>
      </c>
      <c r="E216" s="17" t="s">
        <v>10</v>
      </c>
      <c r="F216" s="17" t="s">
        <v>34</v>
      </c>
      <c r="G216" s="89" t="s">
        <v>105</v>
      </c>
      <c r="H216" s="89">
        <v>4</v>
      </c>
      <c r="I216" s="89">
        <v>220</v>
      </c>
      <c r="J216" s="43">
        <f>'Quadro de Preços (3) - II'!$H$16</f>
        <v>0.14000000000000001</v>
      </c>
      <c r="K216" s="44">
        <f t="shared" si="92"/>
        <v>123.20000000000002</v>
      </c>
      <c r="L216" s="99"/>
      <c r="M216" s="84"/>
      <c r="N216" s="84"/>
      <c r="O216" s="108"/>
      <c r="P216" s="94"/>
      <c r="Q216" s="108"/>
      <c r="R216" s="84"/>
      <c r="S216" s="84"/>
      <c r="T216" s="108">
        <f>$K$216/4</f>
        <v>30.800000000000004</v>
      </c>
      <c r="U216" s="50"/>
      <c r="V216" s="108"/>
      <c r="W216" s="108">
        <f>$K$216/4</f>
        <v>30.800000000000004</v>
      </c>
      <c r="X216" s="49"/>
      <c r="Y216" s="49"/>
      <c r="Z216" s="108">
        <f>$K$216/4</f>
        <v>30.800000000000004</v>
      </c>
      <c r="AA216" s="49"/>
      <c r="AB216" s="49"/>
      <c r="AC216" s="108">
        <f>$K$216/4</f>
        <v>30.800000000000004</v>
      </c>
    </row>
    <row r="217" spans="1:31" ht="15.75" customHeight="1" x14ac:dyDescent="0.25">
      <c r="A217" s="12"/>
      <c r="B217" s="12"/>
      <c r="C217" s="385"/>
      <c r="D217" s="78" t="s">
        <v>96</v>
      </c>
      <c r="E217" s="17" t="s">
        <v>10</v>
      </c>
      <c r="F217" s="17" t="s">
        <v>34</v>
      </c>
      <c r="G217" s="89" t="s">
        <v>94</v>
      </c>
      <c r="H217" s="89">
        <v>4</v>
      </c>
      <c r="I217" s="81">
        <v>220</v>
      </c>
      <c r="J217" s="43">
        <f>'Quadro de Preços (3) - II'!$H$19</f>
        <v>0.09</v>
      </c>
      <c r="K217" s="44">
        <f t="shared" si="92"/>
        <v>79.2</v>
      </c>
      <c r="L217" s="121"/>
      <c r="M217" s="122"/>
      <c r="N217" s="122"/>
      <c r="O217" s="108"/>
      <c r="P217" s="94"/>
      <c r="Q217" s="108"/>
      <c r="R217" s="122"/>
      <c r="S217" s="122"/>
      <c r="T217" s="108">
        <f>$K$217/4</f>
        <v>19.8</v>
      </c>
      <c r="U217" s="123"/>
      <c r="V217" s="108"/>
      <c r="W217" s="108">
        <f>$K$217/4</f>
        <v>19.8</v>
      </c>
      <c r="X217" s="124"/>
      <c r="Y217" s="124"/>
      <c r="Z217" s="108">
        <f>$K$217/4</f>
        <v>19.8</v>
      </c>
      <c r="AA217" s="124"/>
      <c r="AB217" s="124"/>
      <c r="AC217" s="108">
        <f>$K$217/4</f>
        <v>19.8</v>
      </c>
      <c r="AD217" s="12"/>
    </row>
    <row r="218" spans="1:31" ht="15.75" customHeight="1" x14ac:dyDescent="0.25">
      <c r="A218" s="12"/>
      <c r="B218" s="12"/>
      <c r="C218" s="31" t="s">
        <v>95</v>
      </c>
      <c r="D218" s="26"/>
      <c r="E218" s="26"/>
      <c r="F218" s="26"/>
      <c r="G218" s="26"/>
      <c r="H218" s="26"/>
      <c r="I218" s="26"/>
      <c r="J218" s="125"/>
      <c r="K218" s="32">
        <f>SUM(K214:K217)</f>
        <v>17146.400000000001</v>
      </c>
      <c r="L218" s="32">
        <f t="shared" ref="L218:AC218" si="93">SUM(L214:L217)</f>
        <v>0</v>
      </c>
      <c r="M218" s="32">
        <f t="shared" si="93"/>
        <v>0</v>
      </c>
      <c r="N218" s="32">
        <f t="shared" si="93"/>
        <v>0</v>
      </c>
      <c r="O218" s="32">
        <f t="shared" si="93"/>
        <v>0</v>
      </c>
      <c r="P218" s="32">
        <f t="shared" si="93"/>
        <v>0</v>
      </c>
      <c r="Q218" s="32">
        <f t="shared" si="93"/>
        <v>0</v>
      </c>
      <c r="R218" s="32">
        <f t="shared" si="93"/>
        <v>0</v>
      </c>
      <c r="S218" s="32">
        <f t="shared" si="93"/>
        <v>0</v>
      </c>
      <c r="T218" s="32">
        <f t="shared" si="93"/>
        <v>4286.6000000000004</v>
      </c>
      <c r="U218" s="32">
        <f t="shared" si="93"/>
        <v>0</v>
      </c>
      <c r="V218" s="32">
        <f t="shared" si="93"/>
        <v>0</v>
      </c>
      <c r="W218" s="32">
        <f t="shared" ref="W218:AB218" si="94">SUM(W214:W217)</f>
        <v>4286.6000000000004</v>
      </c>
      <c r="X218" s="32">
        <f t="shared" si="94"/>
        <v>0</v>
      </c>
      <c r="Y218" s="32">
        <f t="shared" si="94"/>
        <v>0</v>
      </c>
      <c r="Z218" s="32">
        <f t="shared" si="94"/>
        <v>4286.6000000000004</v>
      </c>
      <c r="AA218" s="32">
        <f t="shared" si="94"/>
        <v>0</v>
      </c>
      <c r="AB218" s="32">
        <f t="shared" si="94"/>
        <v>0</v>
      </c>
      <c r="AC218" s="32">
        <f t="shared" si="93"/>
        <v>4286.6000000000004</v>
      </c>
      <c r="AD218" s="75">
        <f>SUM(L218:AC218)</f>
        <v>17146.400000000001</v>
      </c>
      <c r="AE218" s="12" t="b">
        <f>IF(AD218=K218,TRUE,FALSE)</f>
        <v>1</v>
      </c>
    </row>
    <row r="219" spans="1:31" ht="15.75" customHeight="1" x14ac:dyDescent="0.25">
      <c r="A219" s="12"/>
      <c r="B219" s="12"/>
      <c r="C219" s="406" t="s">
        <v>113</v>
      </c>
      <c r="D219" s="408"/>
      <c r="E219" s="126"/>
      <c r="F219" s="126"/>
      <c r="G219" s="127"/>
      <c r="H219" s="127"/>
      <c r="I219" s="127"/>
      <c r="J219" s="127"/>
      <c r="K219" s="70">
        <f>SUM(K203,K213,K218)</f>
        <v>92786.080000000016</v>
      </c>
      <c r="L219" s="70">
        <f t="shared" ref="L219:AC219" si="95">SUM(L203,L213,L218)</f>
        <v>0</v>
      </c>
      <c r="M219" s="70">
        <f t="shared" si="95"/>
        <v>0</v>
      </c>
      <c r="N219" s="70">
        <f t="shared" si="95"/>
        <v>0</v>
      </c>
      <c r="O219" s="70">
        <f t="shared" si="95"/>
        <v>0</v>
      </c>
      <c r="P219" s="70">
        <f t="shared" si="95"/>
        <v>0</v>
      </c>
      <c r="Q219" s="70">
        <f t="shared" si="95"/>
        <v>0</v>
      </c>
      <c r="R219" s="70">
        <f t="shared" si="95"/>
        <v>0</v>
      </c>
      <c r="S219" s="70">
        <f t="shared" si="95"/>
        <v>11182.98</v>
      </c>
      <c r="T219" s="70">
        <f t="shared" si="95"/>
        <v>8557.5</v>
      </c>
      <c r="U219" s="70">
        <f t="shared" si="95"/>
        <v>11182.98</v>
      </c>
      <c r="V219" s="70">
        <f t="shared" si="95"/>
        <v>0</v>
      </c>
      <c r="W219" s="70">
        <f t="shared" si="95"/>
        <v>15469.58</v>
      </c>
      <c r="X219" s="70">
        <f t="shared" si="95"/>
        <v>0</v>
      </c>
      <c r="Y219" s="70">
        <f t="shared" si="95"/>
        <v>11182.98</v>
      </c>
      <c r="Z219" s="70">
        <f t="shared" si="95"/>
        <v>4286.6000000000004</v>
      </c>
      <c r="AA219" s="70">
        <f t="shared" si="95"/>
        <v>11182.98</v>
      </c>
      <c r="AB219" s="70">
        <f t="shared" si="95"/>
        <v>0</v>
      </c>
      <c r="AC219" s="70">
        <f t="shared" si="95"/>
        <v>19740.480000000003</v>
      </c>
      <c r="AD219" s="75">
        <f>SUM(L219:AC219)</f>
        <v>92786.080000000016</v>
      </c>
      <c r="AE219" s="12" t="b">
        <f>IF(AD219=K219,TRUE,FALSE)</f>
        <v>1</v>
      </c>
    </row>
    <row r="220" spans="1:31" ht="15.75" customHeight="1" x14ac:dyDescent="0.25">
      <c r="A220" s="12"/>
      <c r="B220" s="12"/>
      <c r="C220" s="437" t="s">
        <v>595</v>
      </c>
      <c r="D220" s="438"/>
      <c r="E220" s="438"/>
      <c r="F220" s="438"/>
      <c r="G220" s="438"/>
      <c r="H220" s="438"/>
      <c r="I220" s="438"/>
      <c r="J220" s="438"/>
      <c r="K220" s="438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12"/>
      <c r="AE220" s="12"/>
    </row>
    <row r="221" spans="1:31" ht="15.75" customHeight="1" x14ac:dyDescent="0.25">
      <c r="A221" s="12"/>
      <c r="B221" s="12"/>
      <c r="C221" s="389" t="s">
        <v>324</v>
      </c>
      <c r="D221" s="89" t="s">
        <v>86</v>
      </c>
      <c r="E221" s="90" t="s">
        <v>9</v>
      </c>
      <c r="F221" s="17" t="s">
        <v>34</v>
      </c>
      <c r="G221" s="89" t="s">
        <v>87</v>
      </c>
      <c r="H221" s="89">
        <v>4</v>
      </c>
      <c r="I221" s="81">
        <v>360</v>
      </c>
      <c r="J221" s="55">
        <f>'Quadro de Preços (3) - II'!$H$28</f>
        <v>12.6</v>
      </c>
      <c r="K221" s="44">
        <f>H221*I221*J221</f>
        <v>18144</v>
      </c>
      <c r="L221" s="66">
        <f>$K$221/18</f>
        <v>1008</v>
      </c>
      <c r="M221" s="66">
        <f>$K$221/18</f>
        <v>1008</v>
      </c>
      <c r="N221" s="66">
        <f t="shared" ref="N221:AC221" si="96">$K$221/18</f>
        <v>1008</v>
      </c>
      <c r="O221" s="66">
        <f t="shared" si="96"/>
        <v>1008</v>
      </c>
      <c r="P221" s="66">
        <f t="shared" si="96"/>
        <v>1008</v>
      </c>
      <c r="Q221" s="66">
        <f t="shared" si="96"/>
        <v>1008</v>
      </c>
      <c r="R221" s="66">
        <f t="shared" si="96"/>
        <v>1008</v>
      </c>
      <c r="S221" s="66">
        <f t="shared" si="96"/>
        <v>1008</v>
      </c>
      <c r="T221" s="66">
        <f t="shared" si="96"/>
        <v>1008</v>
      </c>
      <c r="U221" s="66">
        <f t="shared" si="96"/>
        <v>1008</v>
      </c>
      <c r="V221" s="66">
        <f t="shared" si="96"/>
        <v>1008</v>
      </c>
      <c r="W221" s="66">
        <f t="shared" si="96"/>
        <v>1008</v>
      </c>
      <c r="X221" s="66">
        <f t="shared" si="96"/>
        <v>1008</v>
      </c>
      <c r="Y221" s="66">
        <f t="shared" si="96"/>
        <v>1008</v>
      </c>
      <c r="Z221" s="66">
        <f t="shared" si="96"/>
        <v>1008</v>
      </c>
      <c r="AA221" s="66">
        <f t="shared" si="96"/>
        <v>1008</v>
      </c>
      <c r="AB221" s="66">
        <f t="shared" si="96"/>
        <v>1008</v>
      </c>
      <c r="AC221" s="66">
        <f t="shared" si="96"/>
        <v>1008</v>
      </c>
      <c r="AD221" s="12"/>
      <c r="AE221" s="12"/>
    </row>
    <row r="222" spans="1:31" ht="15.75" customHeight="1" x14ac:dyDescent="0.25">
      <c r="A222" s="12"/>
      <c r="B222" s="12"/>
      <c r="C222" s="391"/>
      <c r="D222" s="80" t="s">
        <v>88</v>
      </c>
      <c r="E222" s="90" t="s">
        <v>9</v>
      </c>
      <c r="F222" s="17" t="s">
        <v>34</v>
      </c>
      <c r="G222" s="89" t="s">
        <v>87</v>
      </c>
      <c r="H222" s="89">
        <v>3</v>
      </c>
      <c r="I222" s="81">
        <v>360</v>
      </c>
      <c r="J222" s="55">
        <f>'Quadro de Preços (3) - II'!H29</f>
        <v>22.7</v>
      </c>
      <c r="K222" s="44">
        <f>H222*I222*J222</f>
        <v>24516</v>
      </c>
      <c r="L222" s="66">
        <f>$K$222/18</f>
        <v>1362</v>
      </c>
      <c r="M222" s="66">
        <f t="shared" ref="M222:AC222" si="97">$K$222/18</f>
        <v>1362</v>
      </c>
      <c r="N222" s="66">
        <f t="shared" si="97"/>
        <v>1362</v>
      </c>
      <c r="O222" s="66">
        <f t="shared" si="97"/>
        <v>1362</v>
      </c>
      <c r="P222" s="66">
        <f t="shared" si="97"/>
        <v>1362</v>
      </c>
      <c r="Q222" s="66">
        <f t="shared" si="97"/>
        <v>1362</v>
      </c>
      <c r="R222" s="66">
        <f t="shared" si="97"/>
        <v>1362</v>
      </c>
      <c r="S222" s="66">
        <f t="shared" si="97"/>
        <v>1362</v>
      </c>
      <c r="T222" s="66">
        <f t="shared" si="97"/>
        <v>1362</v>
      </c>
      <c r="U222" s="66">
        <f t="shared" si="97"/>
        <v>1362</v>
      </c>
      <c r="V222" s="66">
        <f t="shared" si="97"/>
        <v>1362</v>
      </c>
      <c r="W222" s="66">
        <f t="shared" si="97"/>
        <v>1362</v>
      </c>
      <c r="X222" s="66">
        <f t="shared" si="97"/>
        <v>1362</v>
      </c>
      <c r="Y222" s="66">
        <f t="shared" si="97"/>
        <v>1362</v>
      </c>
      <c r="Z222" s="66">
        <f t="shared" si="97"/>
        <v>1362</v>
      </c>
      <c r="AA222" s="66">
        <f t="shared" si="97"/>
        <v>1362</v>
      </c>
      <c r="AB222" s="66">
        <f t="shared" si="97"/>
        <v>1362</v>
      </c>
      <c r="AC222" s="66">
        <f t="shared" si="97"/>
        <v>1362</v>
      </c>
      <c r="AD222" s="12"/>
      <c r="AE222" s="12"/>
    </row>
    <row r="223" spans="1:31" ht="15.75" customHeight="1" thickBot="1" x14ac:dyDescent="0.3">
      <c r="A223" s="12"/>
      <c r="B223" s="12"/>
      <c r="C223" s="31" t="s">
        <v>95</v>
      </c>
      <c r="D223" s="87"/>
      <c r="E223" s="87"/>
      <c r="F223" s="87"/>
      <c r="G223" s="87"/>
      <c r="H223" s="87"/>
      <c r="I223" s="87"/>
      <c r="J223" s="88"/>
      <c r="K223" s="48">
        <f>SUM(K221:K222)</f>
        <v>42660</v>
      </c>
      <c r="L223" s="48">
        <f>SUM(L221:L222)</f>
        <v>2370</v>
      </c>
      <c r="M223" s="48">
        <f t="shared" ref="M223:AC223" si="98">SUM(M221:M222)</f>
        <v>2370</v>
      </c>
      <c r="N223" s="48">
        <f t="shared" si="98"/>
        <v>2370</v>
      </c>
      <c r="O223" s="48">
        <f t="shared" si="98"/>
        <v>2370</v>
      </c>
      <c r="P223" s="48">
        <f t="shared" si="98"/>
        <v>2370</v>
      </c>
      <c r="Q223" s="48">
        <f t="shared" si="98"/>
        <v>2370</v>
      </c>
      <c r="R223" s="48">
        <f t="shared" si="98"/>
        <v>2370</v>
      </c>
      <c r="S223" s="48">
        <f t="shared" si="98"/>
        <v>2370</v>
      </c>
      <c r="T223" s="48">
        <f t="shared" si="98"/>
        <v>2370</v>
      </c>
      <c r="U223" s="48">
        <f t="shared" si="98"/>
        <v>2370</v>
      </c>
      <c r="V223" s="48">
        <f t="shared" si="98"/>
        <v>2370</v>
      </c>
      <c r="W223" s="48">
        <f t="shared" ref="W223:AB223" si="99">SUM(W221:W222)</f>
        <v>2370</v>
      </c>
      <c r="X223" s="48">
        <f t="shared" si="99"/>
        <v>2370</v>
      </c>
      <c r="Y223" s="48">
        <f t="shared" si="99"/>
        <v>2370</v>
      </c>
      <c r="Z223" s="48">
        <f t="shared" si="99"/>
        <v>2370</v>
      </c>
      <c r="AA223" s="48">
        <f t="shared" si="99"/>
        <v>2370</v>
      </c>
      <c r="AB223" s="48">
        <f t="shared" si="99"/>
        <v>2370</v>
      </c>
      <c r="AC223" s="48">
        <f t="shared" si="98"/>
        <v>2370</v>
      </c>
      <c r="AD223" s="75">
        <f>SUM(L223:AC223)</f>
        <v>42660</v>
      </c>
      <c r="AE223" s="12" t="b">
        <f>IF(AD223=K223,TRUE,FALSE)</f>
        <v>1</v>
      </c>
    </row>
    <row r="224" spans="1:31" ht="15.75" customHeight="1" x14ac:dyDescent="0.25">
      <c r="A224" s="12"/>
      <c r="B224" s="12"/>
      <c r="C224" s="439" t="s">
        <v>107</v>
      </c>
      <c r="D224" s="128" t="s">
        <v>473</v>
      </c>
      <c r="E224" s="17" t="s">
        <v>6</v>
      </c>
      <c r="F224" s="17" t="s">
        <v>34</v>
      </c>
      <c r="G224" s="81" t="s">
        <v>94</v>
      </c>
      <c r="H224" s="81">
        <v>1</v>
      </c>
      <c r="I224" s="81">
        <v>1</v>
      </c>
      <c r="J224" s="55">
        <f>Verba_Estudo!F17</f>
        <v>45</v>
      </c>
      <c r="K224" s="55">
        <f t="shared" ref="K224:K227" si="100">J224*I224*H224</f>
        <v>45</v>
      </c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>
        <f t="shared" ref="AC224" si="101">K224</f>
        <v>45</v>
      </c>
      <c r="AD224" s="12"/>
      <c r="AE224" s="12"/>
    </row>
    <row r="225" spans="1:33" ht="15.75" customHeight="1" x14ac:dyDescent="0.25">
      <c r="A225" s="12"/>
      <c r="B225" s="12"/>
      <c r="C225" s="440"/>
      <c r="D225" s="128" t="s">
        <v>473</v>
      </c>
      <c r="E225" s="17" t="s">
        <v>6</v>
      </c>
      <c r="F225" s="17" t="s">
        <v>34</v>
      </c>
      <c r="G225" s="81" t="s">
        <v>94</v>
      </c>
      <c r="H225" s="81">
        <v>1</v>
      </c>
      <c r="I225" s="81">
        <v>111</v>
      </c>
      <c r="J225" s="55">
        <f>Verba_Estudo!F18</f>
        <v>2</v>
      </c>
      <c r="K225" s="55">
        <f t="shared" si="100"/>
        <v>222</v>
      </c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>
        <f t="shared" ref="AC225:AC227" si="102">K225</f>
        <v>222</v>
      </c>
      <c r="AD225" s="12"/>
      <c r="AE225" s="12"/>
    </row>
    <row r="226" spans="1:33" ht="15.75" customHeight="1" x14ac:dyDescent="0.25">
      <c r="A226" s="12"/>
      <c r="B226" s="12"/>
      <c r="C226" s="440"/>
      <c r="D226" s="129" t="s">
        <v>86</v>
      </c>
      <c r="E226" s="90" t="s">
        <v>9</v>
      </c>
      <c r="F226" s="17" t="s">
        <v>34</v>
      </c>
      <c r="G226" s="89" t="s">
        <v>87</v>
      </c>
      <c r="H226" s="89">
        <v>4</v>
      </c>
      <c r="I226" s="81">
        <v>30</v>
      </c>
      <c r="J226" s="55">
        <f>'Quadro de Preços (3) - II'!$H$28</f>
        <v>12.6</v>
      </c>
      <c r="K226" s="55">
        <f t="shared" si="100"/>
        <v>1512</v>
      </c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>
        <f t="shared" si="102"/>
        <v>1512</v>
      </c>
      <c r="AD226" s="12"/>
      <c r="AE226" s="12"/>
    </row>
    <row r="227" spans="1:33" ht="15.75" customHeight="1" thickBot="1" x14ac:dyDescent="0.3">
      <c r="A227" s="12"/>
      <c r="B227" s="12"/>
      <c r="C227" s="441"/>
      <c r="D227" s="129" t="s">
        <v>88</v>
      </c>
      <c r="E227" s="90" t="s">
        <v>9</v>
      </c>
      <c r="F227" s="17" t="s">
        <v>34</v>
      </c>
      <c r="G227" s="89" t="s">
        <v>87</v>
      </c>
      <c r="H227" s="89">
        <v>3</v>
      </c>
      <c r="I227" s="81">
        <v>40</v>
      </c>
      <c r="J227" s="55">
        <f>'Quadro de Preços (3) - II'!$H$29</f>
        <v>22.7</v>
      </c>
      <c r="K227" s="55">
        <f t="shared" si="100"/>
        <v>2724</v>
      </c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>
        <f t="shared" si="102"/>
        <v>2724</v>
      </c>
      <c r="AD227" s="12"/>
      <c r="AE227" s="12"/>
    </row>
    <row r="228" spans="1:33" ht="15.75" customHeight="1" x14ac:dyDescent="0.25">
      <c r="A228" s="12"/>
      <c r="B228" s="12"/>
      <c r="C228" s="31" t="s">
        <v>95</v>
      </c>
      <c r="D228" s="87"/>
      <c r="E228" s="87"/>
      <c r="F228" s="87"/>
      <c r="G228" s="87"/>
      <c r="H228" s="87"/>
      <c r="I228" s="87"/>
      <c r="J228" s="88"/>
      <c r="K228" s="48">
        <f>SUM(K224:K227)</f>
        <v>4503</v>
      </c>
      <c r="L228" s="48">
        <f t="shared" ref="L228:AC228" si="103">SUM(L224:L227)</f>
        <v>0</v>
      </c>
      <c r="M228" s="48">
        <f t="shared" si="103"/>
        <v>0</v>
      </c>
      <c r="N228" s="48">
        <f t="shared" si="103"/>
        <v>0</v>
      </c>
      <c r="O228" s="48">
        <f t="shared" si="103"/>
        <v>0</v>
      </c>
      <c r="P228" s="48">
        <f t="shared" si="103"/>
        <v>0</v>
      </c>
      <c r="Q228" s="48">
        <f t="shared" si="103"/>
        <v>0</v>
      </c>
      <c r="R228" s="48">
        <f t="shared" si="103"/>
        <v>0</v>
      </c>
      <c r="S228" s="48">
        <f t="shared" si="103"/>
        <v>0</v>
      </c>
      <c r="T228" s="48">
        <f t="shared" si="103"/>
        <v>0</v>
      </c>
      <c r="U228" s="48">
        <f t="shared" si="103"/>
        <v>0</v>
      </c>
      <c r="V228" s="48">
        <f t="shared" si="103"/>
        <v>0</v>
      </c>
      <c r="W228" s="48">
        <f t="shared" si="103"/>
        <v>0</v>
      </c>
      <c r="X228" s="48">
        <f t="shared" si="103"/>
        <v>0</v>
      </c>
      <c r="Y228" s="48">
        <f t="shared" si="103"/>
        <v>0</v>
      </c>
      <c r="Z228" s="48">
        <f t="shared" si="103"/>
        <v>0</v>
      </c>
      <c r="AA228" s="48">
        <f t="shared" si="103"/>
        <v>0</v>
      </c>
      <c r="AB228" s="48">
        <f t="shared" si="103"/>
        <v>0</v>
      </c>
      <c r="AC228" s="48">
        <f t="shared" si="103"/>
        <v>4503</v>
      </c>
      <c r="AD228" s="75">
        <f>SUM(L228:AC228)</f>
        <v>4503</v>
      </c>
      <c r="AE228" s="12" t="b">
        <f>IF(AD228=K228,TRUE,FALSE)</f>
        <v>1</v>
      </c>
    </row>
    <row r="229" spans="1:33" ht="15.75" customHeight="1" x14ac:dyDescent="0.25">
      <c r="A229" s="12"/>
      <c r="B229" s="12"/>
      <c r="C229" s="389" t="s">
        <v>696</v>
      </c>
      <c r="D229" s="78" t="s">
        <v>86</v>
      </c>
      <c r="E229" s="90" t="s">
        <v>9</v>
      </c>
      <c r="F229" s="17" t="s">
        <v>34</v>
      </c>
      <c r="G229" s="89" t="s">
        <v>87</v>
      </c>
      <c r="H229" s="81">
        <v>4</v>
      </c>
      <c r="I229" s="297">
        <v>30</v>
      </c>
      <c r="J229" s="55">
        <f>'Quadro de Preços 1 (2) - I'!$H$28</f>
        <v>12.6</v>
      </c>
      <c r="K229" s="44">
        <f t="shared" ref="K229:K238" si="104">H229*I229*J229</f>
        <v>1512</v>
      </c>
      <c r="L229" s="66"/>
      <c r="M229" s="66"/>
      <c r="N229" s="49"/>
      <c r="O229" s="49"/>
      <c r="P229" s="49"/>
      <c r="Q229" s="49"/>
      <c r="R229" s="49"/>
      <c r="S229" s="49"/>
      <c r="T229" s="49"/>
      <c r="U229" s="50"/>
      <c r="V229" s="49"/>
      <c r="W229" s="49"/>
      <c r="X229" s="49"/>
      <c r="Y229" s="49"/>
      <c r="Z229" s="49"/>
      <c r="AA229" s="49"/>
      <c r="AB229" s="49"/>
      <c r="AC229" s="66">
        <f>$K$229</f>
        <v>1512</v>
      </c>
      <c r="AD229" s="75"/>
      <c r="AE229" s="12"/>
      <c r="AF229" s="314"/>
      <c r="AG229" s="314"/>
    </row>
    <row r="230" spans="1:33" ht="15.75" customHeight="1" x14ac:dyDescent="0.25">
      <c r="A230" s="12"/>
      <c r="B230" s="12"/>
      <c r="C230" s="390"/>
      <c r="D230" s="82" t="s">
        <v>88</v>
      </c>
      <c r="E230" s="90" t="s">
        <v>9</v>
      </c>
      <c r="F230" s="17" t="s">
        <v>34</v>
      </c>
      <c r="G230" s="89" t="s">
        <v>87</v>
      </c>
      <c r="H230" s="81">
        <v>3</v>
      </c>
      <c r="I230" s="297">
        <v>32</v>
      </c>
      <c r="J230" s="55">
        <f>'Quadro de Preços 1 (2) - I'!$H$29</f>
        <v>22.7</v>
      </c>
      <c r="K230" s="44">
        <f t="shared" si="104"/>
        <v>2179.1999999999998</v>
      </c>
      <c r="L230" s="66"/>
      <c r="M230" s="66"/>
      <c r="N230" s="49"/>
      <c r="O230" s="49"/>
      <c r="P230" s="49"/>
      <c r="Q230" s="49"/>
      <c r="R230" s="49"/>
      <c r="S230" s="49"/>
      <c r="T230" s="49"/>
      <c r="U230" s="50"/>
      <c r="V230" s="49"/>
      <c r="W230" s="49"/>
      <c r="X230" s="49"/>
      <c r="Y230" s="49"/>
      <c r="Z230" s="49"/>
      <c r="AA230" s="49"/>
      <c r="AB230" s="49"/>
      <c r="AC230" s="66">
        <f>$K$230</f>
        <v>2179.1999999999998</v>
      </c>
      <c r="AD230" s="75"/>
      <c r="AE230" s="12"/>
      <c r="AF230" s="314"/>
      <c r="AG230" s="314"/>
    </row>
    <row r="231" spans="1:33" ht="15.75" customHeight="1" x14ac:dyDescent="0.25">
      <c r="A231" s="12"/>
      <c r="B231" s="12"/>
      <c r="C231" s="390"/>
      <c r="D231" s="91" t="s">
        <v>502</v>
      </c>
      <c r="E231" s="17" t="s">
        <v>10</v>
      </c>
      <c r="F231" s="17" t="s">
        <v>34</v>
      </c>
      <c r="G231" s="89" t="s">
        <v>94</v>
      </c>
      <c r="H231" s="81">
        <v>1</v>
      </c>
      <c r="I231" s="81">
        <v>200</v>
      </c>
      <c r="J231" s="43">
        <f>'Quadro de Preços 1'!$I$12</f>
        <v>0.63</v>
      </c>
      <c r="K231" s="44">
        <f t="shared" si="104"/>
        <v>126</v>
      </c>
      <c r="L231" s="66"/>
      <c r="M231" s="66"/>
      <c r="N231" s="49"/>
      <c r="O231" s="49"/>
      <c r="P231" s="49"/>
      <c r="Q231" s="49"/>
      <c r="R231" s="49"/>
      <c r="S231" s="49"/>
      <c r="T231" s="49"/>
      <c r="U231" s="50"/>
      <c r="V231" s="49"/>
      <c r="W231" s="49"/>
      <c r="X231" s="49"/>
      <c r="Y231" s="49"/>
      <c r="Z231" s="49"/>
      <c r="AA231" s="49"/>
      <c r="AB231" s="49"/>
      <c r="AC231" s="66">
        <f>$K$231</f>
        <v>126</v>
      </c>
      <c r="AD231" s="75"/>
      <c r="AE231" s="12"/>
      <c r="AF231" s="314"/>
      <c r="AG231" s="314"/>
    </row>
    <row r="232" spans="1:33" ht="15.75" customHeight="1" x14ac:dyDescent="0.25">
      <c r="A232" s="12"/>
      <c r="B232" s="12"/>
      <c r="C232" s="390"/>
      <c r="D232" s="92" t="s">
        <v>13</v>
      </c>
      <c r="E232" s="17" t="s">
        <v>10</v>
      </c>
      <c r="F232" s="17" t="s">
        <v>34</v>
      </c>
      <c r="G232" s="89" t="s">
        <v>94</v>
      </c>
      <c r="H232" s="81">
        <v>1</v>
      </c>
      <c r="I232" s="81">
        <v>10</v>
      </c>
      <c r="J232" s="43">
        <f>'Quadro de Preços 1 (2) - I'!$H$14</f>
        <v>2.6</v>
      </c>
      <c r="K232" s="44">
        <f t="shared" si="104"/>
        <v>26</v>
      </c>
      <c r="L232" s="66"/>
      <c r="M232" s="66"/>
      <c r="N232" s="49"/>
      <c r="O232" s="49"/>
      <c r="P232" s="49"/>
      <c r="Q232" s="49"/>
      <c r="R232" s="49"/>
      <c r="S232" s="49"/>
      <c r="T232" s="49"/>
      <c r="U232" s="50"/>
      <c r="V232" s="49"/>
      <c r="W232" s="49"/>
      <c r="X232" s="49"/>
      <c r="Y232" s="49"/>
      <c r="Z232" s="49"/>
      <c r="AA232" s="49"/>
      <c r="AB232" s="49"/>
      <c r="AC232" s="66">
        <f>$K$232</f>
        <v>26</v>
      </c>
      <c r="AD232" s="75"/>
      <c r="AE232" s="12"/>
      <c r="AF232" s="314"/>
      <c r="AG232" s="314"/>
    </row>
    <row r="233" spans="1:33" ht="15.75" customHeight="1" x14ac:dyDescent="0.25">
      <c r="A233" s="12"/>
      <c r="B233" s="12"/>
      <c r="C233" s="390"/>
      <c r="D233" s="78" t="s">
        <v>96</v>
      </c>
      <c r="E233" s="17" t="s">
        <v>10</v>
      </c>
      <c r="F233" s="17" t="s">
        <v>34</v>
      </c>
      <c r="G233" s="89" t="s">
        <v>94</v>
      </c>
      <c r="H233" s="89">
        <v>1</v>
      </c>
      <c r="I233" s="223">
        <v>220</v>
      </c>
      <c r="J233" s="43">
        <f>'Quadro de Preços 1 (2) - I'!$H$19</f>
        <v>0.09</v>
      </c>
      <c r="K233" s="44">
        <f t="shared" si="104"/>
        <v>19.8</v>
      </c>
      <c r="L233" s="66"/>
      <c r="M233" s="66"/>
      <c r="N233" s="49"/>
      <c r="O233" s="49"/>
      <c r="P233" s="49"/>
      <c r="Q233" s="49"/>
      <c r="R233" s="49"/>
      <c r="S233" s="49"/>
      <c r="T233" s="49"/>
      <c r="U233" s="50"/>
      <c r="V233" s="49"/>
      <c r="W233" s="49"/>
      <c r="X233" s="49"/>
      <c r="Y233" s="49"/>
      <c r="Z233" s="49"/>
      <c r="AA233" s="49"/>
      <c r="AB233" s="49"/>
      <c r="AC233" s="66">
        <f>$K$233</f>
        <v>19.8</v>
      </c>
      <c r="AD233" s="75"/>
      <c r="AE233" s="12"/>
      <c r="AF233" s="314"/>
      <c r="AG233" s="314"/>
    </row>
    <row r="234" spans="1:33" ht="15.75" customHeight="1" x14ac:dyDescent="0.25">
      <c r="A234" s="12"/>
      <c r="B234" s="12"/>
      <c r="C234" s="390"/>
      <c r="D234" s="78" t="s">
        <v>97</v>
      </c>
      <c r="E234" s="17" t="s">
        <v>10</v>
      </c>
      <c r="F234" s="17" t="s">
        <v>34</v>
      </c>
      <c r="G234" s="89" t="s">
        <v>94</v>
      </c>
      <c r="H234" s="89">
        <v>1</v>
      </c>
      <c r="I234" s="80">
        <v>20</v>
      </c>
      <c r="J234" s="43">
        <f>'Quadro de Preços 1 (2) - I'!$H$23</f>
        <v>9</v>
      </c>
      <c r="K234" s="44">
        <f t="shared" si="104"/>
        <v>180</v>
      </c>
      <c r="L234" s="66"/>
      <c r="M234" s="66"/>
      <c r="N234" s="49"/>
      <c r="O234" s="49"/>
      <c r="P234" s="49"/>
      <c r="Q234" s="49"/>
      <c r="R234" s="49"/>
      <c r="S234" s="49"/>
      <c r="T234" s="49"/>
      <c r="U234" s="50"/>
      <c r="V234" s="49"/>
      <c r="W234" s="49"/>
      <c r="X234" s="49"/>
      <c r="Y234" s="49"/>
      <c r="Z234" s="49"/>
      <c r="AA234" s="49"/>
      <c r="AB234" s="49"/>
      <c r="AC234" s="66">
        <f>$K$234</f>
        <v>180</v>
      </c>
      <c r="AD234" s="75"/>
      <c r="AE234" s="12"/>
      <c r="AF234" s="314"/>
      <c r="AG234" s="314"/>
    </row>
    <row r="235" spans="1:33" ht="15.75" customHeight="1" x14ac:dyDescent="0.25">
      <c r="A235" s="12"/>
      <c r="B235" s="12"/>
      <c r="C235" s="390"/>
      <c r="D235" s="78" t="s">
        <v>98</v>
      </c>
      <c r="E235" s="17" t="s">
        <v>10</v>
      </c>
      <c r="F235" s="17" t="s">
        <v>34</v>
      </c>
      <c r="G235" s="89" t="s">
        <v>94</v>
      </c>
      <c r="H235" s="89">
        <v>1</v>
      </c>
      <c r="I235" s="220">
        <v>200</v>
      </c>
      <c r="J235" s="43">
        <f>'Quadro de Preços 1 (2) - I'!$H$24</f>
        <v>4</v>
      </c>
      <c r="K235" s="44">
        <f t="shared" si="104"/>
        <v>800</v>
      </c>
      <c r="L235" s="66"/>
      <c r="M235" s="66"/>
      <c r="N235" s="49"/>
      <c r="O235" s="49"/>
      <c r="P235" s="49"/>
      <c r="Q235" s="49"/>
      <c r="R235" s="49"/>
      <c r="S235" s="49"/>
      <c r="T235" s="49"/>
      <c r="U235" s="50"/>
      <c r="V235" s="49"/>
      <c r="W235" s="49"/>
      <c r="X235" s="49"/>
      <c r="Y235" s="49"/>
      <c r="Z235" s="49"/>
      <c r="AA235" s="49"/>
      <c r="AB235" s="49"/>
      <c r="AC235" s="66">
        <f>$K$235</f>
        <v>800</v>
      </c>
      <c r="AD235" s="75"/>
      <c r="AE235" s="12"/>
      <c r="AF235" s="314"/>
      <c r="AG235" s="314"/>
    </row>
    <row r="236" spans="1:33" ht="15.75" customHeight="1" x14ac:dyDescent="0.25">
      <c r="A236" s="12"/>
      <c r="B236" s="12"/>
      <c r="C236" s="390"/>
      <c r="D236" s="83" t="s">
        <v>26</v>
      </c>
      <c r="E236" s="17" t="s">
        <v>10</v>
      </c>
      <c r="F236" s="17" t="s">
        <v>34</v>
      </c>
      <c r="G236" s="80" t="s">
        <v>94</v>
      </c>
      <c r="H236" s="89">
        <v>1</v>
      </c>
      <c r="I236" s="89">
        <v>1</v>
      </c>
      <c r="J236" s="52">
        <f>'Quadro de Preços 1'!$I$31</f>
        <v>14.52</v>
      </c>
      <c r="K236" s="44">
        <f t="shared" si="104"/>
        <v>14.52</v>
      </c>
      <c r="L236" s="66"/>
      <c r="M236" s="66"/>
      <c r="N236" s="49"/>
      <c r="O236" s="49"/>
      <c r="P236" s="49"/>
      <c r="Q236" s="49"/>
      <c r="R236" s="49"/>
      <c r="S236" s="49"/>
      <c r="T236" s="49"/>
      <c r="U236" s="50"/>
      <c r="V236" s="49"/>
      <c r="W236" s="49"/>
      <c r="X236" s="49"/>
      <c r="Y236" s="49"/>
      <c r="Z236" s="49"/>
      <c r="AA236" s="49"/>
      <c r="AB236" s="49"/>
      <c r="AC236" s="66">
        <f>$K$236</f>
        <v>14.52</v>
      </c>
      <c r="AD236" s="75"/>
      <c r="AE236" s="12"/>
      <c r="AF236" s="314"/>
      <c r="AG236" s="314"/>
    </row>
    <row r="237" spans="1:33" ht="15.75" customHeight="1" x14ac:dyDescent="0.25">
      <c r="A237" s="12"/>
      <c r="B237" s="12"/>
      <c r="C237" s="390"/>
      <c r="D237" s="93" t="s">
        <v>30</v>
      </c>
      <c r="E237" s="81" t="s">
        <v>92</v>
      </c>
      <c r="F237" s="17" t="s">
        <v>34</v>
      </c>
      <c r="G237" s="80" t="s">
        <v>93</v>
      </c>
      <c r="H237" s="89">
        <v>1</v>
      </c>
      <c r="I237" s="221">
        <v>220</v>
      </c>
      <c r="J237" s="43">
        <f>'Verba_Kit Pedagogico_I'!$H$13</f>
        <v>7.4500000000000011</v>
      </c>
      <c r="K237" s="44">
        <f t="shared" si="104"/>
        <v>1639.0000000000002</v>
      </c>
      <c r="L237" s="66"/>
      <c r="M237" s="66"/>
      <c r="N237" s="49"/>
      <c r="O237" s="49"/>
      <c r="P237" s="49"/>
      <c r="Q237" s="49"/>
      <c r="R237" s="49"/>
      <c r="S237" s="49"/>
      <c r="T237" s="49"/>
      <c r="U237" s="50"/>
      <c r="V237" s="49"/>
      <c r="W237" s="49"/>
      <c r="X237" s="49"/>
      <c r="Y237" s="49"/>
      <c r="Z237" s="49"/>
      <c r="AA237" s="49"/>
      <c r="AB237" s="49"/>
      <c r="AC237" s="66">
        <f>$K$237</f>
        <v>1639.0000000000002</v>
      </c>
      <c r="AD237" s="75"/>
      <c r="AE237" s="12"/>
      <c r="AF237" s="314"/>
      <c r="AG237" s="314"/>
    </row>
    <row r="238" spans="1:33" ht="15.75" customHeight="1" x14ac:dyDescent="0.25">
      <c r="A238" s="12"/>
      <c r="B238" s="12"/>
      <c r="C238" s="391"/>
      <c r="D238" s="78" t="s">
        <v>99</v>
      </c>
      <c r="E238" s="17" t="s">
        <v>10</v>
      </c>
      <c r="F238" s="17" t="s">
        <v>34</v>
      </c>
      <c r="G238" s="80" t="s">
        <v>100</v>
      </c>
      <c r="H238" s="89">
        <v>1</v>
      </c>
      <c r="I238" s="221">
        <v>220</v>
      </c>
      <c r="J238" s="43">
        <f>'Kit Lanche'!$D$15</f>
        <v>3.33</v>
      </c>
      <c r="K238" s="44">
        <f t="shared" si="104"/>
        <v>732.6</v>
      </c>
      <c r="L238" s="66"/>
      <c r="M238" s="66"/>
      <c r="N238" s="49"/>
      <c r="O238" s="49"/>
      <c r="P238" s="49"/>
      <c r="Q238" s="49"/>
      <c r="R238" s="49"/>
      <c r="S238" s="49"/>
      <c r="T238" s="49"/>
      <c r="U238" s="50"/>
      <c r="V238" s="49"/>
      <c r="W238" s="49"/>
      <c r="X238" s="49"/>
      <c r="Y238" s="49"/>
      <c r="Z238" s="49"/>
      <c r="AA238" s="49"/>
      <c r="AB238" s="49"/>
      <c r="AC238" s="66">
        <f>$K$238</f>
        <v>732.6</v>
      </c>
      <c r="AD238" s="75"/>
      <c r="AE238" s="12"/>
      <c r="AF238" s="314"/>
      <c r="AG238" s="314"/>
    </row>
    <row r="239" spans="1:33" ht="15.75" customHeight="1" x14ac:dyDescent="0.25">
      <c r="A239" s="12"/>
      <c r="B239" s="12"/>
      <c r="C239" s="31" t="s">
        <v>95</v>
      </c>
      <c r="D239" s="87"/>
      <c r="E239" s="87"/>
      <c r="F239" s="87"/>
      <c r="G239" s="87"/>
      <c r="H239" s="87"/>
      <c r="I239" s="87"/>
      <c r="J239" s="88"/>
      <c r="K239" s="48">
        <f>SUM(K229:K238)</f>
        <v>7229.1200000000008</v>
      </c>
      <c r="L239" s="48">
        <f t="shared" ref="L239:AC239" si="105">SUM(L229:L238)</f>
        <v>0</v>
      </c>
      <c r="M239" s="32">
        <f t="shared" si="105"/>
        <v>0</v>
      </c>
      <c r="N239" s="32">
        <f t="shared" si="105"/>
        <v>0</v>
      </c>
      <c r="O239" s="32">
        <f t="shared" si="105"/>
        <v>0</v>
      </c>
      <c r="P239" s="32">
        <f t="shared" si="105"/>
        <v>0</v>
      </c>
      <c r="Q239" s="32">
        <f t="shared" si="105"/>
        <v>0</v>
      </c>
      <c r="R239" s="32">
        <f t="shared" si="105"/>
        <v>0</v>
      </c>
      <c r="S239" s="32">
        <f t="shared" si="105"/>
        <v>0</v>
      </c>
      <c r="T239" s="32">
        <f t="shared" si="105"/>
        <v>0</v>
      </c>
      <c r="U239" s="33">
        <f t="shared" si="105"/>
        <v>0</v>
      </c>
      <c r="V239" s="33">
        <f t="shared" si="105"/>
        <v>0</v>
      </c>
      <c r="W239" s="33">
        <f t="shared" si="105"/>
        <v>0</v>
      </c>
      <c r="X239" s="33">
        <f t="shared" si="105"/>
        <v>0</v>
      </c>
      <c r="Y239" s="33">
        <f t="shared" si="105"/>
        <v>0</v>
      </c>
      <c r="Z239" s="33">
        <f t="shared" si="105"/>
        <v>0</v>
      </c>
      <c r="AA239" s="33">
        <f t="shared" si="105"/>
        <v>0</v>
      </c>
      <c r="AB239" s="33">
        <f t="shared" si="105"/>
        <v>0</v>
      </c>
      <c r="AC239" s="33">
        <f t="shared" si="105"/>
        <v>7229.1200000000008</v>
      </c>
      <c r="AD239" s="75">
        <f>SUM(L239:AC239)</f>
        <v>7229.1200000000008</v>
      </c>
      <c r="AE239" s="12" t="b">
        <f>IF(AD239=K239,TRUE,FALSE)</f>
        <v>1</v>
      </c>
      <c r="AF239" s="314"/>
      <c r="AG239" s="314"/>
    </row>
    <row r="240" spans="1:33" ht="15.75" customHeight="1" x14ac:dyDescent="0.25">
      <c r="A240" s="12"/>
      <c r="B240" s="12"/>
      <c r="C240" s="315" t="s">
        <v>697</v>
      </c>
      <c r="D240" s="82" t="s">
        <v>88</v>
      </c>
      <c r="E240" s="79" t="s">
        <v>9</v>
      </c>
      <c r="F240" s="17" t="s">
        <v>34</v>
      </c>
      <c r="G240" s="80" t="s">
        <v>87</v>
      </c>
      <c r="H240" s="81">
        <v>3</v>
      </c>
      <c r="I240" s="81">
        <v>20</v>
      </c>
      <c r="J240" s="55">
        <f>'Quadro de Preços (3) - II'!$H$29</f>
        <v>22.7</v>
      </c>
      <c r="K240" s="44">
        <f t="shared" ref="K240" si="106">H240*I240*J240</f>
        <v>1362</v>
      </c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>
        <f>$K$240</f>
        <v>1362</v>
      </c>
      <c r="AD240" s="75"/>
      <c r="AE240" s="12"/>
      <c r="AF240" s="314"/>
    </row>
    <row r="241" spans="1:32" ht="15.75" customHeight="1" x14ac:dyDescent="0.25">
      <c r="A241" s="12"/>
      <c r="B241" s="12"/>
      <c r="C241" s="31" t="s">
        <v>95</v>
      </c>
      <c r="D241" s="87"/>
      <c r="E241" s="87"/>
      <c r="F241" s="87"/>
      <c r="G241" s="87"/>
      <c r="H241" s="87"/>
      <c r="I241" s="87"/>
      <c r="J241" s="88"/>
      <c r="K241" s="48">
        <f>SUM(K240:K240)</f>
        <v>1362</v>
      </c>
      <c r="L241" s="48">
        <f t="shared" ref="L241:AB241" si="107">SUM(L240:L240)</f>
        <v>0</v>
      </c>
      <c r="M241" s="48">
        <f t="shared" si="107"/>
        <v>0</v>
      </c>
      <c r="N241" s="48">
        <f t="shared" si="107"/>
        <v>0</v>
      </c>
      <c r="O241" s="48">
        <f t="shared" si="107"/>
        <v>0</v>
      </c>
      <c r="P241" s="48">
        <f t="shared" si="107"/>
        <v>0</v>
      </c>
      <c r="Q241" s="48">
        <f t="shared" si="107"/>
        <v>0</v>
      </c>
      <c r="R241" s="48">
        <f t="shared" si="107"/>
        <v>0</v>
      </c>
      <c r="S241" s="48">
        <f t="shared" si="107"/>
        <v>0</v>
      </c>
      <c r="T241" s="48">
        <f t="shared" si="107"/>
        <v>0</v>
      </c>
      <c r="U241" s="48">
        <f t="shared" si="107"/>
        <v>0</v>
      </c>
      <c r="V241" s="48">
        <f t="shared" si="107"/>
        <v>0</v>
      </c>
      <c r="W241" s="48">
        <f t="shared" si="107"/>
        <v>0</v>
      </c>
      <c r="X241" s="48"/>
      <c r="Y241" s="48">
        <f t="shared" si="107"/>
        <v>0</v>
      </c>
      <c r="Z241" s="48">
        <f t="shared" si="107"/>
        <v>0</v>
      </c>
      <c r="AA241" s="48">
        <f t="shared" si="107"/>
        <v>0</v>
      </c>
      <c r="AB241" s="48">
        <f t="shared" si="107"/>
        <v>0</v>
      </c>
      <c r="AC241" s="48">
        <f t="shared" ref="AC241" si="108">SUM(AC240:AC240)</f>
        <v>1362</v>
      </c>
      <c r="AD241" s="75">
        <f>SUM(L241:AC241)</f>
        <v>1362</v>
      </c>
      <c r="AE241" s="12" t="b">
        <f>IF(AD241=K241,TRUE,FALSE)</f>
        <v>1</v>
      </c>
      <c r="AF241" s="314"/>
    </row>
    <row r="242" spans="1:32" ht="15.75" customHeight="1" x14ac:dyDescent="0.25">
      <c r="A242" s="12"/>
      <c r="B242" s="12"/>
      <c r="C242" s="456" t="s">
        <v>108</v>
      </c>
      <c r="D242" s="457"/>
      <c r="E242" s="457"/>
      <c r="F242" s="457"/>
      <c r="G242" s="457"/>
      <c r="H242" s="457"/>
      <c r="I242" s="457"/>
      <c r="J242" s="458"/>
      <c r="K242" s="72">
        <f>SUM(K223,K228,K239,K241)</f>
        <v>55754.12</v>
      </c>
      <c r="L242" s="72">
        <f t="shared" ref="L242:AC242" si="109">SUM(L223,L228,L239,L241)</f>
        <v>2370</v>
      </c>
      <c r="M242" s="72">
        <f t="shared" si="109"/>
        <v>2370</v>
      </c>
      <c r="N242" s="72">
        <f t="shared" si="109"/>
        <v>2370</v>
      </c>
      <c r="O242" s="72">
        <f t="shared" si="109"/>
        <v>2370</v>
      </c>
      <c r="P242" s="72">
        <f t="shared" si="109"/>
        <v>2370</v>
      </c>
      <c r="Q242" s="72">
        <f t="shared" si="109"/>
        <v>2370</v>
      </c>
      <c r="R242" s="72">
        <f t="shared" si="109"/>
        <v>2370</v>
      </c>
      <c r="S242" s="72">
        <f t="shared" si="109"/>
        <v>2370</v>
      </c>
      <c r="T242" s="72">
        <f t="shared" si="109"/>
        <v>2370</v>
      </c>
      <c r="U242" s="72">
        <f t="shared" si="109"/>
        <v>2370</v>
      </c>
      <c r="V242" s="72">
        <f t="shared" si="109"/>
        <v>2370</v>
      </c>
      <c r="W242" s="72">
        <f t="shared" si="109"/>
        <v>2370</v>
      </c>
      <c r="X242" s="72">
        <f t="shared" si="109"/>
        <v>2370</v>
      </c>
      <c r="Y242" s="72">
        <f t="shared" si="109"/>
        <v>2370</v>
      </c>
      <c r="Z242" s="72">
        <f t="shared" si="109"/>
        <v>2370</v>
      </c>
      <c r="AA242" s="72">
        <f t="shared" si="109"/>
        <v>2370</v>
      </c>
      <c r="AB242" s="72">
        <f t="shared" si="109"/>
        <v>2370</v>
      </c>
      <c r="AC242" s="72">
        <f t="shared" si="109"/>
        <v>15464.12</v>
      </c>
      <c r="AD242" s="75">
        <f>SUM(L242:AC242)</f>
        <v>55754.12</v>
      </c>
      <c r="AE242" s="12" t="b">
        <f t="shared" ref="AE242" si="110">IF(AD242=K242,TRUE,FALSE)</f>
        <v>1</v>
      </c>
      <c r="AF242" s="314"/>
    </row>
    <row r="243" spans="1:32" ht="15.75" customHeight="1" x14ac:dyDescent="0.25">
      <c r="A243" s="12"/>
      <c r="B243" s="12"/>
      <c r="C243" s="459" t="s">
        <v>109</v>
      </c>
      <c r="D243" s="460"/>
      <c r="E243" s="460"/>
      <c r="F243" s="460"/>
      <c r="G243" s="460"/>
      <c r="H243" s="460"/>
      <c r="I243" s="460"/>
      <c r="J243" s="461"/>
      <c r="K243" s="73">
        <f t="shared" ref="K243:AC243" si="111">SUM(K16,K86,K163,K191,K219,K242)</f>
        <v>1001264.57</v>
      </c>
      <c r="L243" s="73">
        <f t="shared" si="111"/>
        <v>9588.5999999999985</v>
      </c>
      <c r="M243" s="73">
        <f t="shared" si="111"/>
        <v>58042.958235294114</v>
      </c>
      <c r="N243" s="73">
        <f t="shared" si="111"/>
        <v>32855.838235294119</v>
      </c>
      <c r="O243" s="73">
        <f t="shared" si="111"/>
        <v>32518.458235294122</v>
      </c>
      <c r="P243" s="73">
        <f t="shared" si="111"/>
        <v>38128.55823529412</v>
      </c>
      <c r="Q243" s="73">
        <f t="shared" si="111"/>
        <v>48592.05823529412</v>
      </c>
      <c r="R243" s="73">
        <f t="shared" si="111"/>
        <v>63193.418235294128</v>
      </c>
      <c r="S243" s="73">
        <f t="shared" si="111"/>
        <v>73618.278235294114</v>
      </c>
      <c r="T243" s="73">
        <f t="shared" si="111"/>
        <v>64443.098235294121</v>
      </c>
      <c r="U243" s="73">
        <f t="shared" si="111"/>
        <v>74160.898235294124</v>
      </c>
      <c r="V243" s="73">
        <f t="shared" si="111"/>
        <v>59792.298235294118</v>
      </c>
      <c r="W243" s="73">
        <f t="shared" si="111"/>
        <v>73998.178235294123</v>
      </c>
      <c r="X243" s="73">
        <f t="shared" si="111"/>
        <v>66872.518235294119</v>
      </c>
      <c r="Y243" s="73">
        <f t="shared" si="111"/>
        <v>73618.278235294114</v>
      </c>
      <c r="Z243" s="73">
        <f t="shared" si="111"/>
        <v>56493.098235294121</v>
      </c>
      <c r="AA243" s="73">
        <f t="shared" si="111"/>
        <v>65694.678235294123</v>
      </c>
      <c r="AB243" s="73">
        <f t="shared" si="111"/>
        <v>39993.87823529412</v>
      </c>
      <c r="AC243" s="73">
        <f t="shared" si="111"/>
        <v>69659.478235294126</v>
      </c>
      <c r="AD243" s="75">
        <f>SUM(L243:AC243)</f>
        <v>1001264.5700000002</v>
      </c>
      <c r="AE243" s="12" t="b">
        <f>IF(AD243=K243,TRUE,FALSE)</f>
        <v>1</v>
      </c>
      <c r="AF243" s="314"/>
    </row>
    <row r="244" spans="1:32" ht="15.75" customHeight="1" x14ac:dyDescent="0.25">
      <c r="A244" s="12"/>
      <c r="B244" s="12"/>
      <c r="C244" s="453" t="s">
        <v>108</v>
      </c>
      <c r="D244" s="454"/>
      <c r="E244" s="454"/>
      <c r="F244" s="454"/>
      <c r="G244" s="454"/>
      <c r="H244" s="454"/>
      <c r="I244" s="454"/>
      <c r="J244" s="455"/>
      <c r="K244" s="72">
        <f>SUM(K228:K243)</f>
        <v>1078703.93</v>
      </c>
      <c r="L244" s="72">
        <f>SUM(L242:L243)</f>
        <v>11958.599999999999</v>
      </c>
      <c r="M244" s="72">
        <f t="shared" ref="M244:AC244" si="112">SUM(M228:M243)</f>
        <v>60412.958235294114</v>
      </c>
      <c r="N244" s="72">
        <f t="shared" si="112"/>
        <v>35225.838235294119</v>
      </c>
      <c r="O244" s="72">
        <f t="shared" si="112"/>
        <v>34888.458235294122</v>
      </c>
      <c r="P244" s="72">
        <f t="shared" si="112"/>
        <v>40498.55823529412</v>
      </c>
      <c r="Q244" s="72">
        <f t="shared" si="112"/>
        <v>50962.05823529412</v>
      </c>
      <c r="R244" s="72">
        <f t="shared" si="112"/>
        <v>65563.418235294128</v>
      </c>
      <c r="S244" s="72">
        <f t="shared" si="112"/>
        <v>75988.278235294114</v>
      </c>
      <c r="T244" s="72">
        <f t="shared" si="112"/>
        <v>66813.098235294121</v>
      </c>
      <c r="U244" s="72">
        <f t="shared" si="112"/>
        <v>76530.898235294124</v>
      </c>
      <c r="V244" s="72">
        <f t="shared" si="112"/>
        <v>62162.298235294118</v>
      </c>
      <c r="W244" s="72">
        <f t="shared" si="112"/>
        <v>76368.178235294123</v>
      </c>
      <c r="X244" s="72">
        <f t="shared" si="112"/>
        <v>69242.518235294119</v>
      </c>
      <c r="Y244" s="72">
        <f t="shared" si="112"/>
        <v>75988.278235294114</v>
      </c>
      <c r="Z244" s="72">
        <f t="shared" si="112"/>
        <v>58863.098235294121</v>
      </c>
      <c r="AA244" s="72">
        <f t="shared" si="112"/>
        <v>68064.678235294123</v>
      </c>
      <c r="AB244" s="72">
        <f t="shared" si="112"/>
        <v>42363.87823529412</v>
      </c>
      <c r="AC244" s="72">
        <f t="shared" si="112"/>
        <v>106808.83823529413</v>
      </c>
      <c r="AD244" s="75">
        <f>SUM(L244:AC244)</f>
        <v>1078703.9300000002</v>
      </c>
      <c r="AE244" s="12" t="b">
        <f>IF(AD244=K244,TRUE,FALSE)</f>
        <v>1</v>
      </c>
    </row>
    <row r="245" spans="1:32" ht="15.75" customHeight="1" x14ac:dyDescent="0.25">
      <c r="A245" s="12"/>
      <c r="B245" s="12"/>
      <c r="C245" s="265" t="s">
        <v>498</v>
      </c>
      <c r="D245" s="266" t="s">
        <v>503</v>
      </c>
      <c r="E245" s="267" t="s">
        <v>6</v>
      </c>
      <c r="F245" s="268" t="s">
        <v>34</v>
      </c>
      <c r="G245" s="264" t="s">
        <v>87</v>
      </c>
      <c r="H245" s="264">
        <v>1</v>
      </c>
      <c r="I245" s="264">
        <v>3600</v>
      </c>
      <c r="J245" s="55">
        <f>'Quadro de Preços (3) - II'!H36</f>
        <v>8.5399999999999991</v>
      </c>
      <c r="K245" s="269">
        <f>J245*I245*H245</f>
        <v>30743.999999999996</v>
      </c>
      <c r="L245" s="270">
        <f>$K$245/18</f>
        <v>1707.9999999999998</v>
      </c>
      <c r="M245" s="270">
        <f t="shared" ref="M245:AC245" si="113">$K$245/18</f>
        <v>1707.9999999999998</v>
      </c>
      <c r="N245" s="270">
        <f t="shared" si="113"/>
        <v>1707.9999999999998</v>
      </c>
      <c r="O245" s="270">
        <f t="shared" si="113"/>
        <v>1707.9999999999998</v>
      </c>
      <c r="P245" s="270">
        <f t="shared" si="113"/>
        <v>1707.9999999999998</v>
      </c>
      <c r="Q245" s="270">
        <f t="shared" si="113"/>
        <v>1707.9999999999998</v>
      </c>
      <c r="R245" s="270">
        <f t="shared" si="113"/>
        <v>1707.9999999999998</v>
      </c>
      <c r="S245" s="270">
        <f t="shared" si="113"/>
        <v>1707.9999999999998</v>
      </c>
      <c r="T245" s="270">
        <f t="shared" si="113"/>
        <v>1707.9999999999998</v>
      </c>
      <c r="U245" s="270">
        <f t="shared" si="113"/>
        <v>1707.9999999999998</v>
      </c>
      <c r="V245" s="270">
        <f t="shared" si="113"/>
        <v>1707.9999999999998</v>
      </c>
      <c r="W245" s="270">
        <f t="shared" si="113"/>
        <v>1707.9999999999998</v>
      </c>
      <c r="X245" s="270">
        <f t="shared" si="113"/>
        <v>1707.9999999999998</v>
      </c>
      <c r="Y245" s="270">
        <f t="shared" si="113"/>
        <v>1707.9999999999998</v>
      </c>
      <c r="Z245" s="270">
        <f t="shared" si="113"/>
        <v>1707.9999999999998</v>
      </c>
      <c r="AA245" s="270">
        <f t="shared" si="113"/>
        <v>1707.9999999999998</v>
      </c>
      <c r="AB245" s="270">
        <f t="shared" si="113"/>
        <v>1707.9999999999998</v>
      </c>
      <c r="AC245" s="270">
        <f t="shared" si="113"/>
        <v>1707.9999999999998</v>
      </c>
      <c r="AD245" s="311"/>
      <c r="AE245" s="311"/>
    </row>
    <row r="246" spans="1:32" ht="15.75" customHeight="1" x14ac:dyDescent="0.25">
      <c r="A246" s="12"/>
      <c r="B246" s="12"/>
      <c r="C246" s="265" t="s">
        <v>498</v>
      </c>
      <c r="D246" s="266" t="s">
        <v>444</v>
      </c>
      <c r="E246" s="267" t="s">
        <v>6</v>
      </c>
      <c r="F246" s="268" t="s">
        <v>34</v>
      </c>
      <c r="G246" s="264" t="s">
        <v>87</v>
      </c>
      <c r="H246" s="264">
        <v>1</v>
      </c>
      <c r="I246" s="264">
        <v>3600</v>
      </c>
      <c r="J246" s="55">
        <f>'Quadro de Preços (3) - II'!H35</f>
        <v>23.55</v>
      </c>
      <c r="K246" s="269">
        <f>J246*I246*H246</f>
        <v>84780</v>
      </c>
      <c r="L246" s="270">
        <f>$K$246/18</f>
        <v>4710</v>
      </c>
      <c r="M246" s="270">
        <f t="shared" ref="M246:AC246" si="114">$K$246/18</f>
        <v>4710</v>
      </c>
      <c r="N246" s="270">
        <f t="shared" si="114"/>
        <v>4710</v>
      </c>
      <c r="O246" s="270">
        <f t="shared" si="114"/>
        <v>4710</v>
      </c>
      <c r="P246" s="270">
        <f t="shared" si="114"/>
        <v>4710</v>
      </c>
      <c r="Q246" s="270">
        <f t="shared" si="114"/>
        <v>4710</v>
      </c>
      <c r="R246" s="270">
        <f t="shared" si="114"/>
        <v>4710</v>
      </c>
      <c r="S246" s="270">
        <f t="shared" si="114"/>
        <v>4710</v>
      </c>
      <c r="T246" s="270">
        <f t="shared" si="114"/>
        <v>4710</v>
      </c>
      <c r="U246" s="270">
        <f t="shared" si="114"/>
        <v>4710</v>
      </c>
      <c r="V246" s="270">
        <f t="shared" si="114"/>
        <v>4710</v>
      </c>
      <c r="W246" s="270">
        <f t="shared" si="114"/>
        <v>4710</v>
      </c>
      <c r="X246" s="270">
        <f t="shared" si="114"/>
        <v>4710</v>
      </c>
      <c r="Y246" s="270">
        <f t="shared" si="114"/>
        <v>4710</v>
      </c>
      <c r="Z246" s="270">
        <f t="shared" si="114"/>
        <v>4710</v>
      </c>
      <c r="AA246" s="270">
        <f t="shared" si="114"/>
        <v>4710</v>
      </c>
      <c r="AB246" s="270">
        <f t="shared" si="114"/>
        <v>4710</v>
      </c>
      <c r="AC246" s="270">
        <f t="shared" si="114"/>
        <v>4710</v>
      </c>
      <c r="AD246" s="311"/>
      <c r="AE246" s="311"/>
    </row>
    <row r="247" spans="1:32" ht="15.75" customHeight="1" x14ac:dyDescent="0.25">
      <c r="A247" s="12"/>
      <c r="B247" s="12"/>
      <c r="C247" s="434" t="s">
        <v>108</v>
      </c>
      <c r="D247" s="435"/>
      <c r="E247" s="435"/>
      <c r="F247" s="435"/>
      <c r="G247" s="435"/>
      <c r="H247" s="435"/>
      <c r="I247" s="435"/>
      <c r="J247" s="436"/>
      <c r="K247" s="72">
        <f t="shared" ref="K247:AC247" si="115">SUM(K245:K246)</f>
        <v>115524</v>
      </c>
      <c r="L247" s="72">
        <f t="shared" si="115"/>
        <v>6418</v>
      </c>
      <c r="M247" s="72">
        <f t="shared" si="115"/>
        <v>6418</v>
      </c>
      <c r="N247" s="72">
        <f t="shared" si="115"/>
        <v>6418</v>
      </c>
      <c r="O247" s="72">
        <f t="shared" si="115"/>
        <v>6418</v>
      </c>
      <c r="P247" s="72">
        <f t="shared" si="115"/>
        <v>6418</v>
      </c>
      <c r="Q247" s="72">
        <f t="shared" si="115"/>
        <v>6418</v>
      </c>
      <c r="R247" s="72">
        <f t="shared" si="115"/>
        <v>6418</v>
      </c>
      <c r="S247" s="72">
        <f t="shared" si="115"/>
        <v>6418</v>
      </c>
      <c r="T247" s="72">
        <f t="shared" si="115"/>
        <v>6418</v>
      </c>
      <c r="U247" s="72">
        <f t="shared" si="115"/>
        <v>6418</v>
      </c>
      <c r="V247" s="72">
        <f t="shared" si="115"/>
        <v>6418</v>
      </c>
      <c r="W247" s="72">
        <f t="shared" si="115"/>
        <v>6418</v>
      </c>
      <c r="X247" s="72">
        <f t="shared" si="115"/>
        <v>6418</v>
      </c>
      <c r="Y247" s="72">
        <f t="shared" si="115"/>
        <v>6418</v>
      </c>
      <c r="Z247" s="72">
        <f t="shared" si="115"/>
        <v>6418</v>
      </c>
      <c r="AA247" s="72">
        <f t="shared" si="115"/>
        <v>6418</v>
      </c>
      <c r="AB247" s="72">
        <f t="shared" si="115"/>
        <v>6418</v>
      </c>
      <c r="AC247" s="72">
        <f t="shared" si="115"/>
        <v>6418</v>
      </c>
      <c r="AD247" s="75">
        <f>SUM(L247:AC247)</f>
        <v>115524</v>
      </c>
      <c r="AE247" s="12" t="b">
        <f>IF(AD247=K247,TRUE,FALSE)</f>
        <v>1</v>
      </c>
    </row>
    <row r="248" spans="1:32" ht="15.75" customHeight="1" thickBot="1" x14ac:dyDescent="0.3">
      <c r="A248" s="12"/>
      <c r="B248" s="12"/>
      <c r="C248" s="428" t="s">
        <v>110</v>
      </c>
      <c r="D248" s="429"/>
      <c r="E248" s="429"/>
      <c r="F248" s="429"/>
      <c r="G248" s="429"/>
      <c r="H248" s="429"/>
      <c r="I248" s="429"/>
      <c r="J248" s="430"/>
      <c r="K248" s="74">
        <f>SUM(K244,K247)</f>
        <v>1194227.93</v>
      </c>
      <c r="L248" s="74">
        <f t="shared" ref="L248:AC248" si="116">SUM(L244,L247)</f>
        <v>18376.599999999999</v>
      </c>
      <c r="M248" s="74">
        <f t="shared" si="116"/>
        <v>66830.958235294122</v>
      </c>
      <c r="N248" s="74">
        <f t="shared" si="116"/>
        <v>41643.838235294119</v>
      </c>
      <c r="O248" s="74">
        <f t="shared" si="116"/>
        <v>41306.458235294122</v>
      </c>
      <c r="P248" s="74">
        <f t="shared" si="116"/>
        <v>46916.55823529412</v>
      </c>
      <c r="Q248" s="74">
        <f t="shared" si="116"/>
        <v>57380.05823529412</v>
      </c>
      <c r="R248" s="74">
        <f t="shared" si="116"/>
        <v>71981.418235294128</v>
      </c>
      <c r="S248" s="74">
        <f t="shared" si="116"/>
        <v>82406.278235294114</v>
      </c>
      <c r="T248" s="74">
        <f t="shared" si="116"/>
        <v>73231.098235294121</v>
      </c>
      <c r="U248" s="74">
        <f t="shared" si="116"/>
        <v>82948.898235294124</v>
      </c>
      <c r="V248" s="74">
        <f t="shared" si="116"/>
        <v>68580.298235294118</v>
      </c>
      <c r="W248" s="74">
        <f t="shared" si="116"/>
        <v>82786.178235294123</v>
      </c>
      <c r="X248" s="74">
        <f t="shared" si="116"/>
        <v>75660.518235294119</v>
      </c>
      <c r="Y248" s="74">
        <f t="shared" si="116"/>
        <v>82406.278235294114</v>
      </c>
      <c r="Z248" s="74">
        <f t="shared" si="116"/>
        <v>65281.098235294121</v>
      </c>
      <c r="AA248" s="74">
        <f t="shared" si="116"/>
        <v>74482.678235294123</v>
      </c>
      <c r="AB248" s="74">
        <f t="shared" si="116"/>
        <v>48781.87823529412</v>
      </c>
      <c r="AC248" s="74">
        <f t="shared" si="116"/>
        <v>113226.83823529413</v>
      </c>
      <c r="AD248" s="75">
        <f>SUM(L248:AC248)</f>
        <v>1194227.9300000002</v>
      </c>
      <c r="AE248" s="12" t="b">
        <f>IF(AD248=K248,TRUE,FALSE)</f>
        <v>1</v>
      </c>
    </row>
    <row r="249" spans="1:32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75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75"/>
      <c r="AE249" s="12"/>
    </row>
    <row r="250" spans="1:32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</row>
    <row r="251" spans="1:32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>
        <f>SUM(I18,I29,I32,I43,I48,I57,I66,I74,I83,I89,I98,I108,I118,I128,I138,I142,I152,I166,I170,I180,I193,I204,I214,I221,I226,I229)</f>
        <v>6362</v>
      </c>
      <c r="K251" s="276">
        <f>K163/K248</f>
        <v>0.18358431794506766</v>
      </c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</row>
    <row r="252" spans="1:32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>
        <f>SUM(I10,I12,I14,I19,I27,I30,I33,I44,I49,I58,I67,I75,I84,I90,I99,I109,I119,I129,I139,I153,I167,I171,I181,I194,I205,I215,I222,I227,I143,I230,I240)</f>
        <v>6496</v>
      </c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</row>
    <row r="253" spans="1:32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</row>
    <row r="254" spans="1:32" ht="15.75" customHeight="1" x14ac:dyDescent="0.25">
      <c r="A254" s="12"/>
      <c r="B254" s="12"/>
      <c r="C254" s="12"/>
      <c r="D254" s="12"/>
      <c r="E254" s="12"/>
      <c r="F254" s="12"/>
      <c r="G254" s="12"/>
      <c r="H254" s="9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</row>
    <row r="255" spans="1:32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</row>
    <row r="256" spans="1:32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</row>
    <row r="257" spans="1:31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75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</row>
    <row r="258" spans="1:31" ht="15.75" customHeight="1" x14ac:dyDescent="0.25">
      <c r="A258" s="12"/>
      <c r="B258" s="12"/>
      <c r="C258" s="12"/>
      <c r="D258" s="12"/>
      <c r="E258" s="12"/>
      <c r="F258" s="12"/>
      <c r="G258" s="75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</row>
    <row r="259" spans="1:31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</row>
    <row r="260" spans="1:31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</row>
    <row r="261" spans="1:31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</row>
    <row r="262" spans="1:31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</row>
    <row r="263" spans="1:31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</row>
    <row r="264" spans="1:31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</row>
    <row r="265" spans="1:31" ht="15.75" customHeight="1" x14ac:dyDescent="0.25">
      <c r="A265" s="12"/>
      <c r="B265" s="12"/>
      <c r="C265" s="14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</row>
    <row r="266" spans="1:31" ht="15.75" customHeight="1" x14ac:dyDescent="0.25">
      <c r="A266" s="12"/>
      <c r="B266" s="12"/>
      <c r="C266" s="14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</row>
    <row r="267" spans="1:31" ht="15.75" customHeight="1" x14ac:dyDescent="0.25">
      <c r="A267" s="12"/>
      <c r="B267" s="12"/>
      <c r="C267" s="14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</row>
    <row r="268" spans="1:31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</row>
    <row r="269" spans="1:31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</row>
    <row r="270" spans="1:31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:31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:31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:31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:31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:31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:31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:31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:31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:31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:31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:31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:31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:31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:31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:31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:31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:31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:31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:31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:31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:31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:31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:31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:31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:31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:31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:31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:31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:31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:31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:31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:31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:31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:31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:31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:31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:31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:31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:31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:31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:31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:31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:31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:31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:31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:31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:31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:31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:31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:31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:31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  <row r="322" spans="1:31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</row>
    <row r="323" spans="1:31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</row>
    <row r="324" spans="1:31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</row>
    <row r="325" spans="1:31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</row>
    <row r="326" spans="1:31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</row>
    <row r="327" spans="1:31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</row>
    <row r="328" spans="1:31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</row>
    <row r="329" spans="1:31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</row>
    <row r="330" spans="1:31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</row>
    <row r="331" spans="1:31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</row>
    <row r="332" spans="1:31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</row>
    <row r="333" spans="1:31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</row>
    <row r="334" spans="1:31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</row>
    <row r="335" spans="1:31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</row>
    <row r="336" spans="1:31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</row>
    <row r="337" spans="1:31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</row>
    <row r="338" spans="1:31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</row>
    <row r="339" spans="1:31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</row>
    <row r="340" spans="1:31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</row>
    <row r="341" spans="1:31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</row>
    <row r="342" spans="1:31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</row>
    <row r="343" spans="1:31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</row>
    <row r="344" spans="1:31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</row>
    <row r="345" spans="1:31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</row>
    <row r="346" spans="1:31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</row>
    <row r="347" spans="1:31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</row>
    <row r="348" spans="1:31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</row>
    <row r="349" spans="1:31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</row>
    <row r="350" spans="1:31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</row>
    <row r="351" spans="1:31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</row>
    <row r="352" spans="1:31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</row>
    <row r="353" spans="1:31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</row>
    <row r="354" spans="1:31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</row>
    <row r="355" spans="1:31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</row>
    <row r="356" spans="1:31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</row>
    <row r="357" spans="1:31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</row>
    <row r="358" spans="1:31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</row>
    <row r="359" spans="1:31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</row>
    <row r="360" spans="1:31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</row>
    <row r="361" spans="1:31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</row>
    <row r="362" spans="1:31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</row>
    <row r="363" spans="1:31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</row>
    <row r="364" spans="1:31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</row>
    <row r="365" spans="1:31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</row>
    <row r="366" spans="1:31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</row>
    <row r="367" spans="1:31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</row>
    <row r="368" spans="1:31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</row>
    <row r="369" spans="1:31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</row>
    <row r="370" spans="1:31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</row>
    <row r="371" spans="1:31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</row>
    <row r="372" spans="1:31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</row>
    <row r="373" spans="1:31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</row>
    <row r="374" spans="1:31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</row>
    <row r="375" spans="1:31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</row>
    <row r="376" spans="1:31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</row>
    <row r="377" spans="1:31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</row>
    <row r="378" spans="1:31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</row>
    <row r="379" spans="1:31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</row>
    <row r="380" spans="1:31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</row>
    <row r="381" spans="1:31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</row>
    <row r="382" spans="1:31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</row>
    <row r="383" spans="1:31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</row>
    <row r="384" spans="1:31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</row>
    <row r="385" spans="1:31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</row>
    <row r="386" spans="1:31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</row>
    <row r="387" spans="1:31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</row>
    <row r="388" spans="1:31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</row>
    <row r="389" spans="1:31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</row>
    <row r="390" spans="1:31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</row>
    <row r="391" spans="1:31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</row>
    <row r="392" spans="1:31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</row>
    <row r="393" spans="1:31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</row>
    <row r="394" spans="1:31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</row>
    <row r="395" spans="1:31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</row>
    <row r="396" spans="1:31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</row>
    <row r="397" spans="1:31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</row>
    <row r="398" spans="1:31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</row>
    <row r="399" spans="1:31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</row>
    <row r="400" spans="1:31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</row>
    <row r="401" spans="1:31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</row>
    <row r="402" spans="1:31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</row>
    <row r="403" spans="1:31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</row>
    <row r="404" spans="1:31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</row>
    <row r="405" spans="1:31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</row>
    <row r="406" spans="1:31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</row>
    <row r="407" spans="1:31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</row>
    <row r="408" spans="1:31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</row>
    <row r="409" spans="1:31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</row>
    <row r="410" spans="1:31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</row>
    <row r="411" spans="1:31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</row>
    <row r="412" spans="1:31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</row>
    <row r="413" spans="1:31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</row>
    <row r="414" spans="1:31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</row>
    <row r="415" spans="1:31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</row>
    <row r="416" spans="1:31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</row>
    <row r="417" spans="1:31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</row>
    <row r="418" spans="1:31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</row>
    <row r="419" spans="1:31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</row>
    <row r="420" spans="1:31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</row>
    <row r="421" spans="1:31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</row>
    <row r="422" spans="1:31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</row>
    <row r="423" spans="1:31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</row>
    <row r="424" spans="1:31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</row>
    <row r="425" spans="1:31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</row>
    <row r="426" spans="1:31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</row>
    <row r="427" spans="1:31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</row>
    <row r="428" spans="1:31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</row>
    <row r="429" spans="1:31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</row>
    <row r="430" spans="1:31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</row>
    <row r="431" spans="1:31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</row>
    <row r="432" spans="1:31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</row>
    <row r="433" spans="1:31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</row>
    <row r="434" spans="1:31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</row>
    <row r="435" spans="1:31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</row>
    <row r="436" spans="1:31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</row>
    <row r="437" spans="1:31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</row>
    <row r="438" spans="1:31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</row>
    <row r="439" spans="1:31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</row>
    <row r="440" spans="1:31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</row>
    <row r="441" spans="1:31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</row>
    <row r="442" spans="1:31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</row>
    <row r="443" spans="1:31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</row>
    <row r="444" spans="1:31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</row>
    <row r="445" spans="1:31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</row>
    <row r="446" spans="1:31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</row>
    <row r="447" spans="1:31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</row>
    <row r="448" spans="1:31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</row>
    <row r="449" spans="1:31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</row>
    <row r="450" spans="1:31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</row>
    <row r="451" spans="1:31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</row>
    <row r="452" spans="1:31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</row>
    <row r="453" spans="1:31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</row>
    <row r="454" spans="1:31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</row>
    <row r="455" spans="1:31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</row>
    <row r="456" spans="1:31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</row>
    <row r="457" spans="1:31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</row>
    <row r="458" spans="1:31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</row>
    <row r="459" spans="1:31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</row>
    <row r="460" spans="1:31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</row>
    <row r="461" spans="1:31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</row>
    <row r="462" spans="1:31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</row>
    <row r="463" spans="1:31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</row>
    <row r="464" spans="1:31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</row>
    <row r="465" spans="1:31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</row>
    <row r="466" spans="1:31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</row>
    <row r="467" spans="1:31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</row>
    <row r="468" spans="1:31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</row>
    <row r="469" spans="1:31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</row>
    <row r="470" spans="1:31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</row>
    <row r="471" spans="1:31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</row>
    <row r="472" spans="1:31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</row>
    <row r="473" spans="1:31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</row>
    <row r="474" spans="1:31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</row>
    <row r="475" spans="1:31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</row>
    <row r="476" spans="1:31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</row>
    <row r="477" spans="1:31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</row>
    <row r="478" spans="1:31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</row>
    <row r="479" spans="1:31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</row>
    <row r="480" spans="1:31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</row>
    <row r="481" spans="1:31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</row>
    <row r="482" spans="1:31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</row>
    <row r="483" spans="1:31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</row>
    <row r="484" spans="1:31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</row>
    <row r="485" spans="1:31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</row>
    <row r="486" spans="1:31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</row>
    <row r="487" spans="1:31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</row>
    <row r="488" spans="1:31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</row>
    <row r="489" spans="1:31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</row>
    <row r="490" spans="1:31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</row>
    <row r="491" spans="1:31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</row>
    <row r="492" spans="1:31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</row>
    <row r="493" spans="1:31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</row>
    <row r="494" spans="1:31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</row>
    <row r="495" spans="1:31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</row>
    <row r="496" spans="1:31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</row>
    <row r="497" spans="1:31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</row>
    <row r="498" spans="1:31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</row>
    <row r="499" spans="1:31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</row>
    <row r="500" spans="1:31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</row>
    <row r="501" spans="1:31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</row>
    <row r="502" spans="1:31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</row>
    <row r="503" spans="1:31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</row>
    <row r="504" spans="1:31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</row>
    <row r="505" spans="1:31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</row>
    <row r="506" spans="1:31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</row>
    <row r="507" spans="1:31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</row>
    <row r="508" spans="1:31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</row>
    <row r="509" spans="1:31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</row>
    <row r="510" spans="1:31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</row>
    <row r="511" spans="1:31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</row>
    <row r="512" spans="1:31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</row>
    <row r="513" spans="1:31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</row>
    <row r="514" spans="1:31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</row>
    <row r="515" spans="1:31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</row>
    <row r="516" spans="1:31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</row>
    <row r="517" spans="1:31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</row>
    <row r="518" spans="1:31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</row>
    <row r="519" spans="1:31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</row>
    <row r="520" spans="1:31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</row>
    <row r="521" spans="1:31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</row>
    <row r="522" spans="1:31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</row>
    <row r="523" spans="1:31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</row>
    <row r="524" spans="1:31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</row>
    <row r="525" spans="1:31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</row>
    <row r="526" spans="1:31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</row>
    <row r="527" spans="1:31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</row>
    <row r="528" spans="1:31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</row>
    <row r="529" spans="1:31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</row>
    <row r="530" spans="1:31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</row>
    <row r="531" spans="1:31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</row>
    <row r="532" spans="1:31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</row>
    <row r="533" spans="1:31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</row>
    <row r="534" spans="1:31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</row>
    <row r="535" spans="1:31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</row>
    <row r="536" spans="1:31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</row>
    <row r="537" spans="1:31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</row>
    <row r="538" spans="1:31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</row>
    <row r="539" spans="1:31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</row>
    <row r="540" spans="1:31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</row>
    <row r="541" spans="1:31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</row>
    <row r="542" spans="1:31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</row>
    <row r="543" spans="1:31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</row>
    <row r="544" spans="1:31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</row>
    <row r="545" spans="1:31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</row>
    <row r="546" spans="1:31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</row>
    <row r="547" spans="1:31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</row>
    <row r="548" spans="1:31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</row>
    <row r="549" spans="1:31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</row>
    <row r="550" spans="1:31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</row>
    <row r="551" spans="1:31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</row>
    <row r="552" spans="1:31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</row>
    <row r="553" spans="1:31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</row>
    <row r="554" spans="1:31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</row>
    <row r="555" spans="1:31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</row>
    <row r="556" spans="1:31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</row>
    <row r="557" spans="1:31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</row>
    <row r="558" spans="1:31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</row>
    <row r="559" spans="1:31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</row>
    <row r="560" spans="1:31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</row>
    <row r="561" spans="1:31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</row>
    <row r="562" spans="1:31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</row>
    <row r="563" spans="1:31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</row>
    <row r="564" spans="1:31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</row>
    <row r="565" spans="1:31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</row>
    <row r="566" spans="1:31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</row>
    <row r="567" spans="1:31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</row>
    <row r="568" spans="1:31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</row>
    <row r="569" spans="1:31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</row>
    <row r="570" spans="1:31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</row>
    <row r="571" spans="1:31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</row>
    <row r="572" spans="1:31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</row>
    <row r="573" spans="1:31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</row>
    <row r="574" spans="1:31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</row>
    <row r="575" spans="1:31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</row>
    <row r="576" spans="1:31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</row>
    <row r="577" spans="1:31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</row>
    <row r="578" spans="1:31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</row>
    <row r="579" spans="1:31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</row>
    <row r="580" spans="1:31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</row>
    <row r="581" spans="1:31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</row>
    <row r="582" spans="1:31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</row>
    <row r="583" spans="1:31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</row>
    <row r="584" spans="1:31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</row>
    <row r="585" spans="1:31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</row>
    <row r="586" spans="1:31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</row>
    <row r="587" spans="1:31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</row>
    <row r="588" spans="1:31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</row>
    <row r="589" spans="1:31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</row>
    <row r="590" spans="1:31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</row>
    <row r="591" spans="1:31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</row>
    <row r="592" spans="1:31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</row>
    <row r="593" spans="1:31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</row>
    <row r="594" spans="1:31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</row>
    <row r="595" spans="1:31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</row>
    <row r="596" spans="1:31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</row>
    <row r="597" spans="1:31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</row>
    <row r="598" spans="1:31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</row>
    <row r="599" spans="1:31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</row>
    <row r="600" spans="1:31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</row>
    <row r="601" spans="1:31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</row>
    <row r="602" spans="1:31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</row>
    <row r="603" spans="1:31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</row>
    <row r="604" spans="1:31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</row>
    <row r="605" spans="1:31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</row>
    <row r="606" spans="1:31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</row>
    <row r="607" spans="1:31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</row>
    <row r="608" spans="1:31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</row>
    <row r="609" spans="1:31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</row>
    <row r="610" spans="1:31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</row>
    <row r="611" spans="1:31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</row>
    <row r="612" spans="1:31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</row>
    <row r="613" spans="1:31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</row>
    <row r="614" spans="1:31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</row>
    <row r="615" spans="1:31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</row>
    <row r="616" spans="1:31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</row>
    <row r="617" spans="1:31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</row>
    <row r="618" spans="1:31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</row>
    <row r="619" spans="1:31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</row>
    <row r="620" spans="1:31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</row>
    <row r="621" spans="1:31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</row>
    <row r="622" spans="1:31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</row>
    <row r="623" spans="1:31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</row>
    <row r="624" spans="1:31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</row>
    <row r="625" spans="1:31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</row>
    <row r="626" spans="1:31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</row>
    <row r="627" spans="1:31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</row>
    <row r="628" spans="1:31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</row>
    <row r="629" spans="1:31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</row>
    <row r="630" spans="1:31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</row>
    <row r="631" spans="1:31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</row>
    <row r="632" spans="1:31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</row>
    <row r="633" spans="1:31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</row>
    <row r="634" spans="1:31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</row>
    <row r="635" spans="1:31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</row>
    <row r="636" spans="1:31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</row>
    <row r="637" spans="1:31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</row>
    <row r="638" spans="1:31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</row>
    <row r="639" spans="1:31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</row>
    <row r="640" spans="1:31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</row>
    <row r="641" spans="1:31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</row>
    <row r="642" spans="1:31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</row>
    <row r="643" spans="1:31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</row>
    <row r="644" spans="1:31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</row>
    <row r="645" spans="1:31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</row>
    <row r="646" spans="1:31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</row>
    <row r="647" spans="1:31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</row>
    <row r="648" spans="1:31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</row>
    <row r="649" spans="1:31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</row>
    <row r="650" spans="1:31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</row>
    <row r="651" spans="1:31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</row>
    <row r="652" spans="1:31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</row>
    <row r="653" spans="1:31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</row>
    <row r="654" spans="1:31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</row>
    <row r="655" spans="1:31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</row>
    <row r="656" spans="1:31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</row>
    <row r="657" spans="1:31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</row>
    <row r="658" spans="1:31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</row>
    <row r="659" spans="1:31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</row>
    <row r="660" spans="1:31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</row>
    <row r="661" spans="1:31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</row>
    <row r="662" spans="1:31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</row>
    <row r="663" spans="1:31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</row>
    <row r="664" spans="1:31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</row>
    <row r="665" spans="1:31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</row>
    <row r="666" spans="1:31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</row>
    <row r="667" spans="1:31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</row>
    <row r="668" spans="1:31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</row>
    <row r="669" spans="1:31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</row>
    <row r="670" spans="1:31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</row>
    <row r="671" spans="1:31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</row>
    <row r="672" spans="1:31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</row>
    <row r="673" spans="1:31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</row>
    <row r="674" spans="1:31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</row>
    <row r="675" spans="1:31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</row>
    <row r="676" spans="1:31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</row>
    <row r="677" spans="1:31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</row>
    <row r="678" spans="1:31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</row>
    <row r="679" spans="1:31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</row>
    <row r="680" spans="1:31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</row>
    <row r="681" spans="1:31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</row>
    <row r="682" spans="1:31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</row>
    <row r="683" spans="1:31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</row>
    <row r="684" spans="1:31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</row>
    <row r="685" spans="1:31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</row>
    <row r="686" spans="1:31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</row>
    <row r="687" spans="1:31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</row>
    <row r="688" spans="1:31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</row>
    <row r="689" spans="1:31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</row>
    <row r="690" spans="1:31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</row>
    <row r="691" spans="1:31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</row>
    <row r="692" spans="1:31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</row>
    <row r="693" spans="1:31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</row>
    <row r="694" spans="1:31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</row>
    <row r="695" spans="1:31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</row>
    <row r="696" spans="1:31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</row>
    <row r="697" spans="1:31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</row>
    <row r="698" spans="1:31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</row>
    <row r="699" spans="1:31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</row>
    <row r="700" spans="1:31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</row>
    <row r="701" spans="1:31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</row>
    <row r="702" spans="1:31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</row>
    <row r="703" spans="1:31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</row>
    <row r="704" spans="1:31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</row>
    <row r="705" spans="1:31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</row>
    <row r="706" spans="1:31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</row>
    <row r="707" spans="1:31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</row>
    <row r="708" spans="1:31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</row>
    <row r="709" spans="1:31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</row>
    <row r="710" spans="1:31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</row>
    <row r="711" spans="1:31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</row>
    <row r="712" spans="1:31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</row>
    <row r="713" spans="1:31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</row>
    <row r="714" spans="1:31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</row>
    <row r="715" spans="1:31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</row>
    <row r="716" spans="1:31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</row>
    <row r="717" spans="1:31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</row>
    <row r="718" spans="1:31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</row>
    <row r="719" spans="1:31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</row>
    <row r="720" spans="1:31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</row>
    <row r="721" spans="1:31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</row>
    <row r="722" spans="1:31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</row>
    <row r="723" spans="1:31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</row>
    <row r="725" spans="1:31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</row>
    <row r="728" spans="1:31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</row>
    <row r="731" spans="1:31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</row>
    <row r="734" spans="1:31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</row>
    <row r="737" spans="1:31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</row>
    <row r="740" spans="1:31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</row>
    <row r="743" spans="1:31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</row>
    <row r="746" spans="1:31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  <row r="747" spans="1:31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</row>
    <row r="748" spans="1:31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</row>
    <row r="749" spans="1:31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</row>
    <row r="750" spans="1:31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</row>
    <row r="751" spans="1:31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</row>
    <row r="752" spans="1:31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</row>
    <row r="753" spans="1:31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</row>
    <row r="754" spans="1:31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</row>
    <row r="755" spans="1:31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</row>
    <row r="756" spans="1:31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</row>
    <row r="757" spans="1:31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</row>
    <row r="758" spans="1:31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</row>
    <row r="759" spans="1:31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</row>
    <row r="760" spans="1:31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</row>
    <row r="761" spans="1:31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</row>
    <row r="762" spans="1:31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</row>
    <row r="763" spans="1:31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</row>
    <row r="764" spans="1:31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</row>
    <row r="765" spans="1:31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</row>
    <row r="766" spans="1:31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</row>
    <row r="767" spans="1:31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</row>
    <row r="768" spans="1:31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</row>
    <row r="769" spans="1:31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</row>
    <row r="770" spans="1:31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</row>
    <row r="771" spans="1:31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</row>
    <row r="772" spans="1:31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</row>
    <row r="773" spans="1:31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</row>
    <row r="774" spans="1:31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</row>
    <row r="775" spans="1:31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</row>
    <row r="776" spans="1:31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</row>
    <row r="777" spans="1:31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</row>
    <row r="778" spans="1:31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</row>
    <row r="779" spans="1:31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</row>
    <row r="780" spans="1:31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</row>
    <row r="781" spans="1:31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</row>
    <row r="782" spans="1:31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</row>
    <row r="783" spans="1:31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</row>
    <row r="784" spans="1:31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</row>
    <row r="785" spans="1:31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</row>
    <row r="786" spans="1:31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</row>
    <row r="787" spans="1:31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</row>
    <row r="788" spans="1:31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</row>
    <row r="789" spans="1:31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</row>
    <row r="790" spans="1:31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</row>
    <row r="791" spans="1:31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</row>
    <row r="792" spans="1:31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</row>
    <row r="793" spans="1:31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</row>
    <row r="794" spans="1:31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</row>
    <row r="795" spans="1:31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</row>
    <row r="796" spans="1:31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</row>
    <row r="797" spans="1:31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</row>
    <row r="798" spans="1:31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</row>
    <row r="799" spans="1:31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</row>
    <row r="800" spans="1:31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</row>
    <row r="801" spans="1:31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</row>
    <row r="802" spans="1:31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</row>
    <row r="803" spans="1:31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</row>
    <row r="804" spans="1:31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</row>
    <row r="805" spans="1:31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</row>
    <row r="806" spans="1:31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</row>
    <row r="807" spans="1:31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</row>
    <row r="808" spans="1:31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</row>
    <row r="809" spans="1:31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</row>
    <row r="810" spans="1:31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</row>
    <row r="811" spans="1:31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</row>
    <row r="812" spans="1:31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</row>
    <row r="813" spans="1:31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</row>
    <row r="814" spans="1:31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</row>
    <row r="815" spans="1:31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</row>
    <row r="816" spans="1:31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</row>
    <row r="817" spans="1:31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</row>
    <row r="818" spans="1:31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</row>
    <row r="819" spans="1:31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</row>
    <row r="820" spans="1:31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</row>
    <row r="821" spans="1:31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</row>
    <row r="822" spans="1:31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</row>
    <row r="823" spans="1:31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</row>
    <row r="824" spans="1:31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</row>
    <row r="825" spans="1:31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</row>
    <row r="826" spans="1:31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</row>
    <row r="827" spans="1:31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</row>
    <row r="828" spans="1:31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</row>
    <row r="829" spans="1:31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</row>
    <row r="830" spans="1:31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</row>
    <row r="831" spans="1:31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</row>
    <row r="832" spans="1:31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</row>
    <row r="833" spans="1:31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</row>
    <row r="834" spans="1:31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</row>
    <row r="835" spans="1:31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</row>
    <row r="836" spans="1:31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</row>
    <row r="837" spans="1:31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</row>
    <row r="838" spans="1:31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</row>
    <row r="839" spans="1:31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</row>
    <row r="840" spans="1:31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</row>
    <row r="841" spans="1:31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</row>
    <row r="842" spans="1:31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</row>
    <row r="843" spans="1:31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</row>
    <row r="844" spans="1:31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</row>
    <row r="845" spans="1:31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</row>
    <row r="846" spans="1:31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</row>
    <row r="847" spans="1:31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</row>
    <row r="848" spans="1:31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</row>
    <row r="849" spans="1:31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</row>
    <row r="850" spans="1:31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</row>
    <row r="851" spans="1:31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</row>
    <row r="852" spans="1:31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</row>
    <row r="853" spans="1:31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</row>
    <row r="854" spans="1:31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</row>
    <row r="855" spans="1:31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</row>
    <row r="856" spans="1:31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</row>
    <row r="857" spans="1:31" ht="15.75" customHeight="1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</row>
    <row r="858" spans="1:31" ht="15.75" customHeight="1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</row>
    <row r="859" spans="1:31" ht="15.75" customHeight="1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</row>
    <row r="860" spans="1:31" ht="15.75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</row>
    <row r="861" spans="1:31" ht="15.75" customHeight="1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</row>
    <row r="862" spans="1:31" ht="15.75" customHeight="1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</row>
    <row r="863" spans="1:31" ht="15.75" customHeight="1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</row>
    <row r="864" spans="1:31" ht="15.75" customHeight="1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</row>
    <row r="865" spans="1:31" ht="15.75" customHeight="1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</row>
    <row r="866" spans="1:31" ht="15.75" customHeight="1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</row>
    <row r="867" spans="1:31" ht="15.75" customHeight="1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</row>
    <row r="868" spans="1:31" ht="15.75" customHeight="1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</row>
    <row r="869" spans="1:31" ht="15.75" customHeight="1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</row>
    <row r="870" spans="1:31" ht="15.75" customHeight="1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</row>
    <row r="871" spans="1:31" ht="15.75" customHeight="1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</row>
    <row r="872" spans="1:31" ht="15.75" customHeight="1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</row>
    <row r="873" spans="1:31" ht="15.75" customHeight="1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</row>
    <row r="874" spans="1:31" ht="15.75" customHeight="1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</row>
    <row r="875" spans="1:31" ht="15.75" customHeight="1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</row>
    <row r="876" spans="1:31" ht="15.75" customHeight="1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</row>
    <row r="877" spans="1:31" ht="15.75" customHeight="1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</row>
    <row r="878" spans="1:31" ht="15.75" customHeight="1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</row>
    <row r="879" spans="1:31" ht="15.75" customHeight="1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</row>
    <row r="880" spans="1:31" ht="15.75" customHeight="1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</row>
    <row r="881" spans="1:31" ht="15.75" customHeight="1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</row>
    <row r="882" spans="1:31" ht="15.75" customHeight="1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</row>
    <row r="883" spans="1:31" ht="15.75" customHeight="1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</row>
    <row r="884" spans="1:31" ht="15.75" customHeight="1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</row>
    <row r="885" spans="1:31" ht="15.75" customHeight="1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</row>
    <row r="886" spans="1:31" ht="15.75" customHeight="1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</row>
    <row r="887" spans="1:31" ht="15.75" customHeight="1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</row>
    <row r="888" spans="1:31" ht="15.75" customHeight="1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</row>
    <row r="889" spans="1:31" ht="15.75" customHeight="1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</row>
    <row r="890" spans="1:31" ht="15.75" customHeight="1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</row>
    <row r="891" spans="1:31" ht="15.75" customHeight="1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</row>
    <row r="892" spans="1:31" ht="15.75" customHeight="1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</row>
    <row r="893" spans="1:31" ht="15.75" customHeight="1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</row>
    <row r="894" spans="1:31" ht="15.75" customHeight="1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</row>
    <row r="895" spans="1:31" ht="15.75" customHeight="1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</row>
    <row r="896" spans="1:31" ht="15.75" customHeight="1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</row>
    <row r="897" spans="1:31" ht="15.75" customHeight="1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</row>
    <row r="898" spans="1:31" ht="15.75" customHeight="1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</row>
    <row r="899" spans="1:31" ht="15.75" customHeight="1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</row>
    <row r="900" spans="1:31" ht="15.75" customHeight="1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</row>
    <row r="901" spans="1:31" ht="15.75" customHeight="1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</row>
    <row r="902" spans="1:31" ht="15.75" customHeight="1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</row>
    <row r="903" spans="1:31" ht="15.75" customHeight="1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</row>
    <row r="904" spans="1:31" ht="15.75" customHeight="1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</row>
    <row r="905" spans="1:31" ht="15.75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</row>
    <row r="906" spans="1:31" ht="15.75" customHeight="1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</row>
    <row r="907" spans="1:31" ht="15.75" customHeight="1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</row>
    <row r="908" spans="1:31" ht="15.75" customHeight="1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</row>
    <row r="909" spans="1:31" ht="15.75" customHeight="1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</row>
    <row r="910" spans="1:31" ht="15.75" customHeight="1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</row>
    <row r="911" spans="1:31" ht="15.75" customHeight="1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</row>
    <row r="912" spans="1:31" ht="15.75" customHeight="1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</row>
    <row r="913" spans="1:31" ht="15.75" customHeight="1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</row>
    <row r="914" spans="1:31" ht="15.75" customHeight="1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</row>
    <row r="915" spans="1:31" ht="15.75" customHeight="1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</row>
    <row r="916" spans="1:31" ht="15.75" customHeight="1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</row>
    <row r="917" spans="1:31" ht="15.75" customHeight="1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</row>
    <row r="918" spans="1:31" ht="15.75" customHeight="1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</row>
    <row r="919" spans="1:31" ht="15.75" customHeight="1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</row>
    <row r="920" spans="1:31" ht="15.75" customHeight="1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</row>
    <row r="921" spans="1:31" ht="15.75" customHeight="1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</row>
    <row r="922" spans="1:31" ht="15.75" customHeight="1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</row>
    <row r="923" spans="1:31" ht="15.75" customHeight="1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</row>
    <row r="924" spans="1:31" ht="15.75" customHeight="1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</row>
    <row r="925" spans="1:31" ht="15.75" customHeight="1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</row>
    <row r="926" spans="1:31" ht="15.75" customHeight="1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</row>
    <row r="927" spans="1:31" ht="15.75" customHeight="1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</row>
    <row r="928" spans="1:31" ht="15.75" customHeight="1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</row>
    <row r="929" spans="1:31" ht="15.75" customHeight="1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</row>
    <row r="930" spans="1:31" ht="15.75" customHeight="1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</row>
    <row r="931" spans="1:31" ht="15.75" customHeight="1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</row>
    <row r="932" spans="1:31" ht="15.75" customHeight="1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</row>
    <row r="933" spans="1:31" ht="15.75" customHeight="1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</row>
    <row r="934" spans="1:31" ht="15.75" customHeight="1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</row>
    <row r="935" spans="1:31" ht="15.75" customHeight="1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</row>
    <row r="936" spans="1:31" ht="15.7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</row>
    <row r="937" spans="1:31" ht="15.7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</row>
    <row r="938" spans="1:31" ht="15.7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</row>
    <row r="939" spans="1:31" ht="15.7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</row>
    <row r="940" spans="1:31" ht="15.7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</row>
    <row r="941" spans="1:31" ht="15.7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</row>
    <row r="942" spans="1:31" ht="15.7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</row>
    <row r="943" spans="1:31" ht="15.7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</row>
    <row r="944" spans="1:31" ht="15.7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</row>
    <row r="945" spans="1:31" ht="15.7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</row>
    <row r="946" spans="1:31" ht="15.7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</row>
    <row r="947" spans="1:31" ht="15.7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</row>
    <row r="948" spans="1:31" ht="15.7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</row>
    <row r="949" spans="1:31" ht="15.7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</row>
    <row r="950" spans="1:31" ht="15.7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</row>
    <row r="951" spans="1:31" ht="15.7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</row>
    <row r="952" spans="1:31" ht="15.7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</row>
    <row r="953" spans="1:31" ht="15.7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</row>
    <row r="954" spans="1:31" ht="15.7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</row>
    <row r="955" spans="1:31" ht="15.7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</row>
    <row r="956" spans="1:31" ht="15.7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</row>
    <row r="957" spans="1:31" ht="15.7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</row>
    <row r="958" spans="1:31" ht="15.7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</row>
    <row r="959" spans="1:31" ht="15.7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</row>
    <row r="960" spans="1:31" ht="15.7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</row>
    <row r="961" spans="1:31" ht="15.7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</row>
    <row r="962" spans="1:31" ht="15.7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</row>
    <row r="963" spans="1:31" ht="15.7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</row>
    <row r="964" spans="1:31" ht="15.7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</row>
    <row r="965" spans="1:31" ht="15.7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</row>
    <row r="966" spans="1:31" ht="15.7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</row>
    <row r="967" spans="1:31" ht="15.7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</row>
    <row r="968" spans="1:31" ht="15.7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</row>
    <row r="969" spans="1:31" ht="15.7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</row>
    <row r="970" spans="1:31" ht="15.7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</row>
    <row r="971" spans="1:31" ht="15.7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</row>
    <row r="972" spans="1:31" ht="15.7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</row>
    <row r="973" spans="1:31" ht="15.7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</row>
    <row r="974" spans="1:31" ht="15.7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</row>
    <row r="975" spans="1:31" ht="15.7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</row>
    <row r="976" spans="1:31" ht="15.7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</row>
    <row r="977" spans="1:31" ht="15.7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</row>
    <row r="978" spans="1:31" ht="15.7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</row>
    <row r="979" spans="1:31" ht="15.75" customHeight="1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</row>
    <row r="980" spans="1:31" ht="15.75" customHeight="1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</row>
    <row r="981" spans="1:31" ht="15.75" customHeight="1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</row>
    <row r="982" spans="1:31" ht="15.75" customHeight="1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</row>
    <row r="983" spans="1:31" ht="15.75" customHeight="1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</row>
    <row r="984" spans="1:31" ht="15.75" customHeight="1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</row>
    <row r="985" spans="1:31" ht="15.75" customHeight="1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</row>
    <row r="986" spans="1:31" ht="15.75" customHeight="1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</row>
    <row r="987" spans="1:31" ht="15.75" customHeight="1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</row>
    <row r="988" spans="1:31" ht="15.75" customHeight="1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</row>
    <row r="989" spans="1:31" ht="15.75" customHeight="1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</row>
    <row r="990" spans="1:31" ht="15.75" customHeight="1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</row>
    <row r="991" spans="1:31" ht="15.75" customHeight="1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</row>
    <row r="992" spans="1:31" ht="15.75" customHeight="1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</row>
    <row r="993" spans="1:31" ht="15.75" customHeight="1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</row>
    <row r="994" spans="1:31" ht="15" customHeight="1" x14ac:dyDescent="0.25"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</row>
    <row r="995" spans="1:31" ht="15" customHeight="1" x14ac:dyDescent="0.25"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</row>
    <row r="996" spans="1:31" ht="15" customHeight="1" x14ac:dyDescent="0.25"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</row>
    <row r="997" spans="1:31" ht="15" customHeight="1" x14ac:dyDescent="0.25"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</row>
    <row r="998" spans="1:31" ht="15" customHeight="1" x14ac:dyDescent="0.25"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</row>
    <row r="999" spans="1:31" ht="15" customHeight="1" x14ac:dyDescent="0.25"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</row>
    <row r="1000" spans="1:31" ht="15" customHeight="1" x14ac:dyDescent="0.25"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</row>
    <row r="1001" spans="1:31" ht="15" customHeight="1" x14ac:dyDescent="0.25"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</row>
    <row r="1002" spans="1:31" ht="15" customHeight="1" x14ac:dyDescent="0.25"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</row>
    <row r="1003" spans="1:31" ht="15" customHeight="1" x14ac:dyDescent="0.25"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</row>
    <row r="1004" spans="1:31" ht="15" customHeight="1" x14ac:dyDescent="0.25"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</row>
    <row r="1005" spans="1:31" ht="15" customHeight="1" x14ac:dyDescent="0.25"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</row>
    <row r="1006" spans="1:31" ht="15" customHeight="1" x14ac:dyDescent="0.25"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</row>
    <row r="1007" spans="1:31" ht="15" customHeight="1" x14ac:dyDescent="0.25"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</row>
    <row r="1008" spans="1:31" ht="15" customHeight="1" x14ac:dyDescent="0.25"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</row>
    <row r="1009" spans="3:31" ht="15" customHeight="1" x14ac:dyDescent="0.25"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</row>
    <row r="1010" spans="3:31" ht="15" customHeight="1" x14ac:dyDescent="0.25"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</row>
    <row r="1011" spans="3:31" ht="15" customHeight="1" x14ac:dyDescent="0.25"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</row>
    <row r="1012" spans="3:31" ht="15" customHeight="1" x14ac:dyDescent="0.25"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</row>
    <row r="1013" spans="3:31" ht="15" customHeight="1" x14ac:dyDescent="0.25"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</row>
    <row r="1014" spans="3:31" ht="15" customHeight="1" x14ac:dyDescent="0.25"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</row>
    <row r="1015" spans="3:31" ht="15" customHeight="1" x14ac:dyDescent="0.25"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</row>
    <row r="1016" spans="3:31" ht="15" customHeight="1" x14ac:dyDescent="0.25"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</row>
    <row r="1017" spans="3:31" ht="15" customHeight="1" x14ac:dyDescent="0.25"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</row>
    <row r="1018" spans="3:31" ht="15" customHeight="1" x14ac:dyDescent="0.25"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</row>
    <row r="1019" spans="3:31" ht="15" customHeight="1" x14ac:dyDescent="0.25"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</row>
    <row r="1020" spans="3:31" ht="15" customHeight="1" x14ac:dyDescent="0.25"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</row>
    <row r="1021" spans="3:31" ht="15" customHeight="1" x14ac:dyDescent="0.25"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</row>
    <row r="1022" spans="3:31" ht="15" customHeight="1" x14ac:dyDescent="0.25"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</row>
    <row r="1023" spans="3:31" ht="15" customHeight="1" x14ac:dyDescent="0.25"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</row>
    <row r="1024" spans="3:31" ht="15" customHeight="1" x14ac:dyDescent="0.25"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</row>
    <row r="1025" spans="3:31" ht="15" customHeight="1" x14ac:dyDescent="0.25"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</row>
    <row r="1026" spans="3:31" ht="15" customHeight="1" x14ac:dyDescent="0.25"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E1026" s="12"/>
    </row>
    <row r="1027" spans="3:31" ht="15" customHeight="1" x14ac:dyDescent="0.25"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E1027" s="12"/>
    </row>
    <row r="1028" spans="3:31" ht="15" customHeight="1" x14ac:dyDescent="0.25"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</row>
    <row r="1029" spans="3:31" ht="15" customHeight="1" x14ac:dyDescent="0.25"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</row>
    <row r="1030" spans="3:31" ht="15" customHeight="1" x14ac:dyDescent="0.25"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</row>
    <row r="1031" spans="3:31" ht="15" customHeight="1" x14ac:dyDescent="0.25"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</row>
    <row r="1032" spans="3:31" ht="15" customHeight="1" x14ac:dyDescent="0.25"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</row>
    <row r="1033" spans="3:31" ht="15" customHeight="1" x14ac:dyDescent="0.25"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</row>
    <row r="1034" spans="3:31" ht="15" customHeight="1" x14ac:dyDescent="0.25"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</row>
    <row r="1035" spans="3:31" ht="15" customHeight="1" x14ac:dyDescent="0.25"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</row>
    <row r="1036" spans="3:31" ht="15" customHeight="1" x14ac:dyDescent="0.25"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</row>
    <row r="1037" spans="3:31" ht="15" customHeight="1" x14ac:dyDescent="0.25"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</row>
    <row r="1038" spans="3:31" ht="15" customHeight="1" x14ac:dyDescent="0.25"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</row>
    <row r="1039" spans="3:31" ht="15" customHeight="1" x14ac:dyDescent="0.25"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</row>
    <row r="1040" spans="3:31" ht="15" customHeight="1" x14ac:dyDescent="0.25"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</row>
    <row r="1041" spans="3:29" ht="15" customHeight="1" x14ac:dyDescent="0.25"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</row>
    <row r="1042" spans="3:29" ht="15" customHeight="1" x14ac:dyDescent="0.25"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</row>
    <row r="1043" spans="3:29" ht="15" customHeight="1" x14ac:dyDescent="0.25"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</row>
    <row r="1044" spans="3:29" ht="15" customHeight="1" x14ac:dyDescent="0.25"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</row>
    <row r="1045" spans="3:29" ht="15" customHeight="1" x14ac:dyDescent="0.25"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</row>
    <row r="1046" spans="3:29" ht="15" customHeight="1" x14ac:dyDescent="0.25"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</row>
    <row r="1047" spans="3:29" ht="15" customHeight="1" x14ac:dyDescent="0.25"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</row>
    <row r="1048" spans="3:29" ht="15" customHeight="1" x14ac:dyDescent="0.25"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</row>
    <row r="1049" spans="3:29" ht="15" customHeight="1" x14ac:dyDescent="0.25"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</row>
    <row r="1050" spans="3:29" ht="15" customHeight="1" x14ac:dyDescent="0.25"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</row>
    <row r="1051" spans="3:29" ht="15" customHeight="1" x14ac:dyDescent="0.25"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</row>
  </sheetData>
  <mergeCells count="67">
    <mergeCell ref="C16:J16"/>
    <mergeCell ref="C48:C55"/>
    <mergeCell ref="C137:C140"/>
    <mergeCell ref="C142:C150"/>
    <mergeCell ref="C108:C116"/>
    <mergeCell ref="C117:J117"/>
    <mergeCell ref="X7:X8"/>
    <mergeCell ref="Y7:Y8"/>
    <mergeCell ref="Z7:Z8"/>
    <mergeCell ref="AA7:AA8"/>
    <mergeCell ref="AB7:AB8"/>
    <mergeCell ref="C9:K9"/>
    <mergeCell ref="T192:U192"/>
    <mergeCell ref="C193:C202"/>
    <mergeCell ref="C191:J191"/>
    <mergeCell ref="C192:K192"/>
    <mergeCell ref="C57:C64"/>
    <mergeCell ref="C66:C72"/>
    <mergeCell ref="C17:K17"/>
    <mergeCell ref="C18:C25"/>
    <mergeCell ref="C164:K164"/>
    <mergeCell ref="C32:C41"/>
    <mergeCell ref="C74:C80"/>
    <mergeCell ref="C82:C84"/>
    <mergeCell ref="C86:J86"/>
    <mergeCell ref="C87:K87"/>
    <mergeCell ref="C98:C106"/>
    <mergeCell ref="C248:J248"/>
    <mergeCell ref="L192:S192"/>
    <mergeCell ref="C204:C212"/>
    <mergeCell ref="C219:D219"/>
    <mergeCell ref="C214:C217"/>
    <mergeCell ref="C244:J244"/>
    <mergeCell ref="C242:J242"/>
    <mergeCell ref="C243:J243"/>
    <mergeCell ref="C221:C222"/>
    <mergeCell ref="C224:C227"/>
    <mergeCell ref="C220:K220"/>
    <mergeCell ref="C247:J247"/>
    <mergeCell ref="C229:C238"/>
    <mergeCell ref="C6:K6"/>
    <mergeCell ref="L6:AC6"/>
    <mergeCell ref="C7:K7"/>
    <mergeCell ref="L7:L8"/>
    <mergeCell ref="M7:M8"/>
    <mergeCell ref="N7:N8"/>
    <mergeCell ref="O7:O8"/>
    <mergeCell ref="P7:P8"/>
    <mergeCell ref="Q7:Q8"/>
    <mergeCell ref="R7:R8"/>
    <mergeCell ref="U7:U8"/>
    <mergeCell ref="V7:V8"/>
    <mergeCell ref="S7:S8"/>
    <mergeCell ref="T7:T8"/>
    <mergeCell ref="W7:W8"/>
    <mergeCell ref="AC7:AC8"/>
    <mergeCell ref="C180:C189"/>
    <mergeCell ref="C165:C168"/>
    <mergeCell ref="C29:C30"/>
    <mergeCell ref="C88:C96"/>
    <mergeCell ref="C43:C46"/>
    <mergeCell ref="C118:C126"/>
    <mergeCell ref="C127:J127"/>
    <mergeCell ref="C128:C135"/>
    <mergeCell ref="C163:J163"/>
    <mergeCell ref="C152:C161"/>
    <mergeCell ref="C170:C178"/>
  </mergeCells>
  <conditionalFormatting sqref="D52 D106:E106 D135:E135 D189:E189 D200:E200">
    <cfRule type="cellIs" dxfId="37" priority="24" operator="equal">
      <formula>MIN($AF$10:$AG$10)</formula>
    </cfRule>
    <cfRule type="cellIs" dxfId="36" priority="23" operator="equal">
      <formula>MIN($AD$11:$AG$11)</formula>
    </cfRule>
  </conditionalFormatting>
  <conditionalFormatting sqref="D34:E34">
    <cfRule type="cellIs" dxfId="35" priority="32" operator="equal">
      <formula>MIN($AF$10:$AG$10)</formula>
    </cfRule>
    <cfRule type="cellIs" dxfId="34" priority="31" operator="equal">
      <formula>MIN($AD$11:$AG$11)</formula>
    </cfRule>
  </conditionalFormatting>
  <conditionalFormatting sqref="D39:E39">
    <cfRule type="cellIs" dxfId="33" priority="34" operator="equal">
      <formula>MIN($C$6:$AC$6)</formula>
    </cfRule>
    <cfRule type="cellIs" dxfId="32" priority="33" operator="equal">
      <formula>MIN($C$7:$AC$7)</formula>
    </cfRule>
  </conditionalFormatting>
  <conditionalFormatting sqref="D62:E62">
    <cfRule type="cellIs" dxfId="31" priority="28" operator="equal">
      <formula>MIN($AF$10:$AG$10)</formula>
    </cfRule>
    <cfRule type="cellIs" dxfId="30" priority="27" operator="equal">
      <formula>MIN($AD$11:$AG$11)</formula>
    </cfRule>
  </conditionalFormatting>
  <conditionalFormatting sqref="D64:E64">
    <cfRule type="cellIs" dxfId="29" priority="30" operator="equal">
      <formula>MIN($C$6:$AC$6)</formula>
    </cfRule>
    <cfRule type="cellIs" dxfId="28" priority="29" operator="equal">
      <formula>MIN($C$7:$AC$7)</formula>
    </cfRule>
  </conditionalFormatting>
  <conditionalFormatting sqref="D80:E80">
    <cfRule type="cellIs" dxfId="27" priority="46" operator="equal">
      <formula>MIN($AF$10:$AG$10)</formula>
    </cfRule>
    <cfRule type="cellIs" dxfId="26" priority="45" operator="equal">
      <formula>MIN($AD$11:$AG$11)</formula>
    </cfRule>
  </conditionalFormatting>
  <conditionalFormatting sqref="D96:E96">
    <cfRule type="cellIs" dxfId="25" priority="62" operator="equal">
      <formula>MIN($C$6:$AC$6)</formula>
    </cfRule>
    <cfRule type="cellIs" dxfId="24" priority="61" operator="equal">
      <formula>MIN($C$7:$AC$7)</formula>
    </cfRule>
  </conditionalFormatting>
  <conditionalFormatting sqref="D116:E116 D126:E126">
    <cfRule type="cellIs" dxfId="23" priority="87" operator="equal">
      <formula>MIN($AH$17:$AH$17)</formula>
    </cfRule>
    <cfRule type="cellIs" dxfId="22" priority="88" operator="equal">
      <formula>MIN($AH$16:$AH$16)</formula>
    </cfRule>
  </conditionalFormatting>
  <conditionalFormatting sqref="D149:E149">
    <cfRule type="cellIs" dxfId="21" priority="10" operator="equal">
      <formula>MIN($C$6:$AC$6)</formula>
    </cfRule>
    <cfRule type="cellIs" dxfId="20" priority="9" operator="equal">
      <formula>MIN($C$7:$AC$7)</formula>
    </cfRule>
  </conditionalFormatting>
  <conditionalFormatting sqref="D150:E150">
    <cfRule type="cellIs" dxfId="19" priority="12" operator="equal">
      <formula>MIN($AF$10:$AG$10)</formula>
    </cfRule>
    <cfRule type="cellIs" dxfId="18" priority="11" operator="equal">
      <formula>MIN($AD$11:$AG$11)</formula>
    </cfRule>
  </conditionalFormatting>
  <conditionalFormatting sqref="D160:E160">
    <cfRule type="cellIs" dxfId="17" priority="14" operator="equal">
      <formula>MIN($C$6:$AC$6)</formula>
    </cfRule>
    <cfRule type="cellIs" dxfId="16" priority="13" operator="equal">
      <formula>MIN($C$7:$AC$7)</formula>
    </cfRule>
  </conditionalFormatting>
  <conditionalFormatting sqref="D161:E161">
    <cfRule type="cellIs" dxfId="15" priority="16" operator="equal">
      <formula>MIN($AF$10:$AG$10)</formula>
    </cfRule>
    <cfRule type="cellIs" dxfId="14" priority="15" operator="equal">
      <formula>MIN($AD$11:$AG$11)</formula>
    </cfRule>
  </conditionalFormatting>
  <conditionalFormatting sqref="D177:E177">
    <cfRule type="cellIs" dxfId="13" priority="5" operator="equal">
      <formula>MIN($C$7:$AC$7)</formula>
    </cfRule>
    <cfRule type="cellIs" dxfId="12" priority="6" operator="equal">
      <formula>MIN($C$6:$AC$6)</formula>
    </cfRule>
  </conditionalFormatting>
  <conditionalFormatting sqref="D178:E178">
    <cfRule type="cellIs" dxfId="11" priority="8" operator="equal">
      <formula>MIN($AF$10:$AG$10)</formula>
    </cfRule>
    <cfRule type="cellIs" dxfId="10" priority="7" operator="equal">
      <formula>MIN($AD$11:$AG$11)</formula>
    </cfRule>
  </conditionalFormatting>
  <conditionalFormatting sqref="D188:E188 D224:D225">
    <cfRule type="cellIs" dxfId="9" priority="22" operator="equal">
      <formula>MIN($C$6:$AC$6)</formula>
    </cfRule>
    <cfRule type="cellIs" dxfId="8" priority="21" operator="equal">
      <formula>MIN($C$7:$AC$7)</formula>
    </cfRule>
  </conditionalFormatting>
  <conditionalFormatting sqref="D212:E212">
    <cfRule type="cellIs" dxfId="7" priority="47" operator="equal">
      <formula>MIN($AD$11:$AG$11)</formula>
    </cfRule>
    <cfRule type="cellIs" dxfId="6" priority="48" operator="equal">
      <formula>MIN($AF$10:$AG$10)</formula>
    </cfRule>
  </conditionalFormatting>
  <conditionalFormatting sqref="D231:E231">
    <cfRule type="cellIs" dxfId="5" priority="2" operator="equal">
      <formula>MIN($AF$10:$AG$10)</formula>
    </cfRule>
    <cfRule type="cellIs" dxfId="4" priority="1" operator="equal">
      <formula>MIN($AD$11:$AG$11)</formula>
    </cfRule>
  </conditionalFormatting>
  <conditionalFormatting sqref="D236:E236">
    <cfRule type="cellIs" dxfId="3" priority="3" operator="equal">
      <formula>MIN($C$7:$AC$7)</formula>
    </cfRule>
    <cfRule type="cellIs" dxfId="2" priority="4" operator="equal">
      <formula>MIN($C$6:$AC$6)</formula>
    </cfRule>
  </conditionalFormatting>
  <conditionalFormatting sqref="E52">
    <cfRule type="cellIs" dxfId="1" priority="26" operator="equal">
      <formula>MIN($C$18:$U$18)</formula>
    </cfRule>
    <cfRule type="cellIs" dxfId="0" priority="25" operator="equal">
      <formula>MIN($C$19:$U$19)</formula>
    </cfRule>
  </conditionalFormatting>
  <pageMargins left="0.7" right="0.7" top="0.75" bottom="0.75" header="0" footer="0"/>
  <pageSetup paperSize="9" scale="21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3157-0EDB-4464-871F-520A68E43BCA}">
  <dimension ref="A5:I24"/>
  <sheetViews>
    <sheetView workbookViewId="0">
      <selection activeCell="E22" sqref="E22"/>
    </sheetView>
  </sheetViews>
  <sheetFormatPr defaultRowHeight="15" x14ac:dyDescent="0.25"/>
  <sheetData>
    <row r="5" spans="1:9" x14ac:dyDescent="0.25">
      <c r="A5" t="s">
        <v>513</v>
      </c>
    </row>
    <row r="6" spans="1:9" x14ac:dyDescent="0.25">
      <c r="A6" s="179" t="s">
        <v>512</v>
      </c>
      <c r="B6" s="179" t="s">
        <v>514</v>
      </c>
      <c r="C6" s="179" t="s">
        <v>515</v>
      </c>
      <c r="D6" s="179" t="s">
        <v>516</v>
      </c>
      <c r="E6" s="179" t="s">
        <v>517</v>
      </c>
      <c r="F6" s="179" t="s">
        <v>518</v>
      </c>
      <c r="G6" s="179" t="s">
        <v>521</v>
      </c>
      <c r="H6" s="179" t="s">
        <v>522</v>
      </c>
      <c r="I6" s="179" t="s">
        <v>523</v>
      </c>
    </row>
    <row r="7" spans="1:9" x14ac:dyDescent="0.25">
      <c r="A7">
        <f>'Condomínio Fazendinha I - PO'!H40*'Condomínio Fazendinha I - PO'!I40</f>
        <v>200</v>
      </c>
      <c r="B7">
        <f>'Condomínio Fazendinha I - PO'!H41*'Condomínio Fazendinha I - PO'!I41</f>
        <v>200</v>
      </c>
      <c r="C7">
        <f>'Condomínio Fazendinha I - PO'!H37*'Condomínio Fazendinha I - PO'!I37</f>
        <v>20</v>
      </c>
      <c r="D7">
        <f>'Condomínio Fazendinha I - PO'!H38*'Condomínio Fazendinha I - PO'!I38</f>
        <v>200</v>
      </c>
      <c r="E7">
        <f>'Condomínio Fazendinha I - PO'!H34*'Condomínio Fazendinha I - PO'!I34</f>
        <v>200</v>
      </c>
      <c r="F7">
        <f>'Condomínio Fazendinha I - PO'!H39*'Condomínio Fazendinha I - PO'!I39</f>
        <v>1</v>
      </c>
      <c r="G7">
        <f>'Condomínio Fazendinha I - PO'!H35*'Condomínio Fazendinha I - PO'!I35</f>
        <v>10</v>
      </c>
      <c r="H7">
        <f>'Condomínio Fazendinha I - PO'!H91*'Condomínio Fazendinha I - PO'!I91</f>
        <v>880</v>
      </c>
      <c r="I7">
        <f>'Condomínio Fazendinha I - PO'!H36*'Condomínio Fazendinha I - PO'!I36</f>
        <v>220</v>
      </c>
    </row>
    <row r="8" spans="1:9" x14ac:dyDescent="0.25">
      <c r="A8">
        <f>'Condomínio Fazendinha I - PO'!H95*'Condomínio Fazendinha I - PO'!I95</f>
        <v>280</v>
      </c>
      <c r="B8">
        <f>'Condomínio Fazendinha I - PO'!H53*'Condomínio Fazendinha I - PO'!I53</f>
        <v>200</v>
      </c>
      <c r="C8">
        <f>'Condomínio Fazendinha I - PO'!H50*'Condomínio Fazendinha I - PO'!I50</f>
        <v>20</v>
      </c>
      <c r="D8">
        <f>'Condomínio Fazendinha I - PO'!H51*'Condomínio Fazendinha I - PO'!I51</f>
        <v>200</v>
      </c>
      <c r="E8" s="307">
        <f>'Condomínio Fazendinha I - PO'!H52*'Condomínio Fazendinha I - PO'!I52</f>
        <v>200</v>
      </c>
      <c r="F8" s="307">
        <f>'Condomínio Fazendinha I - PO'!H64*'Condomínio Fazendinha I - PO'!I64</f>
        <v>12</v>
      </c>
      <c r="G8" s="307">
        <f>'Condomínio Fazendinha I - PO'!H55*'Condomínio Fazendinha I - PO'!I55</f>
        <v>10</v>
      </c>
      <c r="H8" s="307">
        <f>'Condomínio Fazendinha I - PO'!H144*'Condomínio Fazendinha I - PO'!I144</f>
        <v>1320</v>
      </c>
      <c r="I8">
        <f>'Condomínio Fazendinha I - PO'!H54*'Condomínio Fazendinha I - PO'!I54</f>
        <v>220</v>
      </c>
    </row>
    <row r="9" spans="1:9" x14ac:dyDescent="0.25">
      <c r="A9">
        <f>'Condomínio Fazendinha I - PO'!H105*'Condomínio Fazendinha I - PO'!I105</f>
        <v>420</v>
      </c>
      <c r="B9">
        <f>'Condomínio Fazendinha I - PO'!H63*'Condomínio Fazendinha I - PO'!I63</f>
        <v>840</v>
      </c>
      <c r="C9" s="307">
        <f>'Condomínio Fazendinha I - PO'!H60*'Condomínio Fazendinha I - PO'!I60</f>
        <v>120</v>
      </c>
      <c r="D9" s="307">
        <f>'Condomínio Fazendinha I - PO'!H61*'Condomínio Fazendinha I - PO'!I61</f>
        <v>840</v>
      </c>
      <c r="E9" s="307">
        <f>'Condomínio Fazendinha I - PO'!H62*'Condomínio Fazendinha I - PO'!I62</f>
        <v>840</v>
      </c>
      <c r="F9">
        <f>'Condomínio Fazendinha I - PO'!H96*'Condomínio Fazendinha I - PO'!I96</f>
        <v>4</v>
      </c>
      <c r="G9">
        <f>'Condomínio Fazendinha I - PO'!H70*'Condomínio Fazendinha I - PO'!I70</f>
        <v>60</v>
      </c>
      <c r="H9">
        <f>'Condomínio Fazendinha I - PO'!H155*'Condomínio Fazendinha I - PO'!I155</f>
        <v>1320</v>
      </c>
      <c r="I9" s="307">
        <f>'Condomínio Fazendinha I - PO'!H59*'Condomínio Fazendinha I - PO'!I59</f>
        <v>2640</v>
      </c>
    </row>
    <row r="10" spans="1:9" x14ac:dyDescent="0.25">
      <c r="A10">
        <f>'Condomínio Fazendinha I - PO'!H115*'Condomínio Fazendinha I - PO'!I115</f>
        <v>280</v>
      </c>
      <c r="B10">
        <f>'Condomínio Fazendinha I - PO'!H71*'Condomínio Fazendinha I - PO'!I71</f>
        <v>420</v>
      </c>
      <c r="C10">
        <f>'Condomínio Fazendinha I - PO'!H68*'Condomínio Fazendinha I - PO'!I68</f>
        <v>60</v>
      </c>
      <c r="D10">
        <f>'Condomínio Fazendinha I - PO'!H69*'Condomínio Fazendinha I - PO'!I69</f>
        <v>420</v>
      </c>
      <c r="E10">
        <f>'Condomínio Fazendinha I - PO'!H80*'Condomínio Fazendinha I - PO'!I80</f>
        <v>840</v>
      </c>
      <c r="F10" s="307">
        <f>'Condomínio Fazendinha I - PO'!H149*'Condomínio Fazendinha I - PO'!I149</f>
        <v>6</v>
      </c>
      <c r="G10">
        <f>'Condomínio Fazendinha I - PO'!H100*'Condomínio Fazendinha I - PO'!I100</f>
        <v>60</v>
      </c>
      <c r="H10">
        <f>'Condomínio Fazendinha I - PO'!H172*'Condomínio Fazendinha I - PO'!I172</f>
        <v>1320</v>
      </c>
      <c r="I10">
        <f>'Condomínio Fazendinha I - PO'!H72*'Condomínio Fazendinha I - PO'!I72</f>
        <v>1320</v>
      </c>
    </row>
    <row r="11" spans="1:9" x14ac:dyDescent="0.25">
      <c r="A11">
        <f>'Condomínio Fazendinha I - PO'!H125*'Condomínio Fazendinha I - PO'!I125</f>
        <v>280</v>
      </c>
      <c r="B11">
        <f>'Condomínio Fazendinha I - PO'!H77*'Condomínio Fazendinha I - PO'!I77</f>
        <v>840</v>
      </c>
      <c r="C11">
        <f>'Condomínio Fazendinha I - PO'!H78*'Condomínio Fazendinha I - PO'!I78</f>
        <v>120</v>
      </c>
      <c r="D11">
        <f>'Condomínio Fazendinha I - PO'!H79*'Condomínio Fazendinha I - PO'!I79</f>
        <v>840</v>
      </c>
      <c r="E11">
        <f>'Condomínio Fazendinha I - PO'!H106*'Condomínio Fazendinha I - PO'!I106</f>
        <v>420</v>
      </c>
      <c r="F11" s="307">
        <f>'Condomínio Fazendinha I - PO'!H160*'Condomínio Fazendinha I - PO'!I160</f>
        <v>6</v>
      </c>
      <c r="G11">
        <f>'Condomínio Fazendinha I - PO'!H140*'Condomínio Fazendinha I - PO'!I140</f>
        <v>60</v>
      </c>
      <c r="H11">
        <f>'Condomínio Fazendinha I - PO'!H183*'Condomínio Fazendinha I - PO'!I183</f>
        <v>1320</v>
      </c>
      <c r="I11">
        <f>'Condomínio Fazendinha I - PO'!H101*'Condomínio Fazendinha I - PO'!I101</f>
        <v>1320</v>
      </c>
    </row>
    <row r="12" spans="1:9" x14ac:dyDescent="0.25">
      <c r="A12">
        <f>'Condomínio Fazendinha I - PO'!H134*'Condomínio Fazendinha I - PO'!I134</f>
        <v>420</v>
      </c>
      <c r="B12">
        <f>'Condomínio Fazendinha I - PO'!H92*'Condomínio Fazendinha I - PO'!I92</f>
        <v>280</v>
      </c>
      <c r="C12">
        <f>'Condomínio Fazendinha I - PO'!H93*'Condomínio Fazendinha I - PO'!I93</f>
        <v>40</v>
      </c>
      <c r="D12">
        <f>'Condomínio Fazendinha I - PO'!H94*'Condomínio Fazendinha I - PO'!I94</f>
        <v>280</v>
      </c>
      <c r="E12">
        <f>'Condomínio Fazendinha I - PO'!H116*'Condomínio Fazendinha I - PO'!I116</f>
        <v>280</v>
      </c>
      <c r="F12">
        <f>'Condomínio Fazendinha I - PO'!H177*'Condomínio Fazendinha I - PO'!I177</f>
        <v>6</v>
      </c>
      <c r="G12">
        <f>'Condomínio Fazendinha I - PO'!H168*'Condomínio Fazendinha I - PO'!I168</f>
        <v>60</v>
      </c>
      <c r="H12">
        <f>'Condomínio Fazendinha I - PO'!H208*'Condomínio Fazendinha I - PO'!I208</f>
        <v>1320</v>
      </c>
      <c r="I12">
        <f>'Condomínio Fazendinha I - PO'!H111*'Condomínio Fazendinha I - PO'!I111</f>
        <v>880</v>
      </c>
    </row>
    <row r="13" spans="1:9" x14ac:dyDescent="0.25">
      <c r="A13">
        <f>'Condomínio Fazendinha I - PO'!H146*'Condomínio Fazendinha I - PO'!I146</f>
        <v>420</v>
      </c>
      <c r="B13">
        <f>'Condomínio Fazendinha I - PO'!H104*'Condomínio Fazendinha I - PO'!I104</f>
        <v>420</v>
      </c>
      <c r="C13">
        <f>'Condomínio Fazendinha I - PO'!H102*'Condomínio Fazendinha I - PO'!I102</f>
        <v>60</v>
      </c>
      <c r="D13">
        <f>'Condomínio Fazendinha I - PO'!H103*'Condomínio Fazendinha I - PO'!I103</f>
        <v>420</v>
      </c>
      <c r="E13">
        <f>'Condomínio Fazendinha I - PO'!H126*'Condomínio Fazendinha I - PO'!I126</f>
        <v>280</v>
      </c>
      <c r="F13">
        <f>'Condomínio Fazendinha I - PO'!H188*'Condomínio Fazendinha I - PO'!I188</f>
        <v>6</v>
      </c>
      <c r="G13">
        <f>'Condomínio Fazendinha I - PO'!H196*'Condomínio Fazendinha I - PO'!I196</f>
        <v>20</v>
      </c>
      <c r="H13" s="307">
        <f>'Condomínio Fazendinha I - PO'!H216*'Condomínio Fazendinha I - PO'!I216</f>
        <v>880</v>
      </c>
      <c r="I13">
        <f>'Condomínio Fazendinha I - PO'!H121*'Condomínio Fazendinha I - PO'!I121</f>
        <v>880</v>
      </c>
    </row>
    <row r="14" spans="1:9" x14ac:dyDescent="0.25">
      <c r="A14" s="307">
        <f>'Condomínio Fazendinha I - PO'!H157*'Condomínio Fazendinha I - PO'!I157</f>
        <v>420</v>
      </c>
      <c r="B14">
        <f>'Condomínio Fazendinha I - PO'!H114*'Condomínio Fazendinha I - PO'!I114</f>
        <v>280</v>
      </c>
      <c r="C14">
        <f>'Condomínio Fazendinha I - PO'!H112*'Condomínio Fazendinha I - PO'!I112</f>
        <v>40</v>
      </c>
      <c r="D14">
        <f>'Condomínio Fazendinha I - PO'!H113*'Condomínio Fazendinha I - PO'!I113</f>
        <v>280</v>
      </c>
      <c r="E14">
        <f>'Condomínio Fazendinha I - PO'!H135*'Condomínio Fazendinha I - PO'!I135</f>
        <v>420</v>
      </c>
      <c r="F14" s="314">
        <f>'Condomínio Fazendinha I - PO'!H236*'Condomínio Fazendinha I - PO'!I236</f>
        <v>1</v>
      </c>
      <c r="G14" s="314">
        <f>'Condomínio Fazendinha I - PO'!H232*'Condomínio Fazendinha I - PO'!I232</f>
        <v>10</v>
      </c>
      <c r="H14" s="307">
        <f>SUM(H7:H13)</f>
        <v>8360</v>
      </c>
      <c r="I14">
        <f>'Condomínio Fazendinha I - PO'!H197*'Condomínio Fazendinha I - PO'!I197</f>
        <v>440</v>
      </c>
    </row>
    <row r="15" spans="1:9" x14ac:dyDescent="0.25">
      <c r="A15" s="307">
        <f>'Condomínio Fazendinha I - PO'!H174*'Condomínio Fazendinha I - PO'!I174</f>
        <v>420</v>
      </c>
      <c r="B15">
        <f>'Condomínio Fazendinha I - PO'!H124*'Condomínio Fazendinha I - PO'!I124</f>
        <v>280</v>
      </c>
      <c r="C15">
        <f>'Condomínio Fazendinha I - PO'!H122*'Condomínio Fazendinha I - PO'!I122</f>
        <v>40</v>
      </c>
      <c r="D15">
        <f>'Condomínio Fazendinha I - PO'!H123*'Condomínio Fazendinha I - PO'!I123</f>
        <v>280</v>
      </c>
      <c r="E15" s="307">
        <f>'Condomínio Fazendinha I - PO'!H150*'Condomínio Fazendinha I - PO'!I150</f>
        <v>420</v>
      </c>
      <c r="F15">
        <f>SUM(F7:F14)</f>
        <v>42</v>
      </c>
      <c r="G15" s="314">
        <f>SUM(G7:G14)</f>
        <v>290</v>
      </c>
      <c r="I15" s="307">
        <f>'Condomínio Fazendinha I - PO'!H217*'Condomínio Fazendinha I - PO'!I217</f>
        <v>880</v>
      </c>
    </row>
    <row r="16" spans="1:9" x14ac:dyDescent="0.25">
      <c r="A16">
        <f>'Condomínio Fazendinha I - PO'!H185*'Condomínio Fazendinha I - PO'!I185</f>
        <v>420</v>
      </c>
      <c r="B16">
        <f>'Condomínio Fazendinha I - PO'!H133*'Condomínio Fazendinha I - PO'!I133</f>
        <v>420</v>
      </c>
      <c r="C16">
        <f>'Condomínio Fazendinha I - PO'!H131*'Condomínio Fazendinha I - PO'!I131</f>
        <v>60</v>
      </c>
      <c r="D16" s="307">
        <f>'Condomínio Fazendinha I - PO'!H132*'Condomínio Fazendinha I - PO'!I132</f>
        <v>420</v>
      </c>
      <c r="E16" s="307">
        <f>'Condomínio Fazendinha I - PO'!H161*'Condomínio Fazendinha I - PO'!I161</f>
        <v>420</v>
      </c>
      <c r="I16" s="314">
        <f>'Condomínio Fazendinha I - PO'!H233*'Condomínio Fazendinha I - PO'!I233</f>
        <v>220</v>
      </c>
    </row>
    <row r="17" spans="1:9" x14ac:dyDescent="0.25">
      <c r="A17">
        <f>'Condomínio Fazendinha I - PO'!H201*'Condomínio Fazendinha I - PO'!I201</f>
        <v>140</v>
      </c>
      <c r="B17">
        <f>'Condomínio Fazendinha I - PO'!H145*'Condomínio Fazendinha I - PO'!I145</f>
        <v>420</v>
      </c>
      <c r="C17" s="307">
        <f>'Condomínio Fazendinha I - PO'!H147*'Condomínio Fazendinha I - PO'!I147</f>
        <v>60</v>
      </c>
      <c r="D17" s="307">
        <f>'Condomínio Fazendinha I - PO'!H148*'Condomínio Fazendinha I - PO'!I148</f>
        <v>420</v>
      </c>
      <c r="E17">
        <f>'Condomínio Fazendinha I - PO'!H178*'Condomínio Fazendinha I - PO'!I178</f>
        <v>420</v>
      </c>
      <c r="I17">
        <f>SUM(I7:I16)</f>
        <v>9020</v>
      </c>
    </row>
    <row r="18" spans="1:9" x14ac:dyDescent="0.25">
      <c r="A18" s="307">
        <f>'Condomínio Fazendinha I - PO'!H207*'Condomínio Fazendinha I - PO'!I207</f>
        <v>300</v>
      </c>
      <c r="B18">
        <f>'Condomínio Fazendinha I - PO'!H156*'Condomínio Fazendinha I - PO'!I156</f>
        <v>420</v>
      </c>
      <c r="C18" s="307">
        <f>'Condomínio Fazendinha I - PO'!H158*'Condomínio Fazendinha I - PO'!I158</f>
        <v>60</v>
      </c>
      <c r="D18" s="307">
        <f>'Condomínio Fazendinha I - PO'!H159*'Condomínio Fazendinha I - PO'!I159</f>
        <v>420</v>
      </c>
      <c r="E18">
        <f>'Condomínio Fazendinha I - PO'!H189*'Condomínio Fazendinha I - PO'!I189</f>
        <v>420</v>
      </c>
    </row>
    <row r="19" spans="1:9" x14ac:dyDescent="0.25">
      <c r="A19" s="314">
        <f>'Condomínio Fazendinha I - PO'!H237*'Condomínio Fazendinha I - PO'!I237</f>
        <v>220</v>
      </c>
      <c r="B19">
        <f>'Condomínio Fazendinha I - PO'!H173*'Condomínio Fazendinha I - PO'!I173</f>
        <v>420</v>
      </c>
      <c r="C19">
        <f>'Condomínio Fazendinha I - PO'!H175*'Condomínio Fazendinha I - PO'!I175</f>
        <v>60</v>
      </c>
      <c r="D19">
        <f>'Condomínio Fazendinha I - PO'!H176*'Condomínio Fazendinha I - PO'!I176</f>
        <v>420</v>
      </c>
      <c r="E19">
        <f>'Condomínio Fazendinha I - PO'!H200*'Condomínio Fazendinha I - PO'!I200</f>
        <v>140</v>
      </c>
    </row>
    <row r="20" spans="1:9" x14ac:dyDescent="0.25">
      <c r="A20">
        <f>SUM(A7:A19)</f>
        <v>4220</v>
      </c>
      <c r="B20" s="307">
        <f>'Condomínio Fazendinha I - PO'!H184*'Condomínio Fazendinha I - PO'!I184</f>
        <v>420</v>
      </c>
      <c r="C20">
        <f>'Condomínio Fazendinha I - PO'!H186*'Condomínio Fazendinha I - PO'!I186</f>
        <v>60</v>
      </c>
      <c r="D20">
        <f>'Condomínio Fazendinha I - PO'!H187*'Condomínio Fazendinha I - PO'!I187</f>
        <v>420</v>
      </c>
      <c r="E20">
        <f>'Condomínio Fazendinha I - PO'!H212*'Condomínio Fazendinha I - PO'!I212</f>
        <v>300</v>
      </c>
    </row>
    <row r="21" spans="1:9" x14ac:dyDescent="0.25">
      <c r="B21" s="307">
        <f>'Condomínio Fazendinha I - PO'!H202*'Condomínio Fazendinha I - PO'!I202</f>
        <v>140</v>
      </c>
      <c r="C21">
        <f>'Condomínio Fazendinha I - PO'!H198*'Condomínio Fazendinha I - PO'!I198</f>
        <v>20</v>
      </c>
      <c r="D21">
        <f>'Condomínio Fazendinha I - PO'!H199*'Condomínio Fazendinha I - PO'!I199</f>
        <v>140</v>
      </c>
      <c r="E21" s="314">
        <f>'Condomínio Fazendinha I - PO'!H231*'Condomínio Fazendinha I - PO'!I231</f>
        <v>200</v>
      </c>
    </row>
    <row r="22" spans="1:9" x14ac:dyDescent="0.25">
      <c r="B22" s="307">
        <f>'Condomínio Fazendinha I - PO'!H209*'Condomínio Fazendinha I - PO'!I209</f>
        <v>300</v>
      </c>
      <c r="C22">
        <f>'Condomínio Fazendinha I - PO'!H210*'Condomínio Fazendinha I - PO'!I210</f>
        <v>30</v>
      </c>
      <c r="D22">
        <f>'Condomínio Fazendinha I - PO'!H211*'Condomínio Fazendinha I - PO'!I211</f>
        <v>300</v>
      </c>
      <c r="E22">
        <f>SUM(E7:E21)</f>
        <v>5800</v>
      </c>
    </row>
    <row r="23" spans="1:9" x14ac:dyDescent="0.25">
      <c r="B23" s="314">
        <f>'Condomínio Fazendinha I - PO'!H238*'Condomínio Fazendinha I - PO'!I238</f>
        <v>220</v>
      </c>
      <c r="C23" s="314">
        <f>'Condomínio Fazendinha I - PO'!H234*'Condomínio Fazendinha I - PO'!I234</f>
        <v>20</v>
      </c>
      <c r="D23" s="314">
        <f>'Condomínio Fazendinha I - PO'!H235*'Condomínio Fazendinha I - PO'!I235</f>
        <v>200</v>
      </c>
    </row>
    <row r="24" spans="1:9" x14ac:dyDescent="0.25">
      <c r="B24">
        <f>SUM(B7:B23)</f>
        <v>6520</v>
      </c>
      <c r="C24" s="314">
        <f t="shared" ref="C24:D24" si="0">SUM(C7:C23)</f>
        <v>890</v>
      </c>
      <c r="D24" s="314">
        <f t="shared" si="0"/>
        <v>6500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1237F-6631-40C3-9A43-E96D3408D1D2}">
  <dimension ref="A5:I24"/>
  <sheetViews>
    <sheetView topLeftCell="A2" workbookViewId="0">
      <selection activeCell="E21" sqref="E21"/>
    </sheetView>
  </sheetViews>
  <sheetFormatPr defaultRowHeight="15" x14ac:dyDescent="0.25"/>
  <sheetData>
    <row r="5" spans="1:9" x14ac:dyDescent="0.25">
      <c r="A5" t="s">
        <v>513</v>
      </c>
    </row>
    <row r="6" spans="1:9" x14ac:dyDescent="0.25">
      <c r="A6" s="179" t="s">
        <v>512</v>
      </c>
      <c r="B6" s="179" t="s">
        <v>514</v>
      </c>
      <c r="C6" s="179" t="s">
        <v>515</v>
      </c>
      <c r="D6" s="179" t="s">
        <v>516</v>
      </c>
      <c r="E6" s="179" t="s">
        <v>517</v>
      </c>
      <c r="F6" s="179" t="s">
        <v>518</v>
      </c>
      <c r="G6" s="179" t="s">
        <v>521</v>
      </c>
      <c r="H6" s="179" t="s">
        <v>522</v>
      </c>
      <c r="I6" s="179" t="s">
        <v>523</v>
      </c>
    </row>
    <row r="7" spans="1:9" x14ac:dyDescent="0.25">
      <c r="A7">
        <f>'Condomínio Fazendinha II - PO'!H40*'Condomínio Fazendinha II - PO'!I40</f>
        <v>200</v>
      </c>
      <c r="B7">
        <f>'Condomínio Fazendinha II - PO'!H41*'Condomínio Fazendinha II - PO'!I41</f>
        <v>200</v>
      </c>
      <c r="C7">
        <f>'Condomínio Fazendinha II - PO'!H37*'Condomínio Fazendinha II - PO'!I37</f>
        <v>20</v>
      </c>
      <c r="D7">
        <f>'Condomínio Fazendinha II - PO'!H38*'Condomínio Fazendinha II - PO'!I38</f>
        <v>200</v>
      </c>
      <c r="E7">
        <f>'Condomínio Fazendinha II - PO'!H34*'Condomínio Fazendinha II - PO'!I34</f>
        <v>200</v>
      </c>
      <c r="F7">
        <f>'Condomínio Fazendinha II - PO'!H39*'Condomínio Fazendinha II - PO'!I39</f>
        <v>1</v>
      </c>
      <c r="G7">
        <f>'Condomínio Fazendinha II - PO'!H35*'Condomínio Fazendinha II - PO'!I35</f>
        <v>10</v>
      </c>
      <c r="H7">
        <f>'Condomínio Fazendinha II - PO'!H91*'Condomínio Fazendinha II - PO'!I91</f>
        <v>880</v>
      </c>
      <c r="I7">
        <f>'Condomínio Fazendinha II - PO'!H36*'Condomínio Fazendinha II - PO'!I36</f>
        <v>220</v>
      </c>
    </row>
    <row r="8" spans="1:9" x14ac:dyDescent="0.25">
      <c r="A8">
        <f>'Condomínio Fazendinha II - PO'!H95*'Condomínio Fazendinha II - PO'!I95</f>
        <v>280</v>
      </c>
      <c r="B8">
        <f>'Condomínio Fazendinha II - PO'!H53*'Condomínio Fazendinha II - PO'!I53</f>
        <v>200</v>
      </c>
      <c r="C8">
        <f>'Condomínio Fazendinha II - PO'!H50*'Condomínio Fazendinha II - PO'!I50</f>
        <v>20</v>
      </c>
      <c r="D8">
        <f>'Condomínio Fazendinha II - PO'!H51*'Condomínio Fazendinha II - PO'!I51</f>
        <v>200</v>
      </c>
      <c r="E8" s="307">
        <f>'Condomínio Fazendinha II - PO'!H52*'Condomínio Fazendinha II - PO'!I52</f>
        <v>200</v>
      </c>
      <c r="F8" s="307">
        <f>'Condomínio Fazendinha II - PO'!H64*'Condomínio Fazendinha II - PO'!I64</f>
        <v>12</v>
      </c>
      <c r="G8" s="307">
        <f>'Condomínio Fazendinha II - PO'!H55*'Condomínio Fazendinha II - PO'!I55</f>
        <v>10</v>
      </c>
      <c r="H8" s="307">
        <f>'Condomínio Fazendinha II - PO'!H144*'Condomínio Fazendinha II - PO'!I144</f>
        <v>1320</v>
      </c>
      <c r="I8" s="307">
        <f>'Condomínio Fazendinha II - PO'!H54*'Condomínio Fazendinha II - PO'!I54</f>
        <v>220</v>
      </c>
    </row>
    <row r="9" spans="1:9" x14ac:dyDescent="0.25">
      <c r="A9">
        <f>'Condomínio Fazendinha II - PO'!H105*'Condomínio Fazendinha II - PO'!I105</f>
        <v>420</v>
      </c>
      <c r="B9" s="307">
        <f>'Condomínio Fazendinha II - PO'!H63*'Condomínio Fazendinha II - PO'!I63</f>
        <v>840</v>
      </c>
      <c r="C9" s="307">
        <f>'Condomínio Fazendinha II - PO'!H60*'Condomínio Fazendinha II - PO'!I60</f>
        <v>120</v>
      </c>
      <c r="D9" s="307">
        <f>'Condomínio Fazendinha II - PO'!H61*'Condomínio Fazendinha II - PO'!I61</f>
        <v>840</v>
      </c>
      <c r="E9">
        <f>'Condomínio Fazendinha II - PO'!H61*'Condomínio Fazendinha II - PO'!I62</f>
        <v>840</v>
      </c>
      <c r="F9">
        <f>'Condomínio Fazendinha II - PO'!H96*'Condomínio Fazendinha II - PO'!I96</f>
        <v>4</v>
      </c>
      <c r="G9">
        <f>'Condomínio Fazendinha II - PO'!H70*'Condomínio Fazendinha II - PO'!I70</f>
        <v>60</v>
      </c>
      <c r="H9">
        <f>'Condomínio Fazendinha II - PO'!H155*'Condomínio Fazendinha II - PO'!I155</f>
        <v>1320</v>
      </c>
      <c r="I9" s="307">
        <f>'Condomínio Fazendinha II - PO'!H59*'Condomínio Fazendinha II - PO'!I59</f>
        <v>2640</v>
      </c>
    </row>
    <row r="10" spans="1:9" x14ac:dyDescent="0.25">
      <c r="A10">
        <f>'Condomínio Fazendinha II - PO'!H115*'Condomínio Fazendinha II - PO'!I115</f>
        <v>280</v>
      </c>
      <c r="B10">
        <f>'Condomínio Fazendinha II - PO'!H71*'Condomínio Fazendinha II - PO'!I71</f>
        <v>420</v>
      </c>
      <c r="C10">
        <f>'Condomínio Fazendinha II - PO'!H68*'Condomínio Fazendinha II - PO'!I68</f>
        <v>60</v>
      </c>
      <c r="D10">
        <f>'Condomínio Fazendinha II - PO'!H69*'Condomínio Fazendinha II - PO'!I69</f>
        <v>420</v>
      </c>
      <c r="E10">
        <f>'Condomínio Fazendinha II - PO'!H80*'Condomínio Fazendinha II - PO'!I80</f>
        <v>840</v>
      </c>
      <c r="F10">
        <f>'Condomínio Fazendinha II - PO'!H149*'Condomínio Fazendinha II - PO'!I149</f>
        <v>6</v>
      </c>
      <c r="G10">
        <f>'Condomínio Fazendinha II - PO'!H100*'Condomínio Fazendinha II - PO'!I100</f>
        <v>60</v>
      </c>
      <c r="H10" s="307">
        <f>'Condomínio Fazendinha II - PO'!H172*'Condomínio Fazendinha II - PO'!I172</f>
        <v>1320</v>
      </c>
      <c r="I10">
        <f>'Condomínio Fazendinha II - PO'!H72*'Condomínio Fazendinha II - PO'!I72</f>
        <v>1320</v>
      </c>
    </row>
    <row r="11" spans="1:9" x14ac:dyDescent="0.25">
      <c r="A11">
        <f>'Condomínio Fazendinha II - PO'!H125*'Condomínio Fazendinha II - PO'!I125</f>
        <v>280</v>
      </c>
      <c r="B11">
        <f>'Condomínio Fazendinha II - PO'!H77*'Condomínio Fazendinha II - PO'!I77</f>
        <v>840</v>
      </c>
      <c r="C11">
        <f>'Condomínio Fazendinha II - PO'!H78*'Condomínio Fazendinha II - PO'!I78</f>
        <v>120</v>
      </c>
      <c r="D11">
        <f>'Condomínio Fazendinha II - PO'!H79*'Condomínio Fazendinha II - PO'!I79</f>
        <v>840</v>
      </c>
      <c r="E11">
        <f>'Condomínio Fazendinha II - PO'!H106*'Condomínio Fazendinha II - PO'!I106</f>
        <v>420</v>
      </c>
      <c r="F11">
        <f>'Condomínio Fazendinha II - PO'!H160*'Condomínio Fazendinha II - PO'!I160</f>
        <v>6</v>
      </c>
      <c r="G11">
        <f>'Condomínio Fazendinha II - PO'!H140*'Condomínio Fazendinha II - PO'!I140</f>
        <v>60</v>
      </c>
      <c r="H11" s="307">
        <f>'Condomínio Fazendinha II - PO'!H183*'Condomínio Fazendinha II - PO'!I183</f>
        <v>1320</v>
      </c>
      <c r="I11">
        <f>'Condomínio Fazendinha II - PO'!H101*'Condomínio Fazendinha II - PO'!I101</f>
        <v>1320</v>
      </c>
    </row>
    <row r="12" spans="1:9" x14ac:dyDescent="0.25">
      <c r="A12">
        <f>'Condomínio Fazendinha II - PO'!H134*'Condomínio Fazendinha II - PO'!I134</f>
        <v>420</v>
      </c>
      <c r="B12">
        <f>'Condomínio Fazendinha II - PO'!H92*'Condomínio Fazendinha II - PO'!I92</f>
        <v>280</v>
      </c>
      <c r="C12">
        <f>'Condomínio Fazendinha II - PO'!H93*'Condomínio Fazendinha II - PO'!I93</f>
        <v>40</v>
      </c>
      <c r="D12">
        <f>'Condomínio Fazendinha II - PO'!H94*'Condomínio Fazendinha II - PO'!I94</f>
        <v>280</v>
      </c>
      <c r="E12">
        <f>'Condomínio Fazendinha II - PO'!H116*'Condomínio Fazendinha II - PO'!I116</f>
        <v>280</v>
      </c>
      <c r="F12" s="307">
        <f>'Condomínio Fazendinha II - PO'!H177*'Condomínio Fazendinha II - PO'!I177</f>
        <v>6</v>
      </c>
      <c r="G12">
        <f>'Condomínio Fazendinha II - PO'!H168*'Condomínio Fazendinha II - PO'!I168</f>
        <v>60</v>
      </c>
      <c r="H12">
        <f>'Condomínio Fazendinha II - PO'!H208*'Condomínio Fazendinha II - PO'!I208</f>
        <v>1320</v>
      </c>
      <c r="I12">
        <f>'Condomínio Fazendinha II - PO'!H111*'Condomínio Fazendinha II - PO'!I111</f>
        <v>880</v>
      </c>
    </row>
    <row r="13" spans="1:9" x14ac:dyDescent="0.25">
      <c r="A13">
        <f>'Condomínio Fazendinha II - PO'!H145*'Condomínio Fazendinha II - PO'!I145</f>
        <v>420</v>
      </c>
      <c r="B13">
        <f>'Condomínio Fazendinha II - PO'!H104*'Condomínio Fazendinha II - PO'!I104</f>
        <v>420</v>
      </c>
      <c r="C13">
        <f>'Condomínio Fazendinha II - PO'!H102*'Condomínio Fazendinha II - PO'!I102</f>
        <v>60</v>
      </c>
      <c r="D13">
        <f>'Condomínio Fazendinha II - PO'!H103*'Condomínio Fazendinha II - PO'!I103</f>
        <v>420</v>
      </c>
      <c r="E13">
        <f>'Condomínio Fazendinha II - PO'!H126*'Condomínio Fazendinha II - PO'!I126</f>
        <v>280</v>
      </c>
      <c r="F13" s="307">
        <f>'Condomínio Fazendinha II - PO'!H188*'Condomínio Fazendinha II - PO'!I188</f>
        <v>6</v>
      </c>
      <c r="G13">
        <f>'Condomínio Fazendinha II - PO'!H196*'Condomínio Fazendinha II - PO'!I196</f>
        <v>20</v>
      </c>
      <c r="H13">
        <f>'Condomínio Fazendinha II - PO'!H216*'Condomínio Fazendinha II - PO'!I216</f>
        <v>880</v>
      </c>
      <c r="I13">
        <f>'Condomínio Fazendinha II - PO'!H121*'Condomínio Fazendinha II - PO'!I121</f>
        <v>880</v>
      </c>
    </row>
    <row r="14" spans="1:9" x14ac:dyDescent="0.25">
      <c r="A14" s="307">
        <f>'Condomínio Fazendinha II - PO'!H156*'Condomínio Fazendinha II - PO'!I156</f>
        <v>420</v>
      </c>
      <c r="B14">
        <f>'Condomínio Fazendinha II - PO'!H114*'Condomínio Fazendinha II - PO'!I114</f>
        <v>280</v>
      </c>
      <c r="C14">
        <f>'Condomínio Fazendinha II - PO'!H112*'Condomínio Fazendinha II - PO'!I112</f>
        <v>40</v>
      </c>
      <c r="D14">
        <f>'Condomínio Fazendinha II - PO'!H113*'Condomínio Fazendinha II - PO'!I113</f>
        <v>280</v>
      </c>
      <c r="E14">
        <f>'Condomínio Fazendinha II - PO'!H135*'Condomínio Fazendinha II - PO'!I135</f>
        <v>420</v>
      </c>
      <c r="F14" s="314">
        <f>'Condomínio Fazendinha II - PO'!H236*'Condomínio Fazendinha II - PO'!I236</f>
        <v>1</v>
      </c>
      <c r="G14" s="314">
        <f>'Condomínio Fazendinha II - PO'!H232*'Condomínio Fazendinha II - PO'!I232</f>
        <v>10</v>
      </c>
      <c r="H14">
        <f>SUM(H7:H13)</f>
        <v>8360</v>
      </c>
      <c r="I14">
        <f>'Condomínio Fazendinha II - PO'!H197*'Condomínio Fazendinha II - PO'!I197</f>
        <v>440</v>
      </c>
    </row>
    <row r="15" spans="1:9" x14ac:dyDescent="0.25">
      <c r="A15">
        <f>'Condomínio Fazendinha II - PO'!H174*'Condomínio Fazendinha II - PO'!I174</f>
        <v>420</v>
      </c>
      <c r="B15">
        <f>'Condomínio Fazendinha II - PO'!H124*'Condomínio Fazendinha II - PO'!I124</f>
        <v>280</v>
      </c>
      <c r="C15">
        <f>'Condomínio Fazendinha II - PO'!H122*'Condomínio Fazendinha II - PO'!I122</f>
        <v>40</v>
      </c>
      <c r="D15">
        <f>'Condomínio Fazendinha II - PO'!H123*'Condomínio Fazendinha II - PO'!I123</f>
        <v>280</v>
      </c>
      <c r="E15" s="307">
        <f>'Condomínio Fazendinha II - PO'!H150*'Condomínio Fazendinha II - PO'!I150</f>
        <v>420</v>
      </c>
      <c r="F15">
        <f>SUM(F7:F14)</f>
        <v>42</v>
      </c>
      <c r="G15">
        <f>SUM(G7:G14)</f>
        <v>290</v>
      </c>
      <c r="I15">
        <f>'Condomínio Fazendinha II - PO'!H217*'Condomínio Fazendinha II - PO'!I217</f>
        <v>880</v>
      </c>
    </row>
    <row r="16" spans="1:9" x14ac:dyDescent="0.25">
      <c r="A16">
        <f>'Condomínio Fazendinha II - PO'!H185*'Condomínio Fazendinha II - PO'!I185</f>
        <v>420</v>
      </c>
      <c r="B16">
        <f>'Condomínio Fazendinha II - PO'!H133*'Condomínio Fazendinha II - PO'!I133</f>
        <v>420</v>
      </c>
      <c r="C16">
        <f>'Condomínio Fazendinha II - PO'!H131*'Condomínio Fazendinha II - PO'!I131</f>
        <v>60</v>
      </c>
      <c r="D16">
        <f>'Condomínio Fazendinha II - PO'!H132*'Condomínio Fazendinha II - PO'!I132</f>
        <v>420</v>
      </c>
      <c r="E16" s="307">
        <f>'Condomínio Fazendinha II - PO'!H161*'Condomínio Fazendinha II - PO'!I161</f>
        <v>420</v>
      </c>
      <c r="I16" s="314">
        <f>'Condomínio Fazendinha II - PO'!H233*'Condomínio Fazendinha II - PO'!I233</f>
        <v>220</v>
      </c>
    </row>
    <row r="17" spans="1:9" x14ac:dyDescent="0.25">
      <c r="A17" s="307">
        <f>'Condomínio Fazendinha II - PO'!H201*'Condomínio Fazendinha II - PO'!I201</f>
        <v>140</v>
      </c>
      <c r="B17">
        <f>'Condomínio Fazendinha II - PO'!H146*'Condomínio Fazendinha II - PO'!I146</f>
        <v>420</v>
      </c>
      <c r="C17" s="307">
        <f>'Condomínio Fazendinha II - PO'!H147*'Condomínio Fazendinha II - PO'!I147</f>
        <v>60</v>
      </c>
      <c r="D17" s="307">
        <f>'Condomínio Fazendinha II - PO'!H148*'Condomínio Fazendinha II - PO'!I148</f>
        <v>420</v>
      </c>
      <c r="E17" s="307">
        <f>'Condomínio Fazendinha II - PO'!H178*'Condomínio Fazendinha II - PO'!I178</f>
        <v>420</v>
      </c>
      <c r="I17">
        <f>SUM(I7:I16)</f>
        <v>9020</v>
      </c>
    </row>
    <row r="18" spans="1:9" x14ac:dyDescent="0.25">
      <c r="A18" s="307">
        <f>'Condomínio Fazendinha II - PO'!H207*'Condomínio Fazendinha II - PO'!I207</f>
        <v>300</v>
      </c>
      <c r="B18" s="307">
        <f>'Condomínio Fazendinha II - PO'!H157*'Condomínio Fazendinha II - PO'!I157</f>
        <v>420</v>
      </c>
      <c r="C18" s="307">
        <f>'Condomínio Fazendinha II - PO'!H158*'Condomínio Fazendinha II - PO'!I158</f>
        <v>60</v>
      </c>
      <c r="D18" s="307">
        <f>'Condomínio Fazendinha II - PO'!H159*'Condomínio Fazendinha II - PO'!I159</f>
        <v>420</v>
      </c>
      <c r="E18">
        <f>'Condomínio Fazendinha II - PO'!H189*'Condomínio Fazendinha II - PO'!I189</f>
        <v>420</v>
      </c>
    </row>
    <row r="19" spans="1:9" x14ac:dyDescent="0.25">
      <c r="A19" s="314">
        <f>'Condomínio Fazendinha II - PO'!H237*'Condomínio Fazendinha II - PO'!I237</f>
        <v>220</v>
      </c>
      <c r="B19" s="307">
        <f>'Condomínio Fazendinha II - PO'!H173*'Condomínio Fazendinha II - PO'!I173</f>
        <v>420</v>
      </c>
      <c r="C19" s="307">
        <f>'Condomínio Fazendinha II - PO'!H175*'Condomínio Fazendinha II - PO'!I175</f>
        <v>60</v>
      </c>
      <c r="D19" s="307">
        <f>'Condomínio Fazendinha II - PO'!H176*'Condomínio Fazendinha II - PO'!I176</f>
        <v>420</v>
      </c>
      <c r="E19">
        <f>'Condomínio Fazendinha II - PO'!H200*'Condomínio Fazendinha II - PO'!I200</f>
        <v>140</v>
      </c>
    </row>
    <row r="20" spans="1:9" x14ac:dyDescent="0.25">
      <c r="A20">
        <f>SUM(A7:A19)</f>
        <v>4220</v>
      </c>
      <c r="B20" s="307">
        <f>'Condomínio Fazendinha II - PO'!H184*'Condomínio Fazendinha II - PO'!I184</f>
        <v>420</v>
      </c>
      <c r="C20">
        <f>'Condomínio Fazendinha II - PO'!H186*'Condomínio Fazendinha II - PO'!I186</f>
        <v>60</v>
      </c>
      <c r="D20">
        <f>'Condomínio Fazendinha II - PO'!H187*'Condomínio Fazendinha II - PO'!I187</f>
        <v>420</v>
      </c>
      <c r="E20">
        <f>'Condomínio Fazendinha II - PO'!H212*'Condomínio Fazendinha II - PO'!I212</f>
        <v>300</v>
      </c>
    </row>
    <row r="21" spans="1:9" x14ac:dyDescent="0.25">
      <c r="B21" s="307">
        <f>'Condomínio Fazendinha II - PO'!H202*'Condomínio Fazendinha II - PO'!I202</f>
        <v>140</v>
      </c>
      <c r="C21">
        <f>'Condomínio Fazendinha II - PO'!H198*'Condomínio Fazendinha II - PO'!I198</f>
        <v>20</v>
      </c>
      <c r="D21">
        <f>'Condomínio Fazendinha II - PO'!H199*'Condomínio Fazendinha II - PO'!I199</f>
        <v>140</v>
      </c>
      <c r="E21" s="314">
        <f>'Condomínio Fazendinha II - PO'!H231*'Condomínio Fazendinha II - PO'!I231</f>
        <v>200</v>
      </c>
    </row>
    <row r="22" spans="1:9" x14ac:dyDescent="0.25">
      <c r="B22" s="307">
        <f>'Condomínio Fazendinha II - PO'!H209*'Condomínio Fazendinha II - PO'!I209</f>
        <v>300</v>
      </c>
      <c r="C22">
        <f>'Condomínio Fazendinha II - PO'!H210*'Condomínio Fazendinha II - PO'!I210</f>
        <v>30</v>
      </c>
      <c r="D22">
        <f>'Condomínio Fazendinha II - PO'!H211*'Condomínio Fazendinha II - PO'!I211</f>
        <v>300</v>
      </c>
      <c r="E22">
        <f>SUM(E7:E21)</f>
        <v>5800</v>
      </c>
    </row>
    <row r="23" spans="1:9" x14ac:dyDescent="0.25">
      <c r="B23" s="314">
        <f>'Condomínio Fazendinha II - PO'!H238*'Condomínio Fazendinha II - PO'!I238</f>
        <v>220</v>
      </c>
      <c r="C23" s="314">
        <f>'Condomínio Fazendinha II - PO'!H234*'Condomínio Fazendinha II - PO'!I234</f>
        <v>20</v>
      </c>
      <c r="D23" s="314">
        <f>'Condomínio Fazendinha II - PO'!H235*'Condomínio Fazendinha II - PO'!I235</f>
        <v>200</v>
      </c>
    </row>
    <row r="24" spans="1:9" x14ac:dyDescent="0.25">
      <c r="B24">
        <f>SUM(B7:B23)</f>
        <v>6520</v>
      </c>
      <c r="C24" s="314">
        <f t="shared" ref="C24:D24" si="0">SUM(C7:C23)</f>
        <v>890</v>
      </c>
      <c r="D24" s="314">
        <f t="shared" si="0"/>
        <v>6500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9D09-26C2-41B9-A1B7-C58E7CDDF028}">
  <dimension ref="A5:X44"/>
  <sheetViews>
    <sheetView topLeftCell="A10" workbookViewId="0">
      <selection activeCell="L24" sqref="L24"/>
    </sheetView>
  </sheetViews>
  <sheetFormatPr defaultRowHeight="15" x14ac:dyDescent="0.25"/>
  <cols>
    <col min="1" max="1" width="5.140625" bestFit="1" customWidth="1"/>
    <col min="2" max="2" width="101.7109375" bestFit="1" customWidth="1"/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0" max="10" width="32.7109375" bestFit="1" customWidth="1"/>
  </cols>
  <sheetData>
    <row r="5" spans="1:13" ht="15.75" thickBot="1" x14ac:dyDescent="0.3"/>
    <row r="6" spans="1:13" ht="15.75" thickTop="1" x14ac:dyDescent="0.25">
      <c r="A6" s="340" t="s">
        <v>407</v>
      </c>
      <c r="B6" s="341"/>
      <c r="C6" s="341"/>
      <c r="D6" s="341"/>
      <c r="E6" s="341"/>
      <c r="F6" s="341"/>
      <c r="G6" s="341"/>
      <c r="H6" s="341"/>
      <c r="I6" s="341"/>
      <c r="J6" s="342"/>
    </row>
    <row r="7" spans="1:13" ht="15.75" thickBot="1" x14ac:dyDescent="0.3">
      <c r="A7" s="343"/>
      <c r="B7" s="344"/>
      <c r="C7" s="344"/>
      <c r="D7" s="344"/>
      <c r="E7" s="344"/>
      <c r="F7" s="344"/>
      <c r="G7" s="344"/>
      <c r="H7" s="344"/>
      <c r="I7" s="344"/>
      <c r="J7" s="345"/>
    </row>
    <row r="8" spans="1:13" ht="15.75" thickTop="1" x14ac:dyDescent="0.25">
      <c r="A8" s="346" t="s">
        <v>408</v>
      </c>
      <c r="B8" s="347"/>
      <c r="C8" s="347"/>
      <c r="D8" s="347"/>
      <c r="E8" s="347"/>
      <c r="F8" s="347"/>
      <c r="G8" s="347"/>
      <c r="H8" s="347"/>
      <c r="I8" s="347"/>
      <c r="J8" s="348"/>
    </row>
    <row r="9" spans="1:13" ht="15.75" thickBot="1" x14ac:dyDescent="0.3">
      <c r="A9" s="349"/>
      <c r="B9" s="350"/>
      <c r="C9" s="350"/>
      <c r="D9" s="350"/>
      <c r="E9" s="350"/>
      <c r="F9" s="350"/>
      <c r="G9" s="350"/>
      <c r="H9" s="350"/>
      <c r="I9" s="350"/>
      <c r="J9" s="351"/>
    </row>
    <row r="10" spans="1:13" ht="16.5" thickTop="1" thickBot="1" x14ac:dyDescent="0.3">
      <c r="A10" s="333" t="s">
        <v>348</v>
      </c>
      <c r="B10" s="333" t="s">
        <v>349</v>
      </c>
      <c r="C10" s="333" t="s">
        <v>351</v>
      </c>
      <c r="D10" s="204" t="s">
        <v>352</v>
      </c>
      <c r="E10" s="204" t="s">
        <v>353</v>
      </c>
      <c r="F10" s="204" t="s">
        <v>354</v>
      </c>
      <c r="G10" s="333" t="s">
        <v>355</v>
      </c>
      <c r="H10" s="333" t="s">
        <v>356</v>
      </c>
      <c r="I10" s="333" t="s">
        <v>357</v>
      </c>
      <c r="J10" s="339" t="s">
        <v>358</v>
      </c>
      <c r="K10" s="338" t="s">
        <v>409</v>
      </c>
      <c r="L10" s="338" t="s">
        <v>410</v>
      </c>
      <c r="M10" s="338" t="s">
        <v>411</v>
      </c>
    </row>
    <row r="11" spans="1:13" ht="16.5" thickTop="1" thickBot="1" x14ac:dyDescent="0.3">
      <c r="A11" s="333"/>
      <c r="B11" s="333"/>
      <c r="C11" s="333"/>
      <c r="D11" s="204" t="s">
        <v>359</v>
      </c>
      <c r="E11" s="204" t="s">
        <v>360</v>
      </c>
      <c r="F11" s="204" t="s">
        <v>361</v>
      </c>
      <c r="G11" s="333"/>
      <c r="H11" s="333"/>
      <c r="I11" s="333"/>
      <c r="J11" s="339"/>
      <c r="K11" s="338"/>
      <c r="L11" s="338"/>
      <c r="M11" s="338"/>
    </row>
    <row r="12" spans="1:13" ht="16.5" thickTop="1" thickBot="1" x14ac:dyDescent="0.3">
      <c r="A12" s="204">
        <v>1</v>
      </c>
      <c r="B12" s="227" t="s">
        <v>412</v>
      </c>
      <c r="C12" s="204" t="s">
        <v>363</v>
      </c>
      <c r="D12" s="282">
        <v>4</v>
      </c>
      <c r="E12" s="282">
        <v>13.5</v>
      </c>
      <c r="F12" s="282">
        <v>3.5</v>
      </c>
      <c r="G12" s="228">
        <f>AVERAGE(D12:F12)</f>
        <v>7</v>
      </c>
      <c r="H12" s="228">
        <f>MIN(D12:F12)</f>
        <v>3.5</v>
      </c>
      <c r="I12" s="228">
        <f>MAX(D12:F12)</f>
        <v>13.5</v>
      </c>
      <c r="J12" s="229">
        <f>(I12/H12)-1</f>
        <v>2.8571428571428572</v>
      </c>
      <c r="K12" s="232" t="s">
        <v>557</v>
      </c>
      <c r="L12" s="232" t="s">
        <v>413</v>
      </c>
      <c r="M12" s="232" t="s">
        <v>558</v>
      </c>
    </row>
    <row r="13" spans="1:13" ht="16.5" thickTop="1" thickBot="1" x14ac:dyDescent="0.3">
      <c r="A13" s="204">
        <v>2</v>
      </c>
      <c r="B13" s="227" t="s">
        <v>414</v>
      </c>
      <c r="C13" s="204" t="s">
        <v>363</v>
      </c>
      <c r="D13" s="282">
        <v>140</v>
      </c>
      <c r="E13" s="282">
        <v>200</v>
      </c>
      <c r="F13" s="282">
        <v>180</v>
      </c>
      <c r="G13" s="228">
        <f t="shared" ref="G13:G41" si="0">AVERAGE(D13:F13)</f>
        <v>173.33333333333334</v>
      </c>
      <c r="H13" s="228">
        <f t="shared" ref="H13:H41" si="1">MIN(D13:F13)</f>
        <v>140</v>
      </c>
      <c r="I13" s="228">
        <f t="shared" ref="I13:I41" si="2">MAX(D13:F13)</f>
        <v>200</v>
      </c>
      <c r="J13" s="229">
        <f t="shared" ref="J13:J41" si="3">(I13/H13)-1</f>
        <v>0.4285714285714286</v>
      </c>
      <c r="K13" s="232" t="s">
        <v>557</v>
      </c>
      <c r="L13" s="232" t="s">
        <v>413</v>
      </c>
      <c r="M13" s="232" t="s">
        <v>558</v>
      </c>
    </row>
    <row r="14" spans="1:13" ht="16.5" thickTop="1" thickBot="1" x14ac:dyDescent="0.3">
      <c r="A14" s="204">
        <v>3</v>
      </c>
      <c r="B14" s="227" t="s">
        <v>415</v>
      </c>
      <c r="C14" s="204" t="s">
        <v>363</v>
      </c>
      <c r="D14" s="282">
        <v>2.6</v>
      </c>
      <c r="E14" s="282">
        <v>6</v>
      </c>
      <c r="F14" s="282">
        <v>3</v>
      </c>
      <c r="G14" s="228">
        <f t="shared" si="0"/>
        <v>3.8666666666666667</v>
      </c>
      <c r="H14" s="228">
        <f>MIN(D14:F14)</f>
        <v>2.6</v>
      </c>
      <c r="I14" s="228">
        <f t="shared" si="2"/>
        <v>6</v>
      </c>
      <c r="J14" s="229">
        <f t="shared" si="3"/>
        <v>1.3076923076923075</v>
      </c>
      <c r="K14" s="232" t="s">
        <v>557</v>
      </c>
      <c r="L14" s="232" t="s">
        <v>413</v>
      </c>
      <c r="M14" s="232" t="s">
        <v>558</v>
      </c>
    </row>
    <row r="15" spans="1:13" ht="16.5" thickTop="1" thickBot="1" x14ac:dyDescent="0.3">
      <c r="A15" s="204">
        <v>4</v>
      </c>
      <c r="B15" s="227" t="s">
        <v>416</v>
      </c>
      <c r="C15" s="204" t="s">
        <v>363</v>
      </c>
      <c r="D15" s="282">
        <v>5</v>
      </c>
      <c r="E15" s="282">
        <v>6</v>
      </c>
      <c r="F15" s="282">
        <v>20</v>
      </c>
      <c r="G15" s="228">
        <f t="shared" si="0"/>
        <v>10.333333333333334</v>
      </c>
      <c r="H15" s="228">
        <f t="shared" si="1"/>
        <v>5</v>
      </c>
      <c r="I15" s="228">
        <f t="shared" si="2"/>
        <v>20</v>
      </c>
      <c r="J15" s="229">
        <f t="shared" si="3"/>
        <v>3</v>
      </c>
      <c r="K15" s="232" t="s">
        <v>557</v>
      </c>
      <c r="L15" s="232" t="s">
        <v>413</v>
      </c>
      <c r="M15" s="232" t="s">
        <v>558</v>
      </c>
    </row>
    <row r="16" spans="1:13" ht="16.5" thickTop="1" thickBot="1" x14ac:dyDescent="0.3">
      <c r="A16" s="204">
        <v>5</v>
      </c>
      <c r="B16" s="227" t="s">
        <v>417</v>
      </c>
      <c r="C16" s="204" t="s">
        <v>363</v>
      </c>
      <c r="D16" s="282">
        <v>0.14000000000000001</v>
      </c>
      <c r="E16" s="282">
        <v>0.65</v>
      </c>
      <c r="F16" s="282">
        <v>0.25</v>
      </c>
      <c r="G16" s="228">
        <f t="shared" si="0"/>
        <v>0.34666666666666668</v>
      </c>
      <c r="H16" s="228">
        <f t="shared" si="1"/>
        <v>0.14000000000000001</v>
      </c>
      <c r="I16" s="228">
        <f t="shared" si="2"/>
        <v>0.65</v>
      </c>
      <c r="J16" s="229">
        <f t="shared" si="3"/>
        <v>3.6428571428571423</v>
      </c>
      <c r="K16" s="232" t="s">
        <v>557</v>
      </c>
      <c r="L16" s="232" t="s">
        <v>413</v>
      </c>
      <c r="M16" s="232" t="s">
        <v>558</v>
      </c>
    </row>
    <row r="17" spans="1:13" ht="16.5" thickTop="1" thickBot="1" x14ac:dyDescent="0.3">
      <c r="A17" s="204">
        <v>6</v>
      </c>
      <c r="B17" s="227" t="s">
        <v>418</v>
      </c>
      <c r="C17" s="204" t="s">
        <v>363</v>
      </c>
      <c r="D17" s="282">
        <v>0.4</v>
      </c>
      <c r="E17" s="282">
        <v>2.75</v>
      </c>
      <c r="F17" s="282">
        <v>0.8</v>
      </c>
      <c r="G17" s="228">
        <f t="shared" si="0"/>
        <v>1.3166666666666667</v>
      </c>
      <c r="H17" s="228">
        <f t="shared" si="1"/>
        <v>0.4</v>
      </c>
      <c r="I17" s="228">
        <f t="shared" si="2"/>
        <v>2.75</v>
      </c>
      <c r="J17" s="229">
        <f t="shared" si="3"/>
        <v>5.875</v>
      </c>
      <c r="K17" s="232" t="s">
        <v>557</v>
      </c>
      <c r="L17" s="232" t="s">
        <v>413</v>
      </c>
      <c r="M17" s="232" t="s">
        <v>558</v>
      </c>
    </row>
    <row r="18" spans="1:13" ht="16.5" thickTop="1" thickBot="1" x14ac:dyDescent="0.3">
      <c r="A18" s="204">
        <v>7</v>
      </c>
      <c r="B18" s="227" t="s">
        <v>419</v>
      </c>
      <c r="C18" s="204" t="s">
        <v>363</v>
      </c>
      <c r="D18" s="282">
        <v>0.2</v>
      </c>
      <c r="E18" s="282">
        <v>0.55000000000000004</v>
      </c>
      <c r="F18" s="282">
        <v>0.5</v>
      </c>
      <c r="G18" s="228">
        <f t="shared" si="0"/>
        <v>0.41666666666666669</v>
      </c>
      <c r="H18" s="228">
        <f t="shared" si="1"/>
        <v>0.2</v>
      </c>
      <c r="I18" s="228">
        <f t="shared" si="2"/>
        <v>0.55000000000000004</v>
      </c>
      <c r="J18" s="233">
        <f t="shared" si="3"/>
        <v>1.75</v>
      </c>
      <c r="K18" s="232" t="s">
        <v>557</v>
      </c>
      <c r="L18" s="232" t="s">
        <v>413</v>
      </c>
      <c r="M18" s="232" t="s">
        <v>558</v>
      </c>
    </row>
    <row r="19" spans="1:13" ht="16.5" thickTop="1" thickBot="1" x14ac:dyDescent="0.3">
      <c r="A19" s="204">
        <v>8</v>
      </c>
      <c r="B19" s="227" t="s">
        <v>420</v>
      </c>
      <c r="C19" s="204" t="s">
        <v>363</v>
      </c>
      <c r="D19" s="282">
        <v>0.09</v>
      </c>
      <c r="E19" s="282">
        <v>0.3</v>
      </c>
      <c r="F19" s="282">
        <v>0.14000000000000001</v>
      </c>
      <c r="G19" s="228">
        <f t="shared" si="0"/>
        <v>0.17666666666666667</v>
      </c>
      <c r="H19" s="228">
        <f t="shared" si="1"/>
        <v>0.09</v>
      </c>
      <c r="I19" s="228">
        <f t="shared" si="2"/>
        <v>0.3</v>
      </c>
      <c r="J19" s="229">
        <f t="shared" si="3"/>
        <v>2.3333333333333335</v>
      </c>
      <c r="K19" s="232" t="s">
        <v>557</v>
      </c>
      <c r="L19" s="232" t="s">
        <v>413</v>
      </c>
      <c r="M19" s="232" t="s">
        <v>558</v>
      </c>
    </row>
    <row r="20" spans="1:13" ht="16.5" thickTop="1" thickBot="1" x14ac:dyDescent="0.3">
      <c r="A20" s="204">
        <v>9</v>
      </c>
      <c r="B20" s="227" t="s">
        <v>421</v>
      </c>
      <c r="C20" s="204" t="s">
        <v>363</v>
      </c>
      <c r="D20" s="282">
        <v>0.35</v>
      </c>
      <c r="E20" s="282">
        <v>1.65</v>
      </c>
      <c r="F20" s="282">
        <v>0.5</v>
      </c>
      <c r="G20" s="228">
        <f t="shared" si="0"/>
        <v>0.83333333333333337</v>
      </c>
      <c r="H20" s="228">
        <f t="shared" si="1"/>
        <v>0.35</v>
      </c>
      <c r="I20" s="228">
        <f t="shared" si="2"/>
        <v>1.65</v>
      </c>
      <c r="J20" s="229">
        <f t="shared" si="3"/>
        <v>3.7142857142857144</v>
      </c>
      <c r="K20" s="232" t="s">
        <v>557</v>
      </c>
      <c r="L20" s="232" t="s">
        <v>413</v>
      </c>
      <c r="M20" s="232" t="s">
        <v>558</v>
      </c>
    </row>
    <row r="21" spans="1:13" ht="16.5" thickTop="1" thickBot="1" x14ac:dyDescent="0.3">
      <c r="A21" s="204">
        <v>10</v>
      </c>
      <c r="B21" s="227" t="s">
        <v>422</v>
      </c>
      <c r="C21" s="204" t="s">
        <v>363</v>
      </c>
      <c r="D21" s="282">
        <v>0.17</v>
      </c>
      <c r="E21" s="282">
        <v>0.5</v>
      </c>
      <c r="F21" s="282">
        <v>0.3</v>
      </c>
      <c r="G21" s="228">
        <f t="shared" si="0"/>
        <v>0.32333333333333331</v>
      </c>
      <c r="H21" s="228">
        <f t="shared" si="1"/>
        <v>0.17</v>
      </c>
      <c r="I21" s="228">
        <f t="shared" si="2"/>
        <v>0.5</v>
      </c>
      <c r="J21" s="229">
        <f t="shared" si="3"/>
        <v>1.9411764705882351</v>
      </c>
      <c r="K21" s="232" t="s">
        <v>557</v>
      </c>
      <c r="L21" s="232" t="s">
        <v>413</v>
      </c>
      <c r="M21" s="232" t="s">
        <v>558</v>
      </c>
    </row>
    <row r="22" spans="1:13" ht="16.5" thickTop="1" thickBot="1" x14ac:dyDescent="0.3">
      <c r="A22" s="339" t="s">
        <v>423</v>
      </c>
      <c r="B22" s="336"/>
      <c r="C22" s="336"/>
      <c r="D22" s="336"/>
      <c r="E22" s="336"/>
      <c r="F22" s="336"/>
      <c r="G22" s="336"/>
      <c r="H22" s="336"/>
      <c r="I22" s="336"/>
      <c r="J22" s="337"/>
      <c r="K22" s="232"/>
      <c r="L22" s="232"/>
      <c r="M22" s="232"/>
    </row>
    <row r="23" spans="1:13" ht="16.5" thickTop="1" thickBot="1" x14ac:dyDescent="0.3">
      <c r="A23" s="204">
        <v>11</v>
      </c>
      <c r="B23" s="230" t="s">
        <v>424</v>
      </c>
      <c r="C23" s="204" t="s">
        <v>363</v>
      </c>
      <c r="D23" s="331">
        <v>18</v>
      </c>
      <c r="E23" s="331">
        <v>9</v>
      </c>
      <c r="F23" s="331">
        <v>12</v>
      </c>
      <c r="G23" s="228">
        <f t="shared" si="0"/>
        <v>13</v>
      </c>
      <c r="H23" s="228">
        <f t="shared" si="1"/>
        <v>9</v>
      </c>
      <c r="I23" s="228">
        <f t="shared" si="2"/>
        <v>18</v>
      </c>
      <c r="J23" s="229">
        <f t="shared" si="3"/>
        <v>1</v>
      </c>
      <c r="K23" s="232" t="s">
        <v>425</v>
      </c>
      <c r="L23" s="232" t="s">
        <v>698</v>
      </c>
      <c r="M23" s="232" t="s">
        <v>426</v>
      </c>
    </row>
    <row r="24" spans="1:13" ht="16.5" thickTop="1" thickBot="1" x14ac:dyDescent="0.3">
      <c r="A24" s="204">
        <v>12</v>
      </c>
      <c r="B24" s="230" t="s">
        <v>427</v>
      </c>
      <c r="C24" s="204" t="s">
        <v>4</v>
      </c>
      <c r="D24" s="331">
        <v>6</v>
      </c>
      <c r="E24" s="331">
        <v>4</v>
      </c>
      <c r="F24" s="331">
        <v>6</v>
      </c>
      <c r="G24" s="228">
        <f t="shared" si="0"/>
        <v>5.333333333333333</v>
      </c>
      <c r="H24" s="228">
        <f t="shared" si="1"/>
        <v>4</v>
      </c>
      <c r="I24" s="228">
        <f t="shared" si="2"/>
        <v>6</v>
      </c>
      <c r="J24" s="229">
        <f t="shared" si="3"/>
        <v>0.5</v>
      </c>
      <c r="K24" s="232" t="s">
        <v>425</v>
      </c>
      <c r="L24" s="232" t="s">
        <v>698</v>
      </c>
      <c r="M24" s="232" t="s">
        <v>426</v>
      </c>
    </row>
    <row r="25" spans="1:13" ht="16.5" thickTop="1" thickBot="1" x14ac:dyDescent="0.3">
      <c r="A25" s="339" t="s">
        <v>428</v>
      </c>
      <c r="B25" s="336"/>
      <c r="C25" s="336"/>
      <c r="D25" s="336"/>
      <c r="E25" s="336"/>
      <c r="F25" s="336"/>
      <c r="G25" s="336"/>
      <c r="H25" s="336"/>
      <c r="I25" s="336"/>
      <c r="J25" s="337"/>
      <c r="K25" s="232"/>
      <c r="L25" s="232"/>
      <c r="M25" s="232"/>
    </row>
    <row r="26" spans="1:13" ht="16.5" thickTop="1" thickBot="1" x14ac:dyDescent="0.3">
      <c r="A26" s="204">
        <v>13</v>
      </c>
      <c r="B26" s="227" t="s">
        <v>429</v>
      </c>
      <c r="C26" s="204" t="s">
        <v>363</v>
      </c>
      <c r="D26" s="275">
        <v>2128</v>
      </c>
      <c r="E26" s="275">
        <v>2016.66</v>
      </c>
      <c r="F26" s="275">
        <v>1550</v>
      </c>
      <c r="G26" s="228">
        <f t="shared" si="0"/>
        <v>1898.22</v>
      </c>
      <c r="H26" s="228">
        <f t="shared" si="1"/>
        <v>1550</v>
      </c>
      <c r="I26" s="228">
        <f t="shared" si="2"/>
        <v>2128</v>
      </c>
      <c r="J26" s="229">
        <f t="shared" si="3"/>
        <v>0.37290322580645152</v>
      </c>
      <c r="K26" s="232" t="s">
        <v>559</v>
      </c>
      <c r="L26" s="232" t="s">
        <v>430</v>
      </c>
      <c r="M26" s="232" t="s">
        <v>431</v>
      </c>
    </row>
    <row r="27" spans="1:13" ht="16.5" thickTop="1" thickBot="1" x14ac:dyDescent="0.3">
      <c r="A27" s="339" t="s">
        <v>432</v>
      </c>
      <c r="B27" s="336"/>
      <c r="C27" s="336"/>
      <c r="D27" s="336"/>
      <c r="E27" s="336"/>
      <c r="F27" s="336"/>
      <c r="G27" s="336"/>
      <c r="H27" s="336"/>
      <c r="I27" s="336"/>
      <c r="J27" s="337"/>
      <c r="K27" s="232"/>
      <c r="L27" s="232"/>
      <c r="M27" s="232"/>
    </row>
    <row r="28" spans="1:13" ht="16.5" thickTop="1" thickBot="1" x14ac:dyDescent="0.3">
      <c r="A28" s="204">
        <v>14</v>
      </c>
      <c r="B28" s="227" t="s">
        <v>433</v>
      </c>
      <c r="C28" s="204" t="s">
        <v>434</v>
      </c>
      <c r="D28" s="331">
        <v>30</v>
      </c>
      <c r="E28" s="275">
        <v>24.74</v>
      </c>
      <c r="F28" s="275">
        <v>12.6</v>
      </c>
      <c r="G28" s="228">
        <f t="shared" si="0"/>
        <v>22.446666666666662</v>
      </c>
      <c r="H28" s="228">
        <f t="shared" si="1"/>
        <v>12.6</v>
      </c>
      <c r="I28" s="228">
        <f t="shared" si="2"/>
        <v>30</v>
      </c>
      <c r="J28" s="229">
        <f t="shared" si="3"/>
        <v>1.3809523809523809</v>
      </c>
      <c r="K28" s="232" t="s">
        <v>435</v>
      </c>
      <c r="L28" s="232" t="s">
        <v>436</v>
      </c>
      <c r="M28" s="232" t="s">
        <v>437</v>
      </c>
    </row>
    <row r="29" spans="1:13" ht="16.5" thickTop="1" thickBot="1" x14ac:dyDescent="0.3">
      <c r="A29" s="204">
        <v>15</v>
      </c>
      <c r="B29" s="227" t="s">
        <v>438</v>
      </c>
      <c r="C29" s="204" t="s">
        <v>434</v>
      </c>
      <c r="D29" s="331">
        <v>200</v>
      </c>
      <c r="E29" s="275">
        <v>178.9</v>
      </c>
      <c r="F29" s="275">
        <v>22.7</v>
      </c>
      <c r="G29" s="228">
        <f t="shared" si="0"/>
        <v>133.86666666666665</v>
      </c>
      <c r="H29" s="228">
        <f t="shared" si="1"/>
        <v>22.7</v>
      </c>
      <c r="I29" s="228">
        <f t="shared" si="2"/>
        <v>200</v>
      </c>
      <c r="J29" s="233">
        <f t="shared" si="3"/>
        <v>7.8105726872246706</v>
      </c>
      <c r="K29" s="232" t="s">
        <v>435</v>
      </c>
      <c r="L29" s="232" t="s">
        <v>436</v>
      </c>
      <c r="M29" s="232" t="s">
        <v>437</v>
      </c>
    </row>
    <row r="30" spans="1:13" ht="16.5" thickTop="1" thickBot="1" x14ac:dyDescent="0.3">
      <c r="A30" s="204">
        <v>16</v>
      </c>
      <c r="B30" s="227" t="s">
        <v>439</v>
      </c>
      <c r="C30" s="204" t="s">
        <v>434</v>
      </c>
      <c r="D30" s="331">
        <v>800</v>
      </c>
      <c r="E30" s="275">
        <v>750</v>
      </c>
      <c r="F30" s="275">
        <v>50</v>
      </c>
      <c r="G30" s="228">
        <f t="shared" si="0"/>
        <v>533.33333333333337</v>
      </c>
      <c r="H30" s="228">
        <f t="shared" si="1"/>
        <v>50</v>
      </c>
      <c r="I30" s="228">
        <f t="shared" si="2"/>
        <v>800</v>
      </c>
      <c r="J30" s="229">
        <f t="shared" si="3"/>
        <v>15</v>
      </c>
      <c r="K30" s="232" t="s">
        <v>435</v>
      </c>
      <c r="L30" s="232" t="s">
        <v>436</v>
      </c>
      <c r="M30" s="232" t="s">
        <v>437</v>
      </c>
    </row>
    <row r="31" spans="1:13" ht="16.5" thickTop="1" thickBot="1" x14ac:dyDescent="0.3">
      <c r="A31" s="204">
        <v>17</v>
      </c>
      <c r="B31" s="227" t="s">
        <v>440</v>
      </c>
      <c r="C31" s="204" t="s">
        <v>434</v>
      </c>
      <c r="D31" s="331">
        <v>270</v>
      </c>
      <c r="E31" s="275">
        <v>250</v>
      </c>
      <c r="F31" s="275">
        <v>37.94</v>
      </c>
      <c r="G31" s="228">
        <f t="shared" si="0"/>
        <v>185.98000000000002</v>
      </c>
      <c r="H31" s="228">
        <f t="shared" si="1"/>
        <v>37.94</v>
      </c>
      <c r="I31" s="228">
        <f t="shared" si="2"/>
        <v>270</v>
      </c>
      <c r="J31" s="229">
        <f t="shared" si="3"/>
        <v>6.1164997364259364</v>
      </c>
      <c r="K31" s="232" t="s">
        <v>435</v>
      </c>
      <c r="L31" s="232" t="s">
        <v>436</v>
      </c>
      <c r="M31" s="232" t="s">
        <v>437</v>
      </c>
    </row>
    <row r="32" spans="1:13" ht="16.5" thickTop="1" thickBot="1" x14ac:dyDescent="0.3">
      <c r="A32" s="204">
        <v>18</v>
      </c>
      <c r="B32" s="227" t="s">
        <v>441</v>
      </c>
      <c r="C32" s="204" t="s">
        <v>434</v>
      </c>
      <c r="D32" s="331">
        <v>270</v>
      </c>
      <c r="E32" s="275">
        <v>32.78</v>
      </c>
      <c r="F32" s="275">
        <v>16.55</v>
      </c>
      <c r="G32" s="228">
        <f t="shared" si="0"/>
        <v>106.44333333333333</v>
      </c>
      <c r="H32" s="228">
        <f t="shared" si="1"/>
        <v>16.55</v>
      </c>
      <c r="I32" s="228">
        <f t="shared" si="2"/>
        <v>270</v>
      </c>
      <c r="J32" s="229">
        <f t="shared" si="3"/>
        <v>15.314199395770391</v>
      </c>
      <c r="K32" s="232" t="s">
        <v>435</v>
      </c>
      <c r="L32" s="232" t="s">
        <v>436</v>
      </c>
      <c r="M32" s="232" t="s">
        <v>437</v>
      </c>
    </row>
    <row r="33" spans="1:24" ht="16.5" thickTop="1" thickBot="1" x14ac:dyDescent="0.3">
      <c r="A33" s="204">
        <v>19</v>
      </c>
      <c r="B33" s="227" t="s">
        <v>442</v>
      </c>
      <c r="C33" s="204" t="s">
        <v>434</v>
      </c>
      <c r="D33" s="331">
        <v>270</v>
      </c>
      <c r="E33" s="275">
        <v>242</v>
      </c>
      <c r="F33" s="275">
        <v>26.84</v>
      </c>
      <c r="G33" s="228">
        <f t="shared" si="0"/>
        <v>179.61333333333334</v>
      </c>
      <c r="H33" s="228">
        <f t="shared" si="1"/>
        <v>26.84</v>
      </c>
      <c r="I33" s="228">
        <f t="shared" si="2"/>
        <v>270</v>
      </c>
      <c r="J33" s="229">
        <f t="shared" si="3"/>
        <v>9.0596125186289118</v>
      </c>
      <c r="K33" s="232" t="s">
        <v>435</v>
      </c>
      <c r="L33" s="232" t="s">
        <v>436</v>
      </c>
      <c r="M33" s="232" t="s">
        <v>437</v>
      </c>
    </row>
    <row r="34" spans="1:24" ht="16.5" thickTop="1" thickBot="1" x14ac:dyDescent="0.3">
      <c r="A34" s="204">
        <v>20</v>
      </c>
      <c r="B34" s="227" t="s">
        <v>443</v>
      </c>
      <c r="C34" s="204" t="s">
        <v>434</v>
      </c>
      <c r="D34" s="331">
        <v>270</v>
      </c>
      <c r="E34" s="275">
        <v>250</v>
      </c>
      <c r="F34" s="275">
        <v>27.24</v>
      </c>
      <c r="G34" s="228">
        <f t="shared" si="0"/>
        <v>182.41333333333333</v>
      </c>
      <c r="H34" s="228">
        <f t="shared" si="1"/>
        <v>27.24</v>
      </c>
      <c r="I34" s="228">
        <f t="shared" si="2"/>
        <v>270</v>
      </c>
      <c r="J34" s="229">
        <f t="shared" si="3"/>
        <v>8.9118942731277535</v>
      </c>
      <c r="K34" s="232" t="s">
        <v>435</v>
      </c>
      <c r="L34" s="232" t="s">
        <v>436</v>
      </c>
      <c r="M34" s="232" t="s">
        <v>437</v>
      </c>
    </row>
    <row r="35" spans="1:24" ht="16.5" thickTop="1" thickBot="1" x14ac:dyDescent="0.3">
      <c r="A35" s="204">
        <v>21</v>
      </c>
      <c r="B35" s="227" t="s">
        <v>444</v>
      </c>
      <c r="C35" s="204" t="s">
        <v>434</v>
      </c>
      <c r="D35" s="331">
        <v>200</v>
      </c>
      <c r="E35" s="275">
        <v>178.9</v>
      </c>
      <c r="F35" s="275">
        <v>23.55</v>
      </c>
      <c r="G35" s="228">
        <f t="shared" ref="G35:G36" si="4">AVERAGE(D35:F35)</f>
        <v>134.15</v>
      </c>
      <c r="H35" s="228">
        <f t="shared" si="1"/>
        <v>23.55</v>
      </c>
      <c r="I35" s="228">
        <f t="shared" ref="I35:I36" si="5">MAX(D35:F35)</f>
        <v>200</v>
      </c>
      <c r="J35" s="229">
        <f t="shared" ref="J35:J36" si="6">(I35/H35)-1</f>
        <v>7.4925690021231421</v>
      </c>
      <c r="K35" s="232" t="s">
        <v>435</v>
      </c>
      <c r="L35" s="232" t="s">
        <v>436</v>
      </c>
      <c r="M35" s="232" t="s">
        <v>437</v>
      </c>
    </row>
    <row r="36" spans="1:24" ht="16.5" thickTop="1" thickBot="1" x14ac:dyDescent="0.3">
      <c r="A36" s="204">
        <v>22</v>
      </c>
      <c r="B36" s="227" t="s">
        <v>504</v>
      </c>
      <c r="C36" s="204" t="s">
        <v>434</v>
      </c>
      <c r="D36" s="331">
        <v>90</v>
      </c>
      <c r="E36" s="275">
        <v>16</v>
      </c>
      <c r="F36" s="275">
        <v>8.5399999999999991</v>
      </c>
      <c r="G36" s="228">
        <f t="shared" si="4"/>
        <v>38.18</v>
      </c>
      <c r="H36" s="228">
        <f t="shared" si="1"/>
        <v>8.5399999999999991</v>
      </c>
      <c r="I36" s="228">
        <f t="shared" si="5"/>
        <v>90</v>
      </c>
      <c r="J36" s="229">
        <f t="shared" si="6"/>
        <v>9.5386416861826717</v>
      </c>
      <c r="K36" s="232" t="s">
        <v>501</v>
      </c>
      <c r="L36" s="232" t="s">
        <v>436</v>
      </c>
      <c r="M36" s="232" t="s">
        <v>437</v>
      </c>
    </row>
    <row r="37" spans="1:24" ht="16.5" thickTop="1" thickBot="1" x14ac:dyDescent="0.3">
      <c r="A37" s="204">
        <v>23</v>
      </c>
      <c r="B37" s="227" t="s">
        <v>500</v>
      </c>
      <c r="C37" s="204" t="s">
        <v>434</v>
      </c>
      <c r="D37" s="331">
        <v>270</v>
      </c>
      <c r="E37" s="275">
        <v>250</v>
      </c>
      <c r="F37" s="275">
        <v>27.84</v>
      </c>
      <c r="G37" s="228">
        <v>100.83333333333333</v>
      </c>
      <c r="H37" s="228">
        <f t="shared" si="1"/>
        <v>27.84</v>
      </c>
      <c r="I37" s="228">
        <v>178.9</v>
      </c>
      <c r="J37" s="229">
        <v>6.5805084745762707</v>
      </c>
      <c r="K37" s="232" t="s">
        <v>501</v>
      </c>
      <c r="L37" s="232" t="s">
        <v>436</v>
      </c>
      <c r="M37" s="232" t="s">
        <v>437</v>
      </c>
    </row>
    <row r="38" spans="1:24" ht="16.5" thickTop="1" thickBot="1" x14ac:dyDescent="0.3">
      <c r="A38" s="300">
        <v>24</v>
      </c>
      <c r="B38" s="227" t="s">
        <v>620</v>
      </c>
      <c r="C38" s="300" t="s">
        <v>434</v>
      </c>
      <c r="D38" s="331">
        <v>300</v>
      </c>
      <c r="E38" s="275">
        <v>250</v>
      </c>
      <c r="F38" s="275">
        <v>27.84</v>
      </c>
      <c r="G38" s="228">
        <v>100.83333333333333</v>
      </c>
      <c r="H38" s="228">
        <f t="shared" ref="H38:H39" si="7">MIN(D38:F38)</f>
        <v>27.84</v>
      </c>
      <c r="I38" s="228">
        <v>178.9</v>
      </c>
      <c r="J38" s="229">
        <v>6.5805084745762707</v>
      </c>
      <c r="K38" s="232" t="s">
        <v>501</v>
      </c>
      <c r="L38" s="232" t="s">
        <v>436</v>
      </c>
      <c r="M38" s="232" t="s">
        <v>437</v>
      </c>
      <c r="N38" s="301"/>
      <c r="O38" s="301"/>
      <c r="P38" s="301"/>
      <c r="Q38" s="301"/>
      <c r="R38" s="301"/>
      <c r="S38" s="301"/>
      <c r="T38" s="301"/>
    </row>
    <row r="39" spans="1:24" ht="16.5" thickTop="1" thickBot="1" x14ac:dyDescent="0.3">
      <c r="A39" s="310">
        <v>15</v>
      </c>
      <c r="B39" s="227" t="s">
        <v>630</v>
      </c>
      <c r="C39" s="310" t="s">
        <v>434</v>
      </c>
      <c r="D39" s="331">
        <v>400</v>
      </c>
      <c r="E39" s="275">
        <v>178.9</v>
      </c>
      <c r="F39" s="275">
        <v>22.7</v>
      </c>
      <c r="G39" s="228">
        <f t="shared" ref="G39" si="8">AVERAGE(D39:F39)</f>
        <v>200.53333333333333</v>
      </c>
      <c r="H39" s="228">
        <f t="shared" si="7"/>
        <v>22.7</v>
      </c>
      <c r="I39" s="228">
        <f t="shared" ref="I39" si="9">MAX(D39:F39)</f>
        <v>400</v>
      </c>
      <c r="J39" s="233">
        <f t="shared" ref="J39" si="10">(I39/H39)-1</f>
        <v>16.621145374449341</v>
      </c>
      <c r="K39" s="232" t="s">
        <v>435</v>
      </c>
      <c r="L39" s="232" t="s">
        <v>436</v>
      </c>
      <c r="M39" s="232" t="s">
        <v>437</v>
      </c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</row>
    <row r="40" spans="1:24" ht="16.5" thickTop="1" thickBot="1" x14ac:dyDescent="0.3">
      <c r="A40" s="335" t="s">
        <v>445</v>
      </c>
      <c r="B40" s="336"/>
      <c r="C40" s="336"/>
      <c r="D40" s="336"/>
      <c r="E40" s="336"/>
      <c r="F40" s="336"/>
      <c r="G40" s="336"/>
      <c r="H40" s="336"/>
      <c r="I40" s="336"/>
      <c r="J40" s="337"/>
      <c r="K40" s="232"/>
      <c r="L40" s="232"/>
      <c r="M40" s="232"/>
    </row>
    <row r="41" spans="1:24" ht="16.5" thickTop="1" thickBot="1" x14ac:dyDescent="0.3">
      <c r="A41" s="204">
        <v>25</v>
      </c>
      <c r="B41" s="230" t="s">
        <v>446</v>
      </c>
      <c r="C41" s="226" t="s">
        <v>4</v>
      </c>
      <c r="D41" s="231">
        <v>2580</v>
      </c>
      <c r="E41" s="231">
        <v>2439.6999999999998</v>
      </c>
      <c r="F41" s="231">
        <v>2203.6</v>
      </c>
      <c r="G41" s="228">
        <f t="shared" si="0"/>
        <v>2407.7666666666664</v>
      </c>
      <c r="H41" s="228">
        <f t="shared" si="1"/>
        <v>2203.6</v>
      </c>
      <c r="I41" s="228">
        <f t="shared" si="2"/>
        <v>2580</v>
      </c>
      <c r="J41" s="229">
        <f t="shared" si="3"/>
        <v>0.17081139952804514</v>
      </c>
      <c r="K41" s="234" t="s">
        <v>447</v>
      </c>
      <c r="L41" s="232" t="s">
        <v>561</v>
      </c>
      <c r="M41" s="285" t="s">
        <v>448</v>
      </c>
    </row>
    <row r="42" spans="1:24" ht="16.5" thickTop="1" thickBot="1" x14ac:dyDescent="0.3">
      <c r="A42" s="335" t="s">
        <v>449</v>
      </c>
      <c r="B42" s="336"/>
      <c r="C42" s="336"/>
      <c r="D42" s="336"/>
      <c r="E42" s="336"/>
      <c r="F42" s="336"/>
      <c r="G42" s="336"/>
      <c r="H42" s="336"/>
      <c r="I42" s="336"/>
      <c r="J42" s="337"/>
      <c r="L42" s="284"/>
    </row>
    <row r="43" spans="1:24" ht="16.5" thickTop="1" thickBot="1" x14ac:dyDescent="0.3">
      <c r="A43" s="204">
        <v>26</v>
      </c>
      <c r="B43" s="230" t="s">
        <v>450</v>
      </c>
      <c r="C43" s="226" t="s">
        <v>4</v>
      </c>
      <c r="D43" s="231">
        <v>89.9</v>
      </c>
      <c r="E43" s="231">
        <v>119.9</v>
      </c>
      <c r="F43" s="231">
        <v>120</v>
      </c>
      <c r="G43" s="228">
        <f t="shared" ref="G43" si="11">AVERAGE(D43:F43)</f>
        <v>109.93333333333334</v>
      </c>
      <c r="H43" s="228">
        <f t="shared" ref="H43" si="12">MIN(D43:F43)</f>
        <v>89.9</v>
      </c>
      <c r="I43" s="228">
        <f t="shared" ref="I43" si="13">MAX(D43:F43)</f>
        <v>120</v>
      </c>
      <c r="J43" s="229">
        <f t="shared" ref="J43" si="14">(I43/H43)-1</f>
        <v>0.33481646273637367</v>
      </c>
      <c r="K43" t="s">
        <v>451</v>
      </c>
      <c r="L43" s="284" t="s">
        <v>452</v>
      </c>
      <c r="M43" t="s">
        <v>453</v>
      </c>
    </row>
    <row r="44" spans="1:24" ht="15.75" thickTop="1" x14ac:dyDescent="0.25"/>
  </sheetData>
  <mergeCells count="17">
    <mergeCell ref="A6:J7"/>
    <mergeCell ref="A8:J9"/>
    <mergeCell ref="A10:A11"/>
    <mergeCell ref="B10:B11"/>
    <mergeCell ref="C10:C11"/>
    <mergeCell ref="G10:G11"/>
    <mergeCell ref="H10:H11"/>
    <mergeCell ref="I10:I11"/>
    <mergeCell ref="J10:J11"/>
    <mergeCell ref="A40:J40"/>
    <mergeCell ref="A42:J42"/>
    <mergeCell ref="K10:K11"/>
    <mergeCell ref="L10:L11"/>
    <mergeCell ref="M10:M11"/>
    <mergeCell ref="A22:J22"/>
    <mergeCell ref="A25:J25"/>
    <mergeCell ref="A27:J27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BBAD-0E3F-410D-8D79-E9FADE2B7872}">
  <dimension ref="A11:V23"/>
  <sheetViews>
    <sheetView topLeftCell="F1" workbookViewId="0">
      <selection activeCell="U16" sqref="U16"/>
    </sheetView>
  </sheetViews>
  <sheetFormatPr defaultRowHeight="15" x14ac:dyDescent="0.25"/>
  <cols>
    <col min="1" max="1" width="38.28515625" bestFit="1" customWidth="1"/>
    <col min="2" max="2" width="23.7109375" bestFit="1" customWidth="1"/>
    <col min="3" max="3" width="13.28515625" bestFit="1" customWidth="1"/>
    <col min="4" max="4" width="14.28515625" bestFit="1" customWidth="1"/>
    <col min="5" max="7" width="13.28515625" bestFit="1" customWidth="1"/>
    <col min="8" max="20" width="14.28515625" bestFit="1" customWidth="1"/>
    <col min="21" max="21" width="15.85546875" bestFit="1" customWidth="1"/>
    <col min="22" max="22" width="30.140625" bestFit="1" customWidth="1"/>
  </cols>
  <sheetData>
    <row r="11" spans="1:22" ht="15.75" thickBot="1" x14ac:dyDescent="0.3"/>
    <row r="12" spans="1:22" ht="16.5" thickTop="1" thickBot="1" x14ac:dyDescent="0.3">
      <c r="A12" s="467" t="s">
        <v>629</v>
      </c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9"/>
      <c r="U12" s="205" t="s">
        <v>43</v>
      </c>
      <c r="V12" s="205" t="s">
        <v>330</v>
      </c>
    </row>
    <row r="13" spans="1:22" ht="16.5" thickTop="1" thickBot="1" x14ac:dyDescent="0.3">
      <c r="A13" s="204" t="s">
        <v>331</v>
      </c>
      <c r="B13" s="204" t="s">
        <v>3</v>
      </c>
      <c r="C13" s="204" t="s">
        <v>68</v>
      </c>
      <c r="D13" s="204" t="s">
        <v>69</v>
      </c>
      <c r="E13" s="204" t="s">
        <v>70</v>
      </c>
      <c r="F13" s="204" t="s">
        <v>71</v>
      </c>
      <c r="G13" s="204" t="s">
        <v>72</v>
      </c>
      <c r="H13" s="204" t="s">
        <v>73</v>
      </c>
      <c r="I13" s="204" t="s">
        <v>74</v>
      </c>
      <c r="J13" s="204" t="s">
        <v>75</v>
      </c>
      <c r="K13" s="204" t="s">
        <v>76</v>
      </c>
      <c r="L13" s="204" t="s">
        <v>77</v>
      </c>
      <c r="M13" s="204" t="s">
        <v>78</v>
      </c>
      <c r="N13" s="204" t="s">
        <v>79</v>
      </c>
      <c r="O13" s="310" t="s">
        <v>599</v>
      </c>
      <c r="P13" s="310" t="s">
        <v>600</v>
      </c>
      <c r="Q13" s="310" t="s">
        <v>601</v>
      </c>
      <c r="R13" s="310" t="s">
        <v>602</v>
      </c>
      <c r="S13" s="310" t="s">
        <v>603</v>
      </c>
      <c r="T13" s="310" t="s">
        <v>604</v>
      </c>
      <c r="U13" s="204" t="s">
        <v>629</v>
      </c>
      <c r="V13" s="206" t="s">
        <v>332</v>
      </c>
    </row>
    <row r="14" spans="1:22" ht="16.5" thickTop="1" thickBot="1" x14ac:dyDescent="0.3">
      <c r="A14" s="204" t="s">
        <v>587</v>
      </c>
      <c r="B14" s="204" t="s">
        <v>530</v>
      </c>
      <c r="C14" s="207">
        <f>'Condomínio Fazendinha I - PO'!L248</f>
        <v>21284.6</v>
      </c>
      <c r="D14" s="207">
        <f>'Condomínio Fazendinha I - PO'!M248</f>
        <v>69738.958235294122</v>
      </c>
      <c r="E14" s="207">
        <f>'Condomínio Fazendinha I - PO'!N248</f>
        <v>44551.838235294119</v>
      </c>
      <c r="F14" s="207">
        <f>'Condomínio Fazendinha I - PO'!O248</f>
        <v>48506.358235294123</v>
      </c>
      <c r="G14" s="207">
        <f>'Condomínio Fazendinha I - PO'!P248</f>
        <v>49866.55823529412</v>
      </c>
      <c r="H14" s="207">
        <f>'Condomínio Fazendinha I - PO'!Q248</f>
        <v>60336.05823529412</v>
      </c>
      <c r="I14" s="207">
        <f>'Condomínio Fazendinha I - PO'!R248</f>
        <v>76076.658235294133</v>
      </c>
      <c r="J14" s="207">
        <f>'Condomínio Fazendinha I - PO'!S248</f>
        <v>86137.118235294125</v>
      </c>
      <c r="K14" s="207">
        <f>'Condomínio Fazendinha I - PO'!T248</f>
        <v>76973.938235294117</v>
      </c>
      <c r="L14" s="207">
        <f>'Condomínio Fazendinha I - PO'!U248</f>
        <v>87059.138235294129</v>
      </c>
      <c r="M14" s="207">
        <f>'Condomínio Fazendinha I - PO'!V248</f>
        <v>68617.038235294123</v>
      </c>
      <c r="N14" s="207">
        <f>'Condomínio Fazendinha I - PO'!W248</f>
        <v>90202.118235294125</v>
      </c>
      <c r="O14" s="207">
        <f>'Condomínio Fazendinha I - PO'!X248</f>
        <v>76076.658235294133</v>
      </c>
      <c r="P14" s="207">
        <f>'Condomínio Fazendinha I - PO'!Y248</f>
        <v>86137.118235294125</v>
      </c>
      <c r="Q14" s="207">
        <f>'Condomínio Fazendinha I - PO'!Z248</f>
        <v>72682.038235294109</v>
      </c>
      <c r="R14" s="207">
        <f>'Condomínio Fazendinha I - PO'!AA248</f>
        <v>78592.918235294128</v>
      </c>
      <c r="S14" s="207">
        <f>'Condomínio Fazendinha I - PO'!AB248</f>
        <v>52455.718235294124</v>
      </c>
      <c r="T14" s="207">
        <f>'Condomínio Fazendinha I - PO'!AC248</f>
        <v>77865.418235294113</v>
      </c>
      <c r="U14" s="207">
        <f>'Condomínio Fazendinha I - PO'!K248</f>
        <v>1223160.25</v>
      </c>
      <c r="V14" s="208">
        <f>U14-SUM(C14:T14)</f>
        <v>0</v>
      </c>
    </row>
    <row r="15" spans="1:22" ht="16.5" thickTop="1" thickBot="1" x14ac:dyDescent="0.3">
      <c r="A15" s="290" t="s">
        <v>588</v>
      </c>
      <c r="B15" s="204" t="s">
        <v>530</v>
      </c>
      <c r="C15" s="207">
        <f>'Condomínio Fazendinha II - PO'!L248</f>
        <v>18376.599999999999</v>
      </c>
      <c r="D15" s="207">
        <f>'Condomínio Fazendinha II - PO'!M248</f>
        <v>66830.958235294122</v>
      </c>
      <c r="E15" s="207">
        <f>'Condomínio Fazendinha II - PO'!N248</f>
        <v>41643.838235294119</v>
      </c>
      <c r="F15" s="207">
        <f>'Condomínio Fazendinha II - PO'!O248</f>
        <v>41306.458235294122</v>
      </c>
      <c r="G15" s="207">
        <f>'Condomínio Fazendinha II - PO'!P248</f>
        <v>46916.55823529412</v>
      </c>
      <c r="H15" s="207">
        <f>'Condomínio Fazendinha II - PO'!Q248</f>
        <v>57380.05823529412</v>
      </c>
      <c r="I15" s="207">
        <f>'Condomínio Fazendinha II - PO'!R248</f>
        <v>71981.418235294128</v>
      </c>
      <c r="J15" s="207">
        <f>'Condomínio Fazendinha II - PO'!S248</f>
        <v>82406.278235294114</v>
      </c>
      <c r="K15" s="207">
        <f>'Condomínio Fazendinha II - PO'!T248</f>
        <v>73231.098235294121</v>
      </c>
      <c r="L15" s="207">
        <f>'Condomínio Fazendinha II - PO'!U248</f>
        <v>82948.898235294124</v>
      </c>
      <c r="M15" s="207">
        <f>'Condomínio Fazendinha II - PO'!V248</f>
        <v>68580.298235294118</v>
      </c>
      <c r="N15" s="207">
        <f>'Condomínio Fazendinha II - PO'!W248</f>
        <v>82786.178235294123</v>
      </c>
      <c r="O15" s="207">
        <f>'Condomínio Fazendinha II - PO'!X248</f>
        <v>75660.518235294119</v>
      </c>
      <c r="P15" s="207">
        <f>'Condomínio Fazendinha II - PO'!Y248</f>
        <v>82406.278235294114</v>
      </c>
      <c r="Q15" s="207">
        <f>'Condomínio Fazendinha II - PO'!Z248</f>
        <v>65281.098235294121</v>
      </c>
      <c r="R15" s="207">
        <f>'Condomínio Fazendinha II - PO'!AA248</f>
        <v>74482.678235294123</v>
      </c>
      <c r="S15" s="207">
        <f>'Condomínio Fazendinha II - PO'!AB248</f>
        <v>48781.87823529412</v>
      </c>
      <c r="T15" s="207">
        <f>'Condomínio Fazendinha II - PO'!AC248</f>
        <v>113226.83823529413</v>
      </c>
      <c r="U15" s="207">
        <f>'Condomínio Fazendinha II - PO'!K248</f>
        <v>1194227.93</v>
      </c>
      <c r="V15" s="208">
        <f>U15-SUM(C15:T15)</f>
        <v>0</v>
      </c>
    </row>
    <row r="16" spans="1:22" ht="16.5" thickTop="1" thickBot="1" x14ac:dyDescent="0.3">
      <c r="A16" s="465" t="s">
        <v>333</v>
      </c>
      <c r="B16" s="466"/>
      <c r="C16" s="219">
        <f>SUM(C14:C15)</f>
        <v>39661.199999999997</v>
      </c>
      <c r="D16" s="219">
        <f t="shared" ref="D16:T16" si="0">SUM(D14:D15)</f>
        <v>136569.91647058824</v>
      </c>
      <c r="E16" s="219">
        <f t="shared" si="0"/>
        <v>86195.676470588238</v>
      </c>
      <c r="F16" s="219">
        <f t="shared" si="0"/>
        <v>89812.816470588237</v>
      </c>
      <c r="G16" s="219">
        <f t="shared" si="0"/>
        <v>96783.11647058824</v>
      </c>
      <c r="H16" s="219">
        <f t="shared" si="0"/>
        <v>117716.11647058824</v>
      </c>
      <c r="I16" s="219">
        <f t="shared" si="0"/>
        <v>148058.07647058828</v>
      </c>
      <c r="J16" s="219">
        <f t="shared" si="0"/>
        <v>168543.39647058822</v>
      </c>
      <c r="K16" s="219">
        <f t="shared" si="0"/>
        <v>150205.03647058824</v>
      </c>
      <c r="L16" s="219">
        <f t="shared" si="0"/>
        <v>170008.03647058824</v>
      </c>
      <c r="M16" s="219">
        <f t="shared" si="0"/>
        <v>137197.33647058823</v>
      </c>
      <c r="N16" s="219">
        <f t="shared" si="0"/>
        <v>172988.29647058825</v>
      </c>
      <c r="O16" s="219">
        <f t="shared" si="0"/>
        <v>151737.17647058825</v>
      </c>
      <c r="P16" s="219">
        <f t="shared" si="0"/>
        <v>168543.39647058822</v>
      </c>
      <c r="Q16" s="219">
        <f t="shared" si="0"/>
        <v>137963.13647058822</v>
      </c>
      <c r="R16" s="219">
        <f t="shared" si="0"/>
        <v>153075.59647058824</v>
      </c>
      <c r="S16" s="219">
        <f t="shared" si="0"/>
        <v>101237.59647058824</v>
      </c>
      <c r="T16" s="219">
        <f t="shared" si="0"/>
        <v>191092.25647058824</v>
      </c>
      <c r="U16" s="219">
        <f>SUM(U14:U15)</f>
        <v>2417388.1799999997</v>
      </c>
      <c r="V16" s="219">
        <f>SUM(U14:U15)-U16</f>
        <v>0</v>
      </c>
    </row>
    <row r="17" spans="4:13" ht="15.75" thickTop="1" x14ac:dyDescent="0.25"/>
    <row r="21" spans="4:13" x14ac:dyDescent="0.25">
      <c r="D21" s="312"/>
    </row>
    <row r="23" spans="4:13" x14ac:dyDescent="0.25">
      <c r="M23" s="312"/>
    </row>
  </sheetData>
  <mergeCells count="2">
    <mergeCell ref="A16:B16"/>
    <mergeCell ref="A12:T12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000"/>
  <sheetViews>
    <sheetView showGridLines="0"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114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12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779.87999999999988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647.29999999999995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0.67</v>
      </c>
      <c r="D172" s="479">
        <v>12</v>
      </c>
      <c r="E172" s="157">
        <v>5957.37</v>
      </c>
      <c r="F172" s="164">
        <v>11657.8</v>
      </c>
      <c r="G172" s="165"/>
      <c r="H172" s="481">
        <f>D172*E172*C172</f>
        <v>47897.254800000002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39754.720000000001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312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12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779.87999999999988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647.29999999999995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0.5</v>
      </c>
      <c r="D172" s="479">
        <v>12</v>
      </c>
      <c r="E172" s="157">
        <v>5957.37</v>
      </c>
      <c r="F172" s="164">
        <v>11657.8</v>
      </c>
      <c r="G172" s="165"/>
      <c r="H172" s="481">
        <f>D172*E172*C172</f>
        <v>35744.22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29667.7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313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9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584.91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485.47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0.8</v>
      </c>
      <c r="D172" s="479">
        <v>9</v>
      </c>
      <c r="E172" s="157">
        <v>5957.37</v>
      </c>
      <c r="F172" s="164">
        <v>11657.8</v>
      </c>
      <c r="G172" s="165"/>
      <c r="H172" s="481">
        <f>D172*E172*C172</f>
        <v>42893.064000000006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35601.24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314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9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584.91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485.47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0.8</v>
      </c>
      <c r="D172" s="479">
        <v>9</v>
      </c>
      <c r="E172" s="157">
        <v>5957.37</v>
      </c>
      <c r="F172" s="164">
        <v>11657.8</v>
      </c>
      <c r="G172" s="165"/>
      <c r="H172" s="481">
        <f>D172*E172*C172</f>
        <v>42893.064000000006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35601.24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315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12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779.87999999999988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647.29999999999995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0.5</v>
      </c>
      <c r="D172" s="479">
        <v>12</v>
      </c>
      <c r="E172" s="157">
        <v>5957.37</v>
      </c>
      <c r="F172" s="164">
        <v>11657.8</v>
      </c>
      <c r="G172" s="165"/>
      <c r="H172" s="481">
        <f>D172*E172*C172</f>
        <v>35744.22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29667.7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316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12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779.87999999999988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49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647.29999999999995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2.75" customHeight="1" x14ac:dyDescent="0.25">
      <c r="A172" s="130"/>
      <c r="B172" s="13"/>
      <c r="C172" s="30"/>
      <c r="D172" s="132"/>
      <c r="E172" s="132"/>
      <c r="F172" s="132"/>
      <c r="G172" s="133"/>
      <c r="H172" s="133"/>
      <c r="I172" s="133"/>
      <c r="J172" s="167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39.75" customHeight="1" x14ac:dyDescent="0.25">
      <c r="A173" s="94">
        <v>6</v>
      </c>
      <c r="B173" s="151" t="s">
        <v>282</v>
      </c>
      <c r="C173" s="19" t="s">
        <v>118</v>
      </c>
      <c r="D173" s="19" t="s">
        <v>119</v>
      </c>
      <c r="E173" s="19" t="s">
        <v>120</v>
      </c>
      <c r="F173" s="19" t="s">
        <v>33</v>
      </c>
      <c r="G173" s="133"/>
      <c r="H173" s="133"/>
      <c r="I173" s="30"/>
      <c r="J173" s="167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130"/>
      <c r="B174" s="484" t="s">
        <v>283</v>
      </c>
      <c r="C174" s="155">
        <v>1.69</v>
      </c>
      <c r="D174" s="155">
        <v>1.79</v>
      </c>
      <c r="E174" s="168">
        <v>1.65</v>
      </c>
      <c r="F174" s="470">
        <v>1.65</v>
      </c>
      <c r="G174" s="133"/>
      <c r="H174" s="133"/>
      <c r="I174" s="30"/>
      <c r="J174" s="167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471"/>
      <c r="C175" s="155" t="s">
        <v>284</v>
      </c>
      <c r="D175" s="155" t="s">
        <v>215</v>
      </c>
      <c r="E175" s="155" t="s">
        <v>285</v>
      </c>
      <c r="F175" s="471"/>
      <c r="G175" s="133"/>
      <c r="H175" s="133"/>
      <c r="I175" s="30"/>
      <c r="J175" s="132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15.75" customHeight="1" x14ac:dyDescent="0.25">
      <c r="A176" s="130"/>
      <c r="B176" s="484" t="s">
        <v>286</v>
      </c>
      <c r="C176" s="168">
        <v>1.59</v>
      </c>
      <c r="D176" s="139">
        <v>2.99</v>
      </c>
      <c r="E176" s="155">
        <v>2.99</v>
      </c>
      <c r="F176" s="470">
        <v>1.59</v>
      </c>
      <c r="G176" s="133"/>
      <c r="H176" s="133"/>
      <c r="I176" s="30"/>
      <c r="J176" s="132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2.75" customHeight="1" x14ac:dyDescent="0.25">
      <c r="A177" s="130"/>
      <c r="B177" s="471"/>
      <c r="C177" s="155" t="s">
        <v>235</v>
      </c>
      <c r="D177" s="139" t="s">
        <v>154</v>
      </c>
      <c r="E177" s="155" t="s">
        <v>126</v>
      </c>
      <c r="F177" s="471"/>
      <c r="G177" s="133"/>
      <c r="H177" s="133"/>
      <c r="I177" s="30"/>
      <c r="J177" s="132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5.75" customHeight="1" x14ac:dyDescent="0.25">
      <c r="A178" s="130"/>
      <c r="B178" s="484" t="s">
        <v>287</v>
      </c>
      <c r="C178" s="155">
        <v>3.8</v>
      </c>
      <c r="D178" s="140">
        <v>2.99</v>
      </c>
      <c r="E178" s="155">
        <v>3.59</v>
      </c>
      <c r="F178" s="470">
        <v>2.99</v>
      </c>
      <c r="G178" s="133"/>
      <c r="H178" s="133"/>
      <c r="I178" s="133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2.75" customHeight="1" x14ac:dyDescent="0.25">
      <c r="A179" s="130"/>
      <c r="B179" s="471"/>
      <c r="C179" s="155" t="s">
        <v>288</v>
      </c>
      <c r="D179" s="139" t="s">
        <v>154</v>
      </c>
      <c r="E179" s="155" t="s">
        <v>289</v>
      </c>
      <c r="F179" s="471"/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4.25" customHeight="1" x14ac:dyDescent="0.25">
      <c r="A180" s="9"/>
      <c r="B180" s="493" t="s">
        <v>290</v>
      </c>
      <c r="C180" s="370"/>
      <c r="D180" s="370"/>
      <c r="E180" s="371"/>
      <c r="F180" s="144">
        <f>F178+F176+F174</f>
        <v>6.23</v>
      </c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4.25" customHeight="1" x14ac:dyDescent="0.25">
      <c r="A181" s="9"/>
      <c r="B181" s="482" t="s">
        <v>291</v>
      </c>
      <c r="C181" s="370"/>
      <c r="D181" s="370"/>
      <c r="E181" s="371"/>
      <c r="F181" s="149">
        <f>TRUNC(F180*0.83,2)</f>
        <v>5.17</v>
      </c>
      <c r="G181" s="133"/>
      <c r="H181" s="133"/>
      <c r="I181" s="30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169"/>
      <c r="C182" s="170"/>
      <c r="D182" s="30"/>
      <c r="E182" s="30"/>
      <c r="F182" s="171"/>
      <c r="G182" s="172"/>
      <c r="H182" s="172"/>
      <c r="I182" s="133"/>
      <c r="J182" s="30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39.75" customHeight="1" x14ac:dyDescent="0.25">
      <c r="A183" s="94">
        <v>7</v>
      </c>
      <c r="B183" s="151" t="s">
        <v>292</v>
      </c>
      <c r="C183" s="19" t="s">
        <v>118</v>
      </c>
      <c r="D183" s="19" t="s">
        <v>119</v>
      </c>
      <c r="E183" s="19" t="s">
        <v>120</v>
      </c>
      <c r="F183" s="19" t="s">
        <v>32</v>
      </c>
      <c r="G183" s="172"/>
      <c r="H183" s="172"/>
      <c r="I183" s="133"/>
      <c r="J183" s="30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487"/>
      <c r="B184" s="477" t="s">
        <v>293</v>
      </c>
      <c r="C184" s="140">
        <v>2.5</v>
      </c>
      <c r="D184" s="139">
        <v>2.5</v>
      </c>
      <c r="E184" s="139"/>
      <c r="F184" s="470">
        <v>2.5</v>
      </c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488"/>
      <c r="B185" s="471"/>
      <c r="C185" s="21" t="s">
        <v>294</v>
      </c>
      <c r="D185" s="21" t="s">
        <v>295</v>
      </c>
      <c r="E185" s="139"/>
      <c r="F185" s="471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12.75" customHeight="1" x14ac:dyDescent="0.25">
      <c r="A186" s="130"/>
      <c r="B186" s="482" t="s">
        <v>267</v>
      </c>
      <c r="C186" s="370"/>
      <c r="D186" s="370"/>
      <c r="E186" s="371"/>
      <c r="F186" s="149">
        <f>TRUNC(F184*0.83,2)</f>
        <v>2.0699999999999998</v>
      </c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130"/>
      <c r="B187" s="477" t="s">
        <v>296</v>
      </c>
      <c r="C187" s="140">
        <v>6</v>
      </c>
      <c r="D187" s="139">
        <v>8</v>
      </c>
      <c r="E187" s="139"/>
      <c r="F187" s="470">
        <v>6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130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4.9800000000000004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297</v>
      </c>
      <c r="C190" s="21">
        <v>32.5</v>
      </c>
      <c r="D190" s="140">
        <v>29.7</v>
      </c>
      <c r="E190" s="21">
        <v>38.049999999999997</v>
      </c>
      <c r="F190" s="470">
        <v>29.7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142</v>
      </c>
      <c r="D191" s="21" t="s">
        <v>126</v>
      </c>
      <c r="E191" s="21" t="s">
        <v>298</v>
      </c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24.65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4" t="s">
        <v>299</v>
      </c>
      <c r="C193" s="140">
        <v>6.9</v>
      </c>
      <c r="D193" s="139">
        <v>7.9</v>
      </c>
      <c r="E193" s="139">
        <v>7.49</v>
      </c>
      <c r="F193" s="470">
        <v>6.9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38.25" customHeight="1" x14ac:dyDescent="0.25">
      <c r="A194" s="130"/>
      <c r="B194" s="471"/>
      <c r="C194" s="47" t="s">
        <v>300</v>
      </c>
      <c r="D194" s="47" t="s">
        <v>301</v>
      </c>
      <c r="E194" s="47" t="s">
        <v>302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5.72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2.75" customHeight="1" x14ac:dyDescent="0.25">
      <c r="A196" s="130"/>
      <c r="B196" s="13"/>
      <c r="C196" s="30"/>
      <c r="D196" s="132"/>
      <c r="E196" s="132"/>
      <c r="F196" s="132"/>
      <c r="G196" s="133"/>
      <c r="H196" s="133"/>
      <c r="I196" s="133"/>
      <c r="J196" s="30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9.75" customHeight="1" x14ac:dyDescent="0.25">
      <c r="A197" s="94">
        <v>8</v>
      </c>
      <c r="B197" s="151" t="s">
        <v>30</v>
      </c>
      <c r="C197" s="19" t="s">
        <v>36</v>
      </c>
      <c r="D197" s="19" t="s">
        <v>32</v>
      </c>
      <c r="E197" s="19" t="s">
        <v>33</v>
      </c>
      <c r="F197" s="132"/>
      <c r="G197" s="172"/>
      <c r="H197" s="133"/>
      <c r="I197" s="30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38.25" customHeight="1" x14ac:dyDescent="0.25">
      <c r="A198" s="130"/>
      <c r="B198" s="173" t="s">
        <v>303</v>
      </c>
      <c r="C198" s="174">
        <v>15</v>
      </c>
      <c r="D198" s="139">
        <v>0.25</v>
      </c>
      <c r="E198" s="21">
        <f t="shared" ref="E198:E202" si="1">D198*C198</f>
        <v>3.75</v>
      </c>
      <c r="F198" s="132"/>
      <c r="G198" s="133"/>
      <c r="H198" s="133"/>
      <c r="I198" s="30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38.25" customHeight="1" x14ac:dyDescent="0.25">
      <c r="A199" s="130"/>
      <c r="B199" s="173" t="s">
        <v>304</v>
      </c>
      <c r="C199" s="174">
        <v>5</v>
      </c>
      <c r="D199" s="139">
        <v>1.5</v>
      </c>
      <c r="E199" s="21">
        <f t="shared" si="1"/>
        <v>7.5</v>
      </c>
      <c r="F199" s="132"/>
      <c r="G199" s="133"/>
      <c r="H199" s="133"/>
      <c r="I199" s="30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12.75" customHeight="1" x14ac:dyDescent="0.25">
      <c r="A200" s="130"/>
      <c r="B200" s="173" t="s">
        <v>305</v>
      </c>
      <c r="C200" s="174">
        <v>1</v>
      </c>
      <c r="D200" s="21">
        <v>3.7</v>
      </c>
      <c r="E200" s="21">
        <f t="shared" si="1"/>
        <v>3.7</v>
      </c>
      <c r="F200" s="132"/>
      <c r="G200" s="133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12.75" customHeight="1" x14ac:dyDescent="0.25">
      <c r="A201" s="130"/>
      <c r="B201" s="173" t="s">
        <v>306</v>
      </c>
      <c r="C201" s="174">
        <v>1</v>
      </c>
      <c r="D201" s="21">
        <v>0.35</v>
      </c>
      <c r="E201" s="21">
        <f t="shared" si="1"/>
        <v>0.35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12.75" customHeight="1" x14ac:dyDescent="0.25">
      <c r="A202" s="130"/>
      <c r="B202" s="173" t="s">
        <v>307</v>
      </c>
      <c r="C202" s="174">
        <v>1</v>
      </c>
      <c r="D202" s="21">
        <v>0.60000000000000009</v>
      </c>
      <c r="E202" s="21">
        <f t="shared" si="1"/>
        <v>0.60000000000000009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4.25" customHeight="1" x14ac:dyDescent="0.25">
      <c r="A203" s="130"/>
      <c r="B203" s="493" t="s">
        <v>308</v>
      </c>
      <c r="C203" s="370"/>
      <c r="D203" s="371"/>
      <c r="E203" s="144">
        <f>SUM(E198:E202)</f>
        <v>15.899999999999999</v>
      </c>
      <c r="F203" s="133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482" t="s">
        <v>309</v>
      </c>
      <c r="C204" s="370"/>
      <c r="D204" s="371"/>
      <c r="E204" s="149">
        <f>TRUNC(E203*0.83,2)</f>
        <v>13.19</v>
      </c>
      <c r="F204" s="132"/>
      <c r="G204" s="133"/>
      <c r="H204" s="133"/>
      <c r="I204" s="133"/>
      <c r="J204" s="30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3"/>
      <c r="C205" s="30"/>
      <c r="D205" s="132"/>
      <c r="E205" s="132"/>
      <c r="F205" s="132"/>
      <c r="G205" s="133"/>
      <c r="H205" s="133"/>
      <c r="I205" s="133"/>
      <c r="J205" s="30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2.75" customHeight="1" x14ac:dyDescent="0.25">
      <c r="A206" s="130"/>
      <c r="B206" s="13"/>
      <c r="C206" s="30"/>
      <c r="D206" s="132"/>
      <c r="E206" s="132"/>
      <c r="F206" s="132"/>
      <c r="G206" s="133"/>
      <c r="H206" s="133"/>
      <c r="I206" s="133"/>
      <c r="J206" s="30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13"/>
      <c r="C207" s="30"/>
      <c r="D207" s="132"/>
      <c r="E207" s="132"/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5" customHeight="1" x14ac:dyDescent="0.25">
      <c r="A271" s="130"/>
      <c r="B271" s="13"/>
      <c r="C271" s="30"/>
      <c r="D271" s="132"/>
      <c r="E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2.75" customHeight="1" x14ac:dyDescent="0.25">
      <c r="A274" s="130"/>
      <c r="B274" s="13"/>
      <c r="C274" s="30"/>
      <c r="D274" s="132"/>
      <c r="E274" s="132"/>
      <c r="F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2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D143:E143"/>
    <mergeCell ref="D145:E145"/>
    <mergeCell ref="D147:E147"/>
    <mergeCell ref="D149:E149"/>
    <mergeCell ref="B144:B145"/>
    <mergeCell ref="C144:C145"/>
    <mergeCell ref="A146:A147"/>
    <mergeCell ref="B146:B147"/>
    <mergeCell ref="C146:C147"/>
    <mergeCell ref="B148:B149"/>
    <mergeCell ref="C148:C149"/>
    <mergeCell ref="B189:E189"/>
    <mergeCell ref="B192:E192"/>
    <mergeCell ref="B193:B194"/>
    <mergeCell ref="F193:F194"/>
    <mergeCell ref="B195:E195"/>
    <mergeCell ref="B203:D203"/>
    <mergeCell ref="B204:D204"/>
    <mergeCell ref="B174:B175"/>
    <mergeCell ref="B176:B177"/>
    <mergeCell ref="B178:B179"/>
    <mergeCell ref="B180:E180"/>
    <mergeCell ref="B181:E181"/>
    <mergeCell ref="F178:F179"/>
    <mergeCell ref="F184:F185"/>
    <mergeCell ref="F187:F188"/>
    <mergeCell ref="F190:F191"/>
    <mergeCell ref="B184:B185"/>
    <mergeCell ref="B187:B188"/>
    <mergeCell ref="B190:B191"/>
    <mergeCell ref="A184:A185"/>
    <mergeCell ref="B186:E186"/>
    <mergeCell ref="B142:B143"/>
    <mergeCell ref="C142:C143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B154:I154"/>
    <mergeCell ref="B155:I155"/>
    <mergeCell ref="F174:F175"/>
    <mergeCell ref="F176:F177"/>
    <mergeCell ref="H169:H170"/>
    <mergeCell ref="B158:B159"/>
    <mergeCell ref="B161:B162"/>
    <mergeCell ref="B164:B165"/>
    <mergeCell ref="B169:B170"/>
    <mergeCell ref="C169:C170"/>
    <mergeCell ref="D169:D170"/>
    <mergeCell ref="B171:D171"/>
    <mergeCell ref="F158:F159"/>
    <mergeCell ref="B160:E160"/>
    <mergeCell ref="F161:F162"/>
    <mergeCell ref="B163:E163"/>
    <mergeCell ref="F164:F165"/>
    <mergeCell ref="B166:E166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317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12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779.87999999999988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647.29999999999995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0.5</v>
      </c>
      <c r="D172" s="479">
        <v>12</v>
      </c>
      <c r="E172" s="157">
        <v>5957.37</v>
      </c>
      <c r="F172" s="164">
        <v>11657.8</v>
      </c>
      <c r="G172" s="165"/>
      <c r="H172" s="481">
        <f>D172*E172*C172</f>
        <v>35744.22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29667.7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8.710937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318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4.2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</row>
    <row r="73" spans="1:30" ht="12.7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9.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5.7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K79" s="134"/>
      <c r="L79" s="134"/>
      <c r="M79" s="134"/>
      <c r="N79" s="141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K80" s="134"/>
      <c r="L80" s="134"/>
      <c r="M80" s="134"/>
      <c r="N80" s="146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K106" s="134"/>
      <c r="L106" s="14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130"/>
      <c r="B116" s="474" t="s">
        <v>237</v>
      </c>
      <c r="C116" s="490">
        <v>1</v>
      </c>
      <c r="D116" s="139">
        <v>117.9</v>
      </c>
      <c r="E116" s="139">
        <f>C116*D116</f>
        <v>117.9</v>
      </c>
      <c r="F116" s="139">
        <v>117.9</v>
      </c>
      <c r="G116" s="139">
        <f>F116*C116</f>
        <v>117.9</v>
      </c>
      <c r="H116" s="140">
        <v>110.99</v>
      </c>
      <c r="I116" s="139">
        <f>H116*C116</f>
        <v>110.99</v>
      </c>
      <c r="J116" s="470">
        <f>I116</f>
        <v>110.99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130"/>
      <c r="B117" s="471"/>
      <c r="C117" s="471"/>
      <c r="D117" s="472" t="s">
        <v>126</v>
      </c>
      <c r="E117" s="371"/>
      <c r="F117" s="472" t="s">
        <v>226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14.25" customHeight="1" x14ac:dyDescent="0.25">
      <c r="A118" s="130"/>
      <c r="B118" s="474" t="s">
        <v>238</v>
      </c>
      <c r="C118" s="490">
        <v>1</v>
      </c>
      <c r="D118" s="139">
        <v>497.9</v>
      </c>
      <c r="E118" s="139">
        <f>C118*D118</f>
        <v>497.9</v>
      </c>
      <c r="F118" s="139">
        <v>497.9</v>
      </c>
      <c r="G118" s="139">
        <f>C118*F118</f>
        <v>497.9</v>
      </c>
      <c r="H118" s="140">
        <v>399.9</v>
      </c>
      <c r="I118" s="139">
        <f>C118*H118</f>
        <v>399.9</v>
      </c>
      <c r="J118" s="470">
        <f>I118</f>
        <v>399.9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14.25" customHeight="1" x14ac:dyDescent="0.25">
      <c r="A119" s="130"/>
      <c r="B119" s="471"/>
      <c r="C119" s="471"/>
      <c r="D119" s="472" t="s">
        <v>154</v>
      </c>
      <c r="E119" s="371"/>
      <c r="F119" s="472" t="s">
        <v>160</v>
      </c>
      <c r="G119" s="371"/>
      <c r="H119" s="472" t="s">
        <v>235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130"/>
      <c r="B120" s="474" t="s">
        <v>239</v>
      </c>
      <c r="C120" s="490">
        <v>4</v>
      </c>
      <c r="D120" s="139">
        <v>64.989999999999995</v>
      </c>
      <c r="E120" s="139">
        <f>C120*D120</f>
        <v>259.95999999999998</v>
      </c>
      <c r="F120" s="139">
        <v>59.99</v>
      </c>
      <c r="G120" s="139">
        <f>C120*F120</f>
        <v>239.96</v>
      </c>
      <c r="H120" s="140">
        <v>59.99</v>
      </c>
      <c r="I120" s="139">
        <f>C120*H120</f>
        <v>239.96</v>
      </c>
      <c r="J120" s="470">
        <f>I120</f>
        <v>239.96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130"/>
      <c r="B121" s="471"/>
      <c r="C121" s="471"/>
      <c r="D121" s="472" t="s">
        <v>206</v>
      </c>
      <c r="E121" s="371"/>
      <c r="F121" s="472" t="s">
        <v>160</v>
      </c>
      <c r="G121" s="371"/>
      <c r="H121" s="472" t="s">
        <v>167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240</v>
      </c>
      <c r="C122" s="490">
        <v>1</v>
      </c>
      <c r="D122" s="140">
        <v>55.24</v>
      </c>
      <c r="E122" s="139">
        <f>C122*D122</f>
        <v>55.24</v>
      </c>
      <c r="F122" s="139">
        <v>69.900000000000006</v>
      </c>
      <c r="G122" s="139">
        <f>C122*F122</f>
        <v>69.900000000000006</v>
      </c>
      <c r="H122" s="139">
        <v>69.900000000000006</v>
      </c>
      <c r="I122" s="139">
        <f>C122*H122</f>
        <v>69.900000000000006</v>
      </c>
      <c r="J122" s="470">
        <f>E122</f>
        <v>55.24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160</v>
      </c>
      <c r="G123" s="371"/>
      <c r="H123" s="472" t="s">
        <v>154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241</v>
      </c>
      <c r="C124" s="490">
        <v>1</v>
      </c>
      <c r="D124" s="139">
        <v>549</v>
      </c>
      <c r="E124" s="139">
        <f>C124*D124</f>
        <v>549</v>
      </c>
      <c r="F124" s="140">
        <v>529.91</v>
      </c>
      <c r="G124" s="139">
        <f>C124*F124</f>
        <v>529.91</v>
      </c>
      <c r="H124" s="139">
        <v>726.03</v>
      </c>
      <c r="I124" s="139">
        <f>C124*H124</f>
        <v>726.03</v>
      </c>
      <c r="J124" s="470">
        <f>G124</f>
        <v>529.91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242</v>
      </c>
      <c r="E125" s="371"/>
      <c r="F125" s="472" t="s">
        <v>167</v>
      </c>
      <c r="G125" s="371"/>
      <c r="H125" s="472" t="s">
        <v>155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7" t="s">
        <v>244</v>
      </c>
      <c r="C126" s="496">
        <v>2</v>
      </c>
      <c r="D126" s="140">
        <v>244.15</v>
      </c>
      <c r="E126" s="139">
        <f>C126*D126</f>
        <v>488.3</v>
      </c>
      <c r="F126" s="139">
        <v>263.99</v>
      </c>
      <c r="G126" s="139">
        <f>C126*F126</f>
        <v>527.98</v>
      </c>
      <c r="H126" s="139">
        <v>254.59</v>
      </c>
      <c r="I126" s="139">
        <f>C126*H126</f>
        <v>509.18</v>
      </c>
      <c r="J126" s="470">
        <f>E126</f>
        <v>488.3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245</v>
      </c>
      <c r="E127" s="371"/>
      <c r="F127" s="472" t="s">
        <v>246</v>
      </c>
      <c r="G127" s="371"/>
      <c r="H127" s="472" t="s">
        <v>247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249</v>
      </c>
      <c r="C128" s="490">
        <v>2</v>
      </c>
      <c r="D128" s="140">
        <v>32.32</v>
      </c>
      <c r="E128" s="139">
        <f>C128*D128</f>
        <v>64.64</v>
      </c>
      <c r="F128" s="139">
        <v>42.9</v>
      </c>
      <c r="G128" s="139">
        <f>C128*F128</f>
        <v>85.8</v>
      </c>
      <c r="H128" s="139">
        <v>42</v>
      </c>
      <c r="I128" s="139">
        <f>C128*H128</f>
        <v>84</v>
      </c>
      <c r="J128" s="470">
        <f>E128</f>
        <v>64.64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206</v>
      </c>
      <c r="G129" s="371"/>
      <c r="H129" s="472" t="s">
        <v>250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252</v>
      </c>
      <c r="C130" s="490">
        <v>1</v>
      </c>
      <c r="D130" s="139">
        <v>49.9</v>
      </c>
      <c r="E130" s="139">
        <f>C130*D130</f>
        <v>49.9</v>
      </c>
      <c r="F130" s="139">
        <v>49.9</v>
      </c>
      <c r="G130" s="139">
        <f>C130*F130</f>
        <v>49.9</v>
      </c>
      <c r="H130" s="140">
        <v>26.56</v>
      </c>
      <c r="I130" s="139">
        <f>C130*H130</f>
        <v>26.56</v>
      </c>
      <c r="J130" s="470">
        <f>I130</f>
        <v>26.56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204</v>
      </c>
      <c r="E131" s="371"/>
      <c r="F131" s="472" t="s">
        <v>126</v>
      </c>
      <c r="G131" s="371"/>
      <c r="H131" s="472" t="s">
        <v>125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50"/>
      <c r="B132" s="474" t="s">
        <v>256</v>
      </c>
      <c r="C132" s="490">
        <v>1</v>
      </c>
      <c r="D132" s="139">
        <v>154.69999999999999</v>
      </c>
      <c r="E132" s="139">
        <f>C132*D132</f>
        <v>154.69999999999999</v>
      </c>
      <c r="F132" s="139">
        <v>150.06</v>
      </c>
      <c r="G132" s="139">
        <f>C132*F132</f>
        <v>150.06</v>
      </c>
      <c r="H132" s="140">
        <v>149.9</v>
      </c>
      <c r="I132" s="139">
        <f>C132*H132</f>
        <v>149.9</v>
      </c>
      <c r="J132" s="470">
        <f>I132</f>
        <v>149.9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50"/>
      <c r="B133" s="471"/>
      <c r="C133" s="471"/>
      <c r="D133" s="472" t="s">
        <v>125</v>
      </c>
      <c r="E133" s="371"/>
      <c r="F133" s="472" t="s">
        <v>206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50"/>
      <c r="B134" s="474" t="s">
        <v>257</v>
      </c>
      <c r="C134" s="490">
        <v>2</v>
      </c>
      <c r="D134" s="139">
        <v>21.5</v>
      </c>
      <c r="E134" s="139">
        <f>C134*D134</f>
        <v>43</v>
      </c>
      <c r="F134" s="139">
        <v>21.5</v>
      </c>
      <c r="G134" s="139">
        <f>C134*F134</f>
        <v>43</v>
      </c>
      <c r="H134" s="140">
        <v>19.899999999999999</v>
      </c>
      <c r="I134" s="139">
        <f>C134*H134</f>
        <v>39.799999999999997</v>
      </c>
      <c r="J134" s="470">
        <f>I134</f>
        <v>39.799999999999997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50"/>
      <c r="B135" s="471"/>
      <c r="C135" s="471"/>
      <c r="D135" s="472" t="s">
        <v>154</v>
      </c>
      <c r="E135" s="371"/>
      <c r="F135" s="472" t="s">
        <v>167</v>
      </c>
      <c r="G135" s="371"/>
      <c r="H135" s="472" t="s">
        <v>250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9"/>
      <c r="B136" s="494" t="s">
        <v>259</v>
      </c>
      <c r="C136" s="370"/>
      <c r="D136" s="370"/>
      <c r="E136" s="370"/>
      <c r="F136" s="370"/>
      <c r="G136" s="370"/>
      <c r="H136" s="370"/>
      <c r="I136" s="371"/>
      <c r="J136" s="144">
        <f>SUM(J116:J135)</f>
        <v>2105.2000000000003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95" t="s">
        <v>260</v>
      </c>
      <c r="C137" s="370"/>
      <c r="D137" s="370"/>
      <c r="E137" s="370"/>
      <c r="F137" s="370"/>
      <c r="G137" s="370"/>
      <c r="H137" s="370"/>
      <c r="I137" s="371"/>
      <c r="J137" s="149">
        <f>TRUNC(J136*0.83,2)</f>
        <v>1747.31</v>
      </c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2.75" customHeight="1" x14ac:dyDescent="0.25">
      <c r="A138" s="130"/>
      <c r="B138" s="13"/>
      <c r="C138" s="30"/>
      <c r="D138" s="132"/>
      <c r="E138" s="132"/>
      <c r="F138" s="132"/>
      <c r="G138" s="133"/>
      <c r="H138" s="133"/>
      <c r="I138" s="133"/>
      <c r="J138" s="30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39.75" customHeight="1" x14ac:dyDescent="0.25">
      <c r="A139" s="94">
        <v>4</v>
      </c>
      <c r="B139" s="151" t="s">
        <v>261</v>
      </c>
      <c r="C139" s="19" t="s">
        <v>118</v>
      </c>
      <c r="D139" s="19" t="s">
        <v>119</v>
      </c>
      <c r="E139" s="19" t="s">
        <v>120</v>
      </c>
      <c r="F139" s="19" t="s">
        <v>262</v>
      </c>
      <c r="G139" s="30"/>
      <c r="H139" s="132"/>
      <c r="I139" s="134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</row>
    <row r="140" spans="1:30" ht="15.75" customHeight="1" x14ac:dyDescent="0.25">
      <c r="A140" s="130"/>
      <c r="B140" s="477" t="s">
        <v>263</v>
      </c>
      <c r="C140" s="152">
        <v>0.25</v>
      </c>
      <c r="D140" s="46">
        <v>1.5</v>
      </c>
      <c r="E140" s="46">
        <v>0.5</v>
      </c>
      <c r="F140" s="470">
        <v>0.25</v>
      </c>
      <c r="G140" s="30"/>
      <c r="H140" s="132"/>
      <c r="I140" s="134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</row>
    <row r="141" spans="1:30" ht="12.75" customHeight="1" x14ac:dyDescent="0.25">
      <c r="A141" s="130"/>
      <c r="B141" s="471"/>
      <c r="C141" s="139" t="s">
        <v>264</v>
      </c>
      <c r="D141" s="46" t="s">
        <v>265</v>
      </c>
      <c r="E141" s="46" t="s">
        <v>266</v>
      </c>
      <c r="F141" s="471"/>
      <c r="G141" s="30"/>
      <c r="H141" s="132"/>
      <c r="I141" s="134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</row>
    <row r="142" spans="1:30" ht="15" customHeight="1" x14ac:dyDescent="0.25">
      <c r="A142" s="9"/>
      <c r="B142" s="482" t="s">
        <v>267</v>
      </c>
      <c r="C142" s="370"/>
      <c r="D142" s="370"/>
      <c r="E142" s="371"/>
      <c r="F142" s="149">
        <f>TRUNC(F140*0.83,2)</f>
        <v>0.2</v>
      </c>
      <c r="G142" s="30"/>
      <c r="H142" s="132"/>
      <c r="I142" s="134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</row>
    <row r="143" spans="1:30" ht="15.75" customHeight="1" x14ac:dyDescent="0.25">
      <c r="A143" s="130"/>
      <c r="B143" s="477" t="s">
        <v>268</v>
      </c>
      <c r="C143" s="140">
        <v>3.5</v>
      </c>
      <c r="D143" s="46">
        <v>4</v>
      </c>
      <c r="E143" s="46">
        <v>4</v>
      </c>
      <c r="F143" s="483">
        <v>3.5</v>
      </c>
      <c r="G143" s="30"/>
      <c r="H143" s="132"/>
      <c r="I143" s="134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</row>
    <row r="144" spans="1:30" ht="12.75" customHeight="1" x14ac:dyDescent="0.25">
      <c r="A144" s="130"/>
      <c r="B144" s="471"/>
      <c r="C144" s="139" t="s">
        <v>266</v>
      </c>
      <c r="D144" s="46" t="s">
        <v>269</v>
      </c>
      <c r="E144" s="46" t="s">
        <v>270</v>
      </c>
      <c r="F144" s="471"/>
      <c r="G144" s="30"/>
      <c r="H144" s="132"/>
      <c r="I144" s="134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</row>
    <row r="145" spans="1:30" ht="15" customHeight="1" x14ac:dyDescent="0.25">
      <c r="A145" s="9"/>
      <c r="B145" s="482" t="s">
        <v>267</v>
      </c>
      <c r="C145" s="370"/>
      <c r="D145" s="370"/>
      <c r="E145" s="371"/>
      <c r="F145" s="149">
        <f>TRUNC(F143*0.83,2)</f>
        <v>2.9</v>
      </c>
      <c r="G145" s="30"/>
      <c r="H145" s="132"/>
      <c r="I145" s="134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</row>
    <row r="146" spans="1:30" ht="15.75" customHeight="1" x14ac:dyDescent="0.25">
      <c r="A146" s="130"/>
      <c r="B146" s="477" t="s">
        <v>271</v>
      </c>
      <c r="C146" s="152">
        <v>1.5</v>
      </c>
      <c r="D146" s="46">
        <v>3</v>
      </c>
      <c r="E146" s="46">
        <v>1.75</v>
      </c>
      <c r="F146" s="483">
        <v>1.5</v>
      </c>
      <c r="G146" s="30"/>
      <c r="H146" s="132"/>
      <c r="I146" s="134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2.75" customHeight="1" x14ac:dyDescent="0.25">
      <c r="A147" s="130"/>
      <c r="B147" s="471"/>
      <c r="C147" s="139" t="s">
        <v>264</v>
      </c>
      <c r="D147" s="46" t="s">
        <v>265</v>
      </c>
      <c r="E147" s="46" t="s">
        <v>266</v>
      </c>
      <c r="F147" s="471"/>
      <c r="G147" s="30"/>
      <c r="H147" s="132"/>
      <c r="I147" s="134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5" customHeight="1" x14ac:dyDescent="0.25">
      <c r="A148" s="9"/>
      <c r="B148" s="482" t="s">
        <v>267</v>
      </c>
      <c r="C148" s="370"/>
      <c r="D148" s="370"/>
      <c r="E148" s="371"/>
      <c r="F148" s="149">
        <f>TRUNC(F146*0.83,2)</f>
        <v>1.24</v>
      </c>
      <c r="G148" s="30"/>
      <c r="H148" s="132"/>
      <c r="I148" s="134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</row>
    <row r="149" spans="1:30" ht="12.75" customHeight="1" x14ac:dyDescent="0.25">
      <c r="A149" s="130"/>
      <c r="B149" s="13"/>
      <c r="C149" s="30"/>
      <c r="D149" s="132"/>
      <c r="E149" s="132"/>
      <c r="F149" s="132"/>
      <c r="G149" s="133"/>
      <c r="H149" s="133"/>
      <c r="I149" s="133"/>
      <c r="J149" s="30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39.75" customHeight="1" x14ac:dyDescent="0.25">
      <c r="A150" s="153">
        <v>5</v>
      </c>
      <c r="B150" s="151" t="s">
        <v>272</v>
      </c>
      <c r="C150" s="19" t="s">
        <v>273</v>
      </c>
      <c r="D150" s="19" t="s">
        <v>274</v>
      </c>
      <c r="E150" s="19" t="s">
        <v>118</v>
      </c>
      <c r="F150" s="19" t="s">
        <v>119</v>
      </c>
      <c r="G150" s="154" t="s">
        <v>120</v>
      </c>
      <c r="H150" s="19" t="s">
        <v>262</v>
      </c>
      <c r="I150" s="133"/>
      <c r="J150" s="133"/>
      <c r="K150" s="133"/>
      <c r="L150" s="30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30"/>
      <c r="B151" s="477" t="s">
        <v>275</v>
      </c>
      <c r="C151" s="485">
        <v>1</v>
      </c>
      <c r="D151" s="486">
        <v>9</v>
      </c>
      <c r="E151" s="155">
        <v>79.989999999999995</v>
      </c>
      <c r="F151" s="156">
        <v>79.989999999999995</v>
      </c>
      <c r="G151" s="157">
        <v>64.989999999999995</v>
      </c>
      <c r="H151" s="491">
        <f>D151*G151*C151</f>
        <v>584.91</v>
      </c>
      <c r="I151" s="133"/>
      <c r="J151" s="133"/>
      <c r="K151" s="133"/>
      <c r="L151" s="30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2.75" customHeight="1" x14ac:dyDescent="0.25">
      <c r="A152" s="130"/>
      <c r="B152" s="471"/>
      <c r="C152" s="471"/>
      <c r="D152" s="471"/>
      <c r="E152" s="158" t="s">
        <v>276</v>
      </c>
      <c r="F152" s="156" t="s">
        <v>277</v>
      </c>
      <c r="G152" s="159" t="s">
        <v>278</v>
      </c>
      <c r="H152" s="492"/>
      <c r="I152" s="133"/>
      <c r="J152" s="133"/>
      <c r="K152" s="133"/>
      <c r="L152" s="30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5.75" customHeight="1" x14ac:dyDescent="0.25">
      <c r="A153" s="9"/>
      <c r="B153" s="482" t="s">
        <v>267</v>
      </c>
      <c r="C153" s="370"/>
      <c r="D153" s="422"/>
      <c r="E153" s="160">
        <f t="shared" ref="E153:H153" si="0">TRUNC(E151*0.83,2)</f>
        <v>66.39</v>
      </c>
      <c r="F153" s="161">
        <f t="shared" si="0"/>
        <v>66.39</v>
      </c>
      <c r="G153" s="162">
        <f t="shared" si="0"/>
        <v>53.94</v>
      </c>
      <c r="H153" s="163">
        <f t="shared" si="0"/>
        <v>485.47</v>
      </c>
      <c r="I153" s="133"/>
      <c r="J153" s="133"/>
      <c r="K153" s="133"/>
      <c r="L153" s="30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130"/>
      <c r="B154" s="477" t="s">
        <v>279</v>
      </c>
      <c r="C154" s="489">
        <v>0.4</v>
      </c>
      <c r="D154" s="479">
        <v>9</v>
      </c>
      <c r="E154" s="157">
        <v>5957.37</v>
      </c>
      <c r="F154" s="164">
        <v>11657.8</v>
      </c>
      <c r="G154" s="165"/>
      <c r="H154" s="481">
        <f>D154*E154*C154</f>
        <v>21446.532000000003</v>
      </c>
      <c r="I154" s="133"/>
      <c r="J154" s="133"/>
      <c r="K154" s="133"/>
      <c r="L154" s="30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22.5" customHeight="1" x14ac:dyDescent="0.25">
      <c r="A155" s="130"/>
      <c r="B155" s="471"/>
      <c r="C155" s="471"/>
      <c r="D155" s="480"/>
      <c r="E155" s="166" t="s">
        <v>280</v>
      </c>
      <c r="F155" s="164" t="s">
        <v>281</v>
      </c>
      <c r="G155" s="155"/>
      <c r="H155" s="471"/>
      <c r="I155" s="133"/>
      <c r="J155" s="133"/>
      <c r="K155" s="133"/>
      <c r="L155" s="30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5.75" customHeight="1" x14ac:dyDescent="0.25">
      <c r="A156" s="9"/>
      <c r="B156" s="482" t="s">
        <v>267</v>
      </c>
      <c r="C156" s="370"/>
      <c r="D156" s="422"/>
      <c r="E156" s="162">
        <f t="shared" ref="E156:H156" si="1">TRUNC(E154*0.83,2)</f>
        <v>4944.6099999999997</v>
      </c>
      <c r="F156" s="163">
        <f t="shared" si="1"/>
        <v>9675.9699999999993</v>
      </c>
      <c r="G156" s="149">
        <f t="shared" si="1"/>
        <v>0</v>
      </c>
      <c r="H156" s="149">
        <f t="shared" si="1"/>
        <v>17800.62</v>
      </c>
      <c r="I156" s="133"/>
      <c r="J156" s="133"/>
      <c r="K156" s="133"/>
      <c r="L156" s="30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12.75" customHeight="1" x14ac:dyDescent="0.25">
      <c r="A157" s="130"/>
      <c r="B157" s="13"/>
      <c r="C157" s="30"/>
      <c r="D157" s="132"/>
      <c r="E157" s="132"/>
      <c r="F157" s="132"/>
      <c r="G157" s="133"/>
      <c r="H157" s="133"/>
      <c r="I157" s="133"/>
      <c r="J157" s="167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</row>
    <row r="158" spans="1:30" ht="39.75" customHeight="1" x14ac:dyDescent="0.25">
      <c r="A158" s="94">
        <v>6</v>
      </c>
      <c r="B158" s="151" t="s">
        <v>282</v>
      </c>
      <c r="C158" s="19" t="s">
        <v>118</v>
      </c>
      <c r="D158" s="19" t="s">
        <v>119</v>
      </c>
      <c r="E158" s="19" t="s">
        <v>120</v>
      </c>
      <c r="F158" s="19" t="s">
        <v>33</v>
      </c>
      <c r="G158" s="133"/>
      <c r="H158" s="133"/>
      <c r="I158" s="30"/>
      <c r="J158" s="167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</row>
    <row r="159" spans="1:30" ht="15.75" customHeight="1" x14ac:dyDescent="0.25">
      <c r="A159" s="130"/>
      <c r="B159" s="484" t="s">
        <v>283</v>
      </c>
      <c r="C159" s="155">
        <v>1.69</v>
      </c>
      <c r="D159" s="155">
        <v>1.79</v>
      </c>
      <c r="E159" s="168">
        <v>1.65</v>
      </c>
      <c r="F159" s="470">
        <v>1.65</v>
      </c>
      <c r="G159" s="133"/>
      <c r="H159" s="133"/>
      <c r="I159" s="30"/>
      <c r="J159" s="167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</row>
    <row r="160" spans="1:30" ht="12.75" customHeight="1" x14ac:dyDescent="0.25">
      <c r="A160" s="130"/>
      <c r="B160" s="471"/>
      <c r="C160" s="155" t="s">
        <v>284</v>
      </c>
      <c r="D160" s="155" t="s">
        <v>215</v>
      </c>
      <c r="E160" s="155" t="s">
        <v>285</v>
      </c>
      <c r="F160" s="471"/>
      <c r="G160" s="133"/>
      <c r="H160" s="133"/>
      <c r="I160" s="30"/>
      <c r="J160" s="132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</row>
    <row r="161" spans="1:30" ht="15.75" customHeight="1" x14ac:dyDescent="0.25">
      <c r="A161" s="130"/>
      <c r="B161" s="484" t="s">
        <v>286</v>
      </c>
      <c r="C161" s="168">
        <v>1.59</v>
      </c>
      <c r="D161" s="139">
        <v>2.99</v>
      </c>
      <c r="E161" s="155">
        <v>2.99</v>
      </c>
      <c r="F161" s="470">
        <v>1.59</v>
      </c>
      <c r="G161" s="133"/>
      <c r="H161" s="133"/>
      <c r="I161" s="30"/>
      <c r="J161" s="132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</row>
    <row r="162" spans="1:30" ht="12.75" customHeight="1" x14ac:dyDescent="0.25">
      <c r="A162" s="130"/>
      <c r="B162" s="471"/>
      <c r="C162" s="155" t="s">
        <v>235</v>
      </c>
      <c r="D162" s="139" t="s">
        <v>154</v>
      </c>
      <c r="E162" s="155" t="s">
        <v>126</v>
      </c>
      <c r="F162" s="471"/>
      <c r="G162" s="133"/>
      <c r="H162" s="133"/>
      <c r="I162" s="30"/>
      <c r="J162" s="132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</row>
    <row r="163" spans="1:30" ht="15.75" customHeight="1" x14ac:dyDescent="0.25">
      <c r="A163" s="130"/>
      <c r="B163" s="484" t="s">
        <v>287</v>
      </c>
      <c r="C163" s="155">
        <v>3.8</v>
      </c>
      <c r="D163" s="140">
        <v>2.99</v>
      </c>
      <c r="E163" s="155">
        <v>3.59</v>
      </c>
      <c r="F163" s="470">
        <v>2.99</v>
      </c>
      <c r="G163" s="133"/>
      <c r="H163" s="133"/>
      <c r="I163" s="133"/>
      <c r="J163" s="132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</row>
    <row r="164" spans="1:30" ht="12.75" customHeight="1" x14ac:dyDescent="0.25">
      <c r="A164" s="130"/>
      <c r="B164" s="471"/>
      <c r="C164" s="155" t="s">
        <v>288</v>
      </c>
      <c r="D164" s="139" t="s">
        <v>154</v>
      </c>
      <c r="E164" s="155" t="s">
        <v>289</v>
      </c>
      <c r="F164" s="471"/>
      <c r="G164" s="133"/>
      <c r="H164" s="133"/>
      <c r="I164" s="30"/>
      <c r="J164" s="132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</row>
    <row r="165" spans="1:30" ht="14.25" customHeight="1" x14ac:dyDescent="0.25">
      <c r="A165" s="9"/>
      <c r="B165" s="493" t="s">
        <v>290</v>
      </c>
      <c r="C165" s="370"/>
      <c r="D165" s="370"/>
      <c r="E165" s="371"/>
      <c r="F165" s="144">
        <f>F163+F161+F159</f>
        <v>6.23</v>
      </c>
      <c r="G165" s="133"/>
      <c r="H165" s="133"/>
      <c r="I165" s="30"/>
      <c r="J165" s="132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</row>
    <row r="166" spans="1:30" ht="14.25" customHeight="1" x14ac:dyDescent="0.25">
      <c r="A166" s="9"/>
      <c r="B166" s="482" t="s">
        <v>291</v>
      </c>
      <c r="C166" s="370"/>
      <c r="D166" s="370"/>
      <c r="E166" s="371"/>
      <c r="F166" s="149">
        <f>TRUNC(F165*0.83,2)</f>
        <v>5.17</v>
      </c>
      <c r="G166" s="133"/>
      <c r="H166" s="133"/>
      <c r="I166" s="30"/>
      <c r="J166" s="132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</row>
    <row r="167" spans="1:30" ht="12.75" customHeight="1" x14ac:dyDescent="0.25">
      <c r="A167" s="130"/>
      <c r="B167" s="169"/>
      <c r="C167" s="170"/>
      <c r="D167" s="30"/>
      <c r="E167" s="30"/>
      <c r="F167" s="171"/>
      <c r="G167" s="172"/>
      <c r="H167" s="172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94">
        <v>7</v>
      </c>
      <c r="B168" s="151" t="s">
        <v>292</v>
      </c>
      <c r="C168" s="19" t="s">
        <v>118</v>
      </c>
      <c r="D168" s="19" t="s">
        <v>119</v>
      </c>
      <c r="E168" s="19" t="s">
        <v>120</v>
      </c>
      <c r="F168" s="19" t="s">
        <v>32</v>
      </c>
      <c r="G168" s="172"/>
      <c r="H168" s="172"/>
      <c r="I168" s="133"/>
      <c r="J168" s="30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487"/>
      <c r="B169" s="477" t="s">
        <v>293</v>
      </c>
      <c r="C169" s="140">
        <v>2.5</v>
      </c>
      <c r="D169" s="139">
        <v>2.5</v>
      </c>
      <c r="E169" s="139"/>
      <c r="F169" s="470">
        <v>2.5</v>
      </c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488"/>
      <c r="B170" s="471"/>
      <c r="C170" s="21" t="s">
        <v>294</v>
      </c>
      <c r="D170" s="21" t="s">
        <v>295</v>
      </c>
      <c r="E170" s="139"/>
      <c r="F170" s="471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2.75" customHeight="1" x14ac:dyDescent="0.25">
      <c r="A171" s="130"/>
      <c r="B171" s="482" t="s">
        <v>267</v>
      </c>
      <c r="C171" s="370"/>
      <c r="D171" s="370"/>
      <c r="E171" s="371"/>
      <c r="F171" s="149">
        <f>TRUNC(F169*0.83,2)</f>
        <v>2.0699999999999998</v>
      </c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296</v>
      </c>
      <c r="C172" s="140">
        <v>6</v>
      </c>
      <c r="D172" s="139">
        <v>8</v>
      </c>
      <c r="E172" s="139"/>
      <c r="F172" s="470">
        <v>6</v>
      </c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12.75" customHeight="1" x14ac:dyDescent="0.25">
      <c r="A173" s="130"/>
      <c r="B173" s="471"/>
      <c r="C173" s="21" t="s">
        <v>294</v>
      </c>
      <c r="D173" s="21" t="s">
        <v>295</v>
      </c>
      <c r="E173" s="139"/>
      <c r="F173" s="471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2.75" customHeight="1" x14ac:dyDescent="0.25">
      <c r="A174" s="130"/>
      <c r="B174" s="482" t="s">
        <v>267</v>
      </c>
      <c r="C174" s="370"/>
      <c r="D174" s="370"/>
      <c r="E174" s="371"/>
      <c r="F174" s="149">
        <f>TRUNC(F172*0.83,2)</f>
        <v>4.9800000000000004</v>
      </c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4.25" customHeight="1" x14ac:dyDescent="0.25">
      <c r="A175" s="130"/>
      <c r="B175" s="477" t="s">
        <v>297</v>
      </c>
      <c r="C175" s="21">
        <v>32.5</v>
      </c>
      <c r="D175" s="140">
        <v>29.7</v>
      </c>
      <c r="E175" s="21">
        <v>38.049999999999997</v>
      </c>
      <c r="F175" s="470">
        <v>29.7</v>
      </c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12.75" customHeight="1" x14ac:dyDescent="0.25">
      <c r="A176" s="130"/>
      <c r="B176" s="471"/>
      <c r="C176" s="21" t="s">
        <v>142</v>
      </c>
      <c r="D176" s="21" t="s">
        <v>126</v>
      </c>
      <c r="E176" s="21" t="s">
        <v>298</v>
      </c>
      <c r="F176" s="471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2.75" customHeight="1" x14ac:dyDescent="0.25">
      <c r="A177" s="130"/>
      <c r="B177" s="482" t="s">
        <v>267</v>
      </c>
      <c r="C177" s="370"/>
      <c r="D177" s="370"/>
      <c r="E177" s="371"/>
      <c r="F177" s="149">
        <f>TRUNC(F175*0.83,2)</f>
        <v>24.65</v>
      </c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4.25" customHeight="1" x14ac:dyDescent="0.25">
      <c r="A178" s="130"/>
      <c r="B178" s="474" t="s">
        <v>299</v>
      </c>
      <c r="C178" s="140">
        <v>6.9</v>
      </c>
      <c r="D178" s="139">
        <v>7.9</v>
      </c>
      <c r="E178" s="139">
        <v>7.49</v>
      </c>
      <c r="F178" s="470">
        <v>6.9</v>
      </c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38.25" customHeight="1" x14ac:dyDescent="0.25">
      <c r="A179" s="130"/>
      <c r="B179" s="471"/>
      <c r="C179" s="47" t="s">
        <v>300</v>
      </c>
      <c r="D179" s="47" t="s">
        <v>301</v>
      </c>
      <c r="E179" s="47" t="s">
        <v>302</v>
      </c>
      <c r="F179" s="471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82" t="s">
        <v>267</v>
      </c>
      <c r="C180" s="370"/>
      <c r="D180" s="370"/>
      <c r="E180" s="371"/>
      <c r="F180" s="149">
        <f>TRUNC(F178*0.83,2)</f>
        <v>5.72</v>
      </c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2.75" customHeight="1" x14ac:dyDescent="0.25">
      <c r="A181" s="130"/>
      <c r="B181" s="13"/>
      <c r="C181" s="30"/>
      <c r="D181" s="132"/>
      <c r="E181" s="132"/>
      <c r="F181" s="132"/>
      <c r="G181" s="133"/>
      <c r="H181" s="133"/>
      <c r="I181" s="133"/>
      <c r="J181" s="30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39.75" customHeight="1" x14ac:dyDescent="0.25">
      <c r="A182" s="94">
        <v>8</v>
      </c>
      <c r="B182" s="151" t="s">
        <v>30</v>
      </c>
      <c r="C182" s="19" t="s">
        <v>36</v>
      </c>
      <c r="D182" s="19" t="s">
        <v>32</v>
      </c>
      <c r="E182" s="19" t="s">
        <v>33</v>
      </c>
      <c r="F182" s="132"/>
      <c r="G182" s="172"/>
      <c r="H182" s="133"/>
      <c r="I182" s="30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38.25" customHeight="1" x14ac:dyDescent="0.25">
      <c r="A183" s="130"/>
      <c r="B183" s="173" t="s">
        <v>303</v>
      </c>
      <c r="C183" s="174">
        <v>15</v>
      </c>
      <c r="D183" s="139">
        <v>0.25</v>
      </c>
      <c r="E183" s="21">
        <f t="shared" ref="E183:E187" si="2">D183*C183</f>
        <v>3.75</v>
      </c>
      <c r="F183" s="132"/>
      <c r="G183" s="133"/>
      <c r="H183" s="133"/>
      <c r="I183" s="30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38.25" customHeight="1" x14ac:dyDescent="0.25">
      <c r="A184" s="130"/>
      <c r="B184" s="173" t="s">
        <v>304</v>
      </c>
      <c r="C184" s="174">
        <v>5</v>
      </c>
      <c r="D184" s="139">
        <v>1.5</v>
      </c>
      <c r="E184" s="21">
        <f t="shared" si="2"/>
        <v>7.5</v>
      </c>
      <c r="F184" s="132"/>
      <c r="G184" s="133"/>
      <c r="H184" s="133"/>
      <c r="I184" s="30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73" t="s">
        <v>305</v>
      </c>
      <c r="C185" s="174">
        <v>1</v>
      </c>
      <c r="D185" s="21">
        <v>3.7</v>
      </c>
      <c r="E185" s="21">
        <f t="shared" si="2"/>
        <v>3.7</v>
      </c>
      <c r="F185" s="132"/>
      <c r="G185" s="133"/>
      <c r="H185" s="133"/>
      <c r="I185" s="30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12.75" customHeight="1" x14ac:dyDescent="0.25">
      <c r="A186" s="130"/>
      <c r="B186" s="173" t="s">
        <v>306</v>
      </c>
      <c r="C186" s="174">
        <v>1</v>
      </c>
      <c r="D186" s="21">
        <v>0.35</v>
      </c>
      <c r="E186" s="21">
        <f t="shared" si="2"/>
        <v>0.35</v>
      </c>
      <c r="F186" s="132"/>
      <c r="G186" s="133"/>
      <c r="H186" s="133"/>
      <c r="I186" s="30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2.75" customHeight="1" x14ac:dyDescent="0.25">
      <c r="A187" s="130"/>
      <c r="B187" s="173" t="s">
        <v>307</v>
      </c>
      <c r="C187" s="174">
        <v>1</v>
      </c>
      <c r="D187" s="21">
        <v>0.60000000000000009</v>
      </c>
      <c r="E187" s="21">
        <f t="shared" si="2"/>
        <v>0.60000000000000009</v>
      </c>
      <c r="F187" s="132"/>
      <c r="G187" s="133"/>
      <c r="H187" s="133"/>
      <c r="I187" s="30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4.25" customHeight="1" x14ac:dyDescent="0.25">
      <c r="A188" s="130"/>
      <c r="B188" s="493" t="s">
        <v>308</v>
      </c>
      <c r="C188" s="370"/>
      <c r="D188" s="371"/>
      <c r="E188" s="144">
        <f>SUM(E183:E187)</f>
        <v>15.899999999999999</v>
      </c>
      <c r="F188" s="133"/>
      <c r="G188" s="133"/>
      <c r="H188" s="133"/>
      <c r="I188" s="30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309</v>
      </c>
      <c r="C189" s="370"/>
      <c r="D189" s="371"/>
      <c r="E189" s="149">
        <f>TRUNC(E188*0.83,2)</f>
        <v>13.19</v>
      </c>
      <c r="F189" s="132"/>
      <c r="G189" s="133"/>
      <c r="H189" s="133"/>
      <c r="I189" s="133"/>
      <c r="J189" s="30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2.75" customHeight="1" x14ac:dyDescent="0.25">
      <c r="A190" s="130"/>
      <c r="B190" s="13"/>
      <c r="C190" s="30"/>
      <c r="D190" s="132"/>
      <c r="E190" s="132"/>
      <c r="F190" s="132"/>
      <c r="G190" s="133"/>
      <c r="H190" s="133"/>
      <c r="I190" s="133"/>
      <c r="J190" s="30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13"/>
      <c r="C191" s="30"/>
      <c r="D191" s="132"/>
      <c r="E191" s="132"/>
      <c r="F191" s="132"/>
      <c r="G191" s="133"/>
      <c r="H191" s="133"/>
      <c r="I191" s="133"/>
      <c r="J191" s="30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13"/>
      <c r="C192" s="30"/>
      <c r="D192" s="132"/>
      <c r="E192" s="132"/>
      <c r="F192" s="132"/>
      <c r="G192" s="133"/>
      <c r="H192" s="133"/>
      <c r="I192" s="133"/>
      <c r="J192" s="30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2.75" customHeight="1" x14ac:dyDescent="0.25">
      <c r="A193" s="130"/>
      <c r="B193" s="13"/>
      <c r="C193" s="30"/>
      <c r="D193" s="132"/>
      <c r="E193" s="132"/>
      <c r="F193" s="132"/>
      <c r="G193" s="133"/>
      <c r="H193" s="133"/>
      <c r="I193" s="133"/>
      <c r="J193" s="30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13"/>
      <c r="C194" s="30"/>
      <c r="D194" s="132"/>
      <c r="E194" s="132"/>
      <c r="F194" s="132"/>
      <c r="G194" s="133"/>
      <c r="H194" s="133"/>
      <c r="I194" s="133"/>
      <c r="J194" s="30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13"/>
      <c r="C195" s="30"/>
      <c r="D195" s="132"/>
      <c r="E195" s="132"/>
      <c r="F195" s="132"/>
      <c r="G195" s="133"/>
      <c r="H195" s="133"/>
      <c r="I195" s="133"/>
      <c r="J195" s="30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2.75" customHeight="1" x14ac:dyDescent="0.25">
      <c r="A196" s="130"/>
      <c r="B196" s="13"/>
      <c r="C196" s="30"/>
      <c r="D196" s="132"/>
      <c r="E196" s="132"/>
      <c r="F196" s="132"/>
      <c r="G196" s="133"/>
      <c r="H196" s="133"/>
      <c r="I196" s="133"/>
      <c r="J196" s="30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12.75" customHeight="1" x14ac:dyDescent="0.25">
      <c r="A197" s="130"/>
      <c r="B197" s="13"/>
      <c r="C197" s="30"/>
      <c r="D197" s="132"/>
      <c r="E197" s="132"/>
      <c r="F197" s="132"/>
      <c r="G197" s="133"/>
      <c r="H197" s="133"/>
      <c r="I197" s="133"/>
      <c r="J197" s="30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13"/>
      <c r="C198" s="30"/>
      <c r="D198" s="132"/>
      <c r="E198" s="132"/>
      <c r="F198" s="132"/>
      <c r="G198" s="133"/>
      <c r="H198" s="133"/>
      <c r="I198" s="133"/>
      <c r="J198" s="30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12.75" customHeight="1" x14ac:dyDescent="0.25">
      <c r="A200" s="130"/>
      <c r="B200" s="13"/>
      <c r="C200" s="30"/>
      <c r="D200" s="132"/>
      <c r="E200" s="132"/>
      <c r="F200" s="132"/>
      <c r="G200" s="133"/>
      <c r="H200" s="133"/>
      <c r="I200" s="133"/>
      <c r="J200" s="30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12.75" customHeight="1" x14ac:dyDescent="0.25">
      <c r="A201" s="130"/>
      <c r="B201" s="13"/>
      <c r="C201" s="30"/>
      <c r="D201" s="132"/>
      <c r="E201" s="132"/>
      <c r="F201" s="132"/>
      <c r="G201" s="133"/>
      <c r="H201" s="133"/>
      <c r="I201" s="133"/>
      <c r="J201" s="30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12.75" customHeight="1" x14ac:dyDescent="0.25">
      <c r="A202" s="130"/>
      <c r="B202" s="13"/>
      <c r="C202" s="30"/>
      <c r="D202" s="132"/>
      <c r="E202" s="132"/>
      <c r="F202" s="132"/>
      <c r="G202" s="133"/>
      <c r="H202" s="133"/>
      <c r="I202" s="133"/>
      <c r="J202" s="30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3"/>
      <c r="C203" s="30"/>
      <c r="D203" s="132"/>
      <c r="E203" s="132"/>
      <c r="F203" s="132"/>
      <c r="G203" s="133"/>
      <c r="H203" s="133"/>
      <c r="I203" s="133"/>
      <c r="J203" s="30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3"/>
      <c r="C204" s="30"/>
      <c r="D204" s="132"/>
      <c r="E204" s="132"/>
      <c r="F204" s="132"/>
      <c r="G204" s="133"/>
      <c r="H204" s="133"/>
      <c r="I204" s="133"/>
      <c r="J204" s="30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3"/>
      <c r="C205" s="30"/>
      <c r="D205" s="132"/>
      <c r="E205" s="132"/>
      <c r="F205" s="132"/>
      <c r="G205" s="133"/>
      <c r="H205" s="133"/>
      <c r="I205" s="133"/>
      <c r="J205" s="30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2.75" customHeight="1" x14ac:dyDescent="0.25">
      <c r="A206" s="130"/>
      <c r="B206" s="13"/>
      <c r="C206" s="30"/>
      <c r="D206" s="132"/>
      <c r="E206" s="132"/>
      <c r="F206" s="132"/>
      <c r="G206" s="133"/>
      <c r="H206" s="133"/>
      <c r="I206" s="133"/>
      <c r="J206" s="30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13"/>
      <c r="C207" s="30"/>
      <c r="D207" s="132"/>
      <c r="E207" s="132"/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75"/>
      <c r="C222" s="176"/>
      <c r="D222" s="177"/>
      <c r="E222" s="177"/>
      <c r="F222" s="177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26.25" customHeight="1" x14ac:dyDescent="0.25">
      <c r="A223" s="130"/>
      <c r="B223" s="178" t="s">
        <v>310</v>
      </c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26.25" customHeight="1" x14ac:dyDescent="0.25">
      <c r="A224" s="130"/>
      <c r="B224" s="178" t="s">
        <v>311</v>
      </c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3"/>
      <c r="C236" s="30"/>
      <c r="D236" s="132"/>
      <c r="E236" s="132"/>
      <c r="F236" s="132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12.75" customHeight="1" x14ac:dyDescent="0.25">
      <c r="A237" s="130"/>
      <c r="B237" s="13"/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12.75" customHeight="1" x14ac:dyDescent="0.25">
      <c r="A238" s="130"/>
      <c r="B238" s="13"/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2.75" customHeight="1" x14ac:dyDescent="0.25">
      <c r="A274" s="130"/>
      <c r="B274" s="13"/>
      <c r="C274" s="30"/>
      <c r="D274" s="132"/>
      <c r="E274" s="132"/>
      <c r="F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28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B49:B50"/>
    <mergeCell ref="C49:C50"/>
    <mergeCell ref="D50:E50"/>
    <mergeCell ref="D70:E70"/>
    <mergeCell ref="F70:G70"/>
    <mergeCell ref="H70:I70"/>
    <mergeCell ref="B71:I71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102:G102"/>
    <mergeCell ref="B97:B98"/>
    <mergeCell ref="C97:C98"/>
    <mergeCell ref="D98:E98"/>
    <mergeCell ref="F98:G98"/>
    <mergeCell ref="H98:I98"/>
    <mergeCell ref="D108:E108"/>
    <mergeCell ref="F108:G108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99:B100"/>
    <mergeCell ref="C99:C100"/>
    <mergeCell ref="D100:E100"/>
    <mergeCell ref="F100:G100"/>
    <mergeCell ref="H100:I100"/>
    <mergeCell ref="B101:B102"/>
    <mergeCell ref="C101:C102"/>
    <mergeCell ref="H102:I102"/>
    <mergeCell ref="D102:E102"/>
    <mergeCell ref="J122:J123"/>
    <mergeCell ref="D121:E121"/>
    <mergeCell ref="D123:E123"/>
    <mergeCell ref="C114:C115"/>
    <mergeCell ref="D114:E114"/>
    <mergeCell ref="B116:B117"/>
    <mergeCell ref="C116:C117"/>
    <mergeCell ref="D117:E117"/>
    <mergeCell ref="C118:C119"/>
    <mergeCell ref="D119:E119"/>
    <mergeCell ref="B118:B119"/>
    <mergeCell ref="B120:B121"/>
    <mergeCell ref="C120:C121"/>
    <mergeCell ref="B122:B123"/>
    <mergeCell ref="C122:C123"/>
    <mergeCell ref="F123:G123"/>
    <mergeCell ref="H123:I123"/>
    <mergeCell ref="J116:J117"/>
    <mergeCell ref="J118:J119"/>
    <mergeCell ref="J120:J121"/>
    <mergeCell ref="H125:I125"/>
    <mergeCell ref="B109:I109"/>
    <mergeCell ref="B110:I110"/>
    <mergeCell ref="B111:I111"/>
    <mergeCell ref="B112:I112"/>
    <mergeCell ref="A114:A115"/>
    <mergeCell ref="B114:B115"/>
    <mergeCell ref="F121:G121"/>
    <mergeCell ref="H121:I121"/>
    <mergeCell ref="F114:G114"/>
    <mergeCell ref="H114:I114"/>
    <mergeCell ref="F117:G117"/>
    <mergeCell ref="H117:I117"/>
    <mergeCell ref="F119:G119"/>
    <mergeCell ref="H119:I119"/>
    <mergeCell ref="B124:B125"/>
    <mergeCell ref="C124:C125"/>
    <mergeCell ref="J130:J131"/>
    <mergeCell ref="D131:E131"/>
    <mergeCell ref="F131:G131"/>
    <mergeCell ref="H131:I131"/>
    <mergeCell ref="J132:J133"/>
    <mergeCell ref="B132:B133"/>
    <mergeCell ref="C132:C133"/>
    <mergeCell ref="D133:E133"/>
    <mergeCell ref="F133:G133"/>
    <mergeCell ref="H133:I133"/>
    <mergeCell ref="J126:J127"/>
    <mergeCell ref="D127:E127"/>
    <mergeCell ref="F127:G127"/>
    <mergeCell ref="H127:I127"/>
    <mergeCell ref="B128:B129"/>
    <mergeCell ref="C128:C129"/>
    <mergeCell ref="J128:J129"/>
    <mergeCell ref="D129:E129"/>
    <mergeCell ref="F129:G129"/>
    <mergeCell ref="H129:I129"/>
    <mergeCell ref="J124:J125"/>
    <mergeCell ref="J134:J135"/>
    <mergeCell ref="D135:E135"/>
    <mergeCell ref="F135:G135"/>
    <mergeCell ref="D151:D152"/>
    <mergeCell ref="H151:H152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73:G73"/>
    <mergeCell ref="F48:G48"/>
    <mergeCell ref="H48:I48"/>
    <mergeCell ref="H50:I50"/>
    <mergeCell ref="F50:G5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J75:J76"/>
    <mergeCell ref="D76:E76"/>
    <mergeCell ref="B77:B78"/>
    <mergeCell ref="C77:C78"/>
    <mergeCell ref="D78:E78"/>
    <mergeCell ref="F78:G78"/>
    <mergeCell ref="H78:I78"/>
    <mergeCell ref="D73:E73"/>
    <mergeCell ref="B69:B70"/>
    <mergeCell ref="C69:C70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B65:B66"/>
    <mergeCell ref="C65:C66"/>
    <mergeCell ref="D66:E66"/>
    <mergeCell ref="F66:G66"/>
    <mergeCell ref="H66:I66"/>
    <mergeCell ref="B81:B82"/>
    <mergeCell ref="C81:C82"/>
    <mergeCell ref="D82:E82"/>
    <mergeCell ref="F82:G82"/>
    <mergeCell ref="H82:I82"/>
    <mergeCell ref="B103:B104"/>
    <mergeCell ref="C103:C104"/>
    <mergeCell ref="D104:E104"/>
    <mergeCell ref="F104:G104"/>
    <mergeCell ref="H104:I104"/>
    <mergeCell ref="B143:B144"/>
    <mergeCell ref="B145:E145"/>
    <mergeCell ref="B146:B147"/>
    <mergeCell ref="F146:F147"/>
    <mergeCell ref="B137:I137"/>
    <mergeCell ref="B140:B141"/>
    <mergeCell ref="F140:F141"/>
    <mergeCell ref="B142:E142"/>
    <mergeCell ref="F143:F144"/>
    <mergeCell ref="B126:B127"/>
    <mergeCell ref="C126:C127"/>
    <mergeCell ref="B130:B131"/>
    <mergeCell ref="C130:C131"/>
    <mergeCell ref="B134:B135"/>
    <mergeCell ref="C134:C135"/>
    <mergeCell ref="H135:I135"/>
    <mergeCell ref="B136:I136"/>
    <mergeCell ref="D125:E125"/>
    <mergeCell ref="F125:G125"/>
    <mergeCell ref="B148:E148"/>
    <mergeCell ref="C151:C152"/>
    <mergeCell ref="B153:D153"/>
    <mergeCell ref="B159:B160"/>
    <mergeCell ref="B161:B162"/>
    <mergeCell ref="B163:B164"/>
    <mergeCell ref="A169:A170"/>
    <mergeCell ref="B169:B170"/>
    <mergeCell ref="B172:B173"/>
    <mergeCell ref="B151:B152"/>
    <mergeCell ref="B154:B155"/>
    <mergeCell ref="C154:C155"/>
    <mergeCell ref="D154:D155"/>
    <mergeCell ref="H154:H155"/>
    <mergeCell ref="B156:D156"/>
    <mergeCell ref="F159:F160"/>
    <mergeCell ref="F172:F173"/>
    <mergeCell ref="F175:F176"/>
    <mergeCell ref="B180:E180"/>
    <mergeCell ref="B188:D188"/>
    <mergeCell ref="B189:D189"/>
    <mergeCell ref="F161:F162"/>
    <mergeCell ref="F163:F164"/>
    <mergeCell ref="B165:E165"/>
    <mergeCell ref="B166:E166"/>
    <mergeCell ref="F169:F170"/>
    <mergeCell ref="B171:E171"/>
    <mergeCell ref="B174:E174"/>
    <mergeCell ref="B175:B176"/>
    <mergeCell ref="B178:B179"/>
    <mergeCell ref="F178:F179"/>
    <mergeCell ref="B177:E177"/>
  </mergeCells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30"/>
      <c r="B1" s="131" t="s">
        <v>319</v>
      </c>
      <c r="C1" s="30"/>
      <c r="D1" s="132"/>
      <c r="E1" s="132"/>
      <c r="F1" s="132"/>
      <c r="G1" s="133"/>
      <c r="H1" s="133"/>
      <c r="I1" s="133"/>
      <c r="J1" s="30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19.5" customHeight="1" x14ac:dyDescent="0.25">
      <c r="A2" s="501" t="s">
        <v>115</v>
      </c>
      <c r="B2" s="370"/>
      <c r="C2" s="370"/>
      <c r="D2" s="370"/>
      <c r="E2" s="370"/>
      <c r="F2" s="370"/>
      <c r="G2" s="370"/>
      <c r="H2" s="370"/>
      <c r="I2" s="370"/>
      <c r="J2" s="371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9.5" customHeight="1" x14ac:dyDescent="0.25">
      <c r="A3" s="498">
        <v>1</v>
      </c>
      <c r="B3" s="499" t="s">
        <v>116</v>
      </c>
      <c r="C3" s="500" t="s">
        <v>117</v>
      </c>
      <c r="D3" s="478" t="s">
        <v>118</v>
      </c>
      <c r="E3" s="371"/>
      <c r="F3" s="478" t="s">
        <v>119</v>
      </c>
      <c r="G3" s="371"/>
      <c r="H3" s="478" t="s">
        <v>120</v>
      </c>
      <c r="I3" s="371"/>
      <c r="J3" s="135" t="s">
        <v>35</v>
      </c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9.5" customHeight="1" x14ac:dyDescent="0.25">
      <c r="A4" s="471"/>
      <c r="B4" s="471"/>
      <c r="C4" s="471"/>
      <c r="D4" s="136" t="s">
        <v>121</v>
      </c>
      <c r="E4" s="136" t="s">
        <v>122</v>
      </c>
      <c r="F4" s="136" t="s">
        <v>121</v>
      </c>
      <c r="G4" s="136" t="s">
        <v>122</v>
      </c>
      <c r="H4" s="136" t="s">
        <v>121</v>
      </c>
      <c r="I4" s="136" t="s">
        <v>122</v>
      </c>
      <c r="J4" s="137" t="s">
        <v>123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4.25" customHeight="1" x14ac:dyDescent="0.25">
      <c r="A5" s="138"/>
      <c r="B5" s="474" t="s">
        <v>124</v>
      </c>
      <c r="C5" s="475">
        <v>12</v>
      </c>
      <c r="D5" s="139">
        <v>23.99</v>
      </c>
      <c r="E5" s="139">
        <f>C5*D5</f>
        <v>287.88</v>
      </c>
      <c r="F5" s="140">
        <v>21.79</v>
      </c>
      <c r="G5" s="139">
        <f>F5*C5</f>
        <v>261.48</v>
      </c>
      <c r="H5" s="139">
        <v>23.9</v>
      </c>
      <c r="I5" s="139">
        <f>H5*C5</f>
        <v>286.79999999999995</v>
      </c>
      <c r="J5" s="470">
        <f>G5</f>
        <v>261.48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4.25" customHeight="1" x14ac:dyDescent="0.25">
      <c r="A6" s="138"/>
      <c r="B6" s="471"/>
      <c r="C6" s="471"/>
      <c r="D6" s="472" t="s">
        <v>125</v>
      </c>
      <c r="E6" s="371"/>
      <c r="F6" s="472" t="s">
        <v>126</v>
      </c>
      <c r="G6" s="371"/>
      <c r="H6" s="472" t="s">
        <v>127</v>
      </c>
      <c r="I6" s="371"/>
      <c r="J6" s="471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.25" customHeight="1" x14ac:dyDescent="0.25">
      <c r="A7" s="138"/>
      <c r="B7" s="474" t="s">
        <v>128</v>
      </c>
      <c r="C7" s="475">
        <v>3</v>
      </c>
      <c r="D7" s="139">
        <v>7.99</v>
      </c>
      <c r="E7" s="139">
        <f>C7*D7</f>
        <v>23.97</v>
      </c>
      <c r="F7" s="140">
        <v>3.88</v>
      </c>
      <c r="G7" s="139">
        <f>F7*C7</f>
        <v>11.64</v>
      </c>
      <c r="H7" s="139">
        <v>4.42</v>
      </c>
      <c r="I7" s="139">
        <f>H7*C7</f>
        <v>13.26</v>
      </c>
      <c r="J7" s="470">
        <f>G7</f>
        <v>11.64</v>
      </c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14.25" customHeight="1" x14ac:dyDescent="0.25">
      <c r="A8" s="138"/>
      <c r="B8" s="471"/>
      <c r="C8" s="471"/>
      <c r="D8" s="472" t="s">
        <v>129</v>
      </c>
      <c r="E8" s="371"/>
      <c r="F8" s="472" t="s">
        <v>130</v>
      </c>
      <c r="G8" s="371"/>
      <c r="H8" s="472" t="s">
        <v>131</v>
      </c>
      <c r="I8" s="371"/>
      <c r="J8" s="471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4.25" customHeight="1" x14ac:dyDescent="0.25">
      <c r="A9" s="138"/>
      <c r="B9" s="474" t="s">
        <v>132</v>
      </c>
      <c r="C9" s="475">
        <v>2</v>
      </c>
      <c r="D9" s="140">
        <v>7.9</v>
      </c>
      <c r="E9" s="139">
        <f>C9*D9</f>
        <v>15.8</v>
      </c>
      <c r="F9" s="139">
        <v>7.9</v>
      </c>
      <c r="G9" s="139">
        <f>F9*C9</f>
        <v>15.8</v>
      </c>
      <c r="H9" s="139">
        <v>7.9</v>
      </c>
      <c r="I9" s="139">
        <f>H9*C9</f>
        <v>15.8</v>
      </c>
      <c r="J9" s="470">
        <f>E9</f>
        <v>15.8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14.25" customHeight="1" x14ac:dyDescent="0.25">
      <c r="A10" s="138"/>
      <c r="B10" s="471"/>
      <c r="C10" s="471"/>
      <c r="D10" s="472" t="s">
        <v>131</v>
      </c>
      <c r="E10" s="371"/>
      <c r="F10" s="472" t="s">
        <v>129</v>
      </c>
      <c r="G10" s="371"/>
      <c r="H10" s="472" t="s">
        <v>133</v>
      </c>
      <c r="I10" s="371"/>
      <c r="J10" s="471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14.25" customHeight="1" x14ac:dyDescent="0.25">
      <c r="A11" s="138"/>
      <c r="B11" s="474" t="s">
        <v>134</v>
      </c>
      <c r="C11" s="475">
        <v>3</v>
      </c>
      <c r="D11" s="140">
        <v>6.2</v>
      </c>
      <c r="E11" s="139">
        <f>C11*D11</f>
        <v>18.600000000000001</v>
      </c>
      <c r="F11" s="139">
        <v>6.99</v>
      </c>
      <c r="G11" s="139">
        <f>F11*C11</f>
        <v>20.97</v>
      </c>
      <c r="H11" s="139">
        <v>7.99</v>
      </c>
      <c r="I11" s="139">
        <f>H11*C11</f>
        <v>23.97</v>
      </c>
      <c r="J11" s="470">
        <f>E11</f>
        <v>18.600000000000001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14.25" customHeight="1" x14ac:dyDescent="0.25">
      <c r="A12" s="138"/>
      <c r="B12" s="471"/>
      <c r="C12" s="471"/>
      <c r="D12" s="472" t="s">
        <v>131</v>
      </c>
      <c r="E12" s="371"/>
      <c r="F12" s="472" t="s">
        <v>135</v>
      </c>
      <c r="G12" s="371"/>
      <c r="H12" s="472" t="s">
        <v>136</v>
      </c>
      <c r="I12" s="371"/>
      <c r="J12" s="471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14.25" customHeight="1" x14ac:dyDescent="0.25">
      <c r="A13" s="138"/>
      <c r="B13" s="474" t="s">
        <v>137</v>
      </c>
      <c r="C13" s="475">
        <v>6</v>
      </c>
      <c r="D13" s="139">
        <v>5.99</v>
      </c>
      <c r="E13" s="139">
        <f>C13*D13</f>
        <v>35.94</v>
      </c>
      <c r="F13" s="139">
        <v>5.99</v>
      </c>
      <c r="G13" s="139">
        <f>F13*C13</f>
        <v>35.94</v>
      </c>
      <c r="H13" s="140">
        <v>4.3</v>
      </c>
      <c r="I13" s="139">
        <f>H13*C13</f>
        <v>25.799999999999997</v>
      </c>
      <c r="J13" s="470">
        <f>I13</f>
        <v>25.799999999999997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14.25" customHeight="1" x14ac:dyDescent="0.25">
      <c r="A14" s="138"/>
      <c r="B14" s="471"/>
      <c r="C14" s="471"/>
      <c r="D14" s="472" t="s">
        <v>125</v>
      </c>
      <c r="E14" s="371"/>
      <c r="F14" s="472" t="s">
        <v>126</v>
      </c>
      <c r="G14" s="371"/>
      <c r="H14" s="472" t="s">
        <v>138</v>
      </c>
      <c r="I14" s="371"/>
      <c r="J14" s="471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14.25" customHeight="1" x14ac:dyDescent="0.25">
      <c r="A15" s="138"/>
      <c r="B15" s="474" t="s">
        <v>139</v>
      </c>
      <c r="C15" s="475">
        <v>12</v>
      </c>
      <c r="D15" s="140">
        <v>4.1900000000000004</v>
      </c>
      <c r="E15" s="139">
        <f>C15*D15</f>
        <v>50.28</v>
      </c>
      <c r="F15" s="139">
        <v>4.4400000000000004</v>
      </c>
      <c r="G15" s="139">
        <f>F15*C15</f>
        <v>53.28</v>
      </c>
      <c r="H15" s="139">
        <v>4.79</v>
      </c>
      <c r="I15" s="139">
        <f>H15*C15</f>
        <v>57.480000000000004</v>
      </c>
      <c r="J15" s="470">
        <f>E15</f>
        <v>50.28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4.25" customHeight="1" x14ac:dyDescent="0.25">
      <c r="A16" s="138"/>
      <c r="B16" s="471"/>
      <c r="C16" s="471"/>
      <c r="D16" s="472" t="s">
        <v>140</v>
      </c>
      <c r="E16" s="371"/>
      <c r="F16" s="472" t="s">
        <v>130</v>
      </c>
      <c r="G16" s="371"/>
      <c r="H16" s="472" t="s">
        <v>136</v>
      </c>
      <c r="I16" s="371"/>
      <c r="J16" s="471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4.25" customHeight="1" x14ac:dyDescent="0.25">
      <c r="A17" s="138"/>
      <c r="B17" s="477" t="s">
        <v>141</v>
      </c>
      <c r="C17" s="475">
        <v>2</v>
      </c>
      <c r="D17" s="139">
        <v>32.5</v>
      </c>
      <c r="E17" s="139">
        <f>C17*D17</f>
        <v>65</v>
      </c>
      <c r="F17" s="140">
        <v>29.7</v>
      </c>
      <c r="G17" s="139">
        <f>F17*C17</f>
        <v>59.4</v>
      </c>
      <c r="H17" s="139">
        <v>38.049999999999997</v>
      </c>
      <c r="I17" s="139">
        <f>H17*C17</f>
        <v>76.099999999999994</v>
      </c>
      <c r="J17" s="470">
        <f>G17</f>
        <v>59.4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4.25" customHeight="1" x14ac:dyDescent="0.25">
      <c r="A18" s="138"/>
      <c r="B18" s="471"/>
      <c r="C18" s="471"/>
      <c r="D18" s="472" t="s">
        <v>142</v>
      </c>
      <c r="E18" s="371"/>
      <c r="F18" s="472" t="s">
        <v>126</v>
      </c>
      <c r="G18" s="371"/>
      <c r="H18" s="472" t="s">
        <v>143</v>
      </c>
      <c r="I18" s="371"/>
      <c r="J18" s="471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4.25" customHeight="1" x14ac:dyDescent="0.25">
      <c r="A19" s="138"/>
      <c r="B19" s="474" t="s">
        <v>144</v>
      </c>
      <c r="C19" s="475">
        <v>1</v>
      </c>
      <c r="D19" s="140">
        <v>30.5</v>
      </c>
      <c r="E19" s="139">
        <f>C19*D19</f>
        <v>30.5</v>
      </c>
      <c r="F19" s="139">
        <v>36</v>
      </c>
      <c r="G19" s="139">
        <f>F19*C19</f>
        <v>36</v>
      </c>
      <c r="H19" s="139">
        <v>43.14</v>
      </c>
      <c r="I19" s="139">
        <f>H19*C19</f>
        <v>43.14</v>
      </c>
      <c r="J19" s="470">
        <f>E19</f>
        <v>30.5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4.25" customHeight="1" x14ac:dyDescent="0.25">
      <c r="A20" s="138"/>
      <c r="B20" s="471"/>
      <c r="C20" s="471"/>
      <c r="D20" s="472" t="s">
        <v>136</v>
      </c>
      <c r="E20" s="371"/>
      <c r="F20" s="472" t="s">
        <v>145</v>
      </c>
      <c r="G20" s="371"/>
      <c r="H20" s="472" t="s">
        <v>126</v>
      </c>
      <c r="I20" s="371"/>
      <c r="J20" s="471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4.25" customHeight="1" x14ac:dyDescent="0.25">
      <c r="A21" s="138"/>
      <c r="B21" s="474" t="s">
        <v>146</v>
      </c>
      <c r="C21" s="475">
        <v>1</v>
      </c>
      <c r="D21" s="139">
        <v>34.700000000000003</v>
      </c>
      <c r="E21" s="139">
        <f>C21*D21</f>
        <v>34.700000000000003</v>
      </c>
      <c r="F21" s="139">
        <v>34.700000000000003</v>
      </c>
      <c r="G21" s="139">
        <f>F21*C21</f>
        <v>34.700000000000003</v>
      </c>
      <c r="H21" s="140">
        <v>29.9</v>
      </c>
      <c r="I21" s="139">
        <f>H21*C21</f>
        <v>29.9</v>
      </c>
      <c r="J21" s="470">
        <f>I21</f>
        <v>29.9</v>
      </c>
      <c r="K21" s="134"/>
      <c r="L21" s="141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4.25" customHeight="1" x14ac:dyDescent="0.25">
      <c r="A22" s="138"/>
      <c r="B22" s="471"/>
      <c r="C22" s="471"/>
      <c r="D22" s="472" t="s">
        <v>136</v>
      </c>
      <c r="E22" s="371"/>
      <c r="F22" s="472" t="s">
        <v>126</v>
      </c>
      <c r="G22" s="371"/>
      <c r="H22" s="472" t="s">
        <v>138</v>
      </c>
      <c r="I22" s="371"/>
      <c r="J22" s="471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4.25" customHeight="1" x14ac:dyDescent="0.25">
      <c r="A23" s="138"/>
      <c r="B23" s="474" t="s">
        <v>147</v>
      </c>
      <c r="C23" s="475">
        <v>1</v>
      </c>
      <c r="D23" s="139">
        <v>36.299999999999997</v>
      </c>
      <c r="E23" s="139">
        <f>C23*D23</f>
        <v>36.299999999999997</v>
      </c>
      <c r="F23" s="140">
        <v>30.5</v>
      </c>
      <c r="G23" s="139">
        <f>F23*C23</f>
        <v>30.5</v>
      </c>
      <c r="H23" s="139">
        <v>33.82</v>
      </c>
      <c r="I23" s="139">
        <f>H23*C23</f>
        <v>33.82</v>
      </c>
      <c r="J23" s="470">
        <f>G23</f>
        <v>30.5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4.25" customHeight="1" x14ac:dyDescent="0.25">
      <c r="A24" s="138"/>
      <c r="B24" s="471"/>
      <c r="C24" s="471"/>
      <c r="D24" s="472" t="s">
        <v>148</v>
      </c>
      <c r="E24" s="371"/>
      <c r="F24" s="472" t="s">
        <v>136</v>
      </c>
      <c r="G24" s="371"/>
      <c r="H24" s="472" t="s">
        <v>149</v>
      </c>
      <c r="I24" s="371"/>
      <c r="J24" s="471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4.25" customHeight="1" x14ac:dyDescent="0.25">
      <c r="A25" s="138"/>
      <c r="B25" s="477" t="s">
        <v>150</v>
      </c>
      <c r="C25" s="475">
        <v>2</v>
      </c>
      <c r="D25" s="139">
        <v>57.9</v>
      </c>
      <c r="E25" s="139">
        <f>C25*D25</f>
        <v>115.8</v>
      </c>
      <c r="F25" s="140">
        <v>45.99</v>
      </c>
      <c r="G25" s="139">
        <f>F25*C25</f>
        <v>91.98</v>
      </c>
      <c r="H25" s="139">
        <v>49.9</v>
      </c>
      <c r="I25" s="139">
        <f>H25*C25</f>
        <v>99.8</v>
      </c>
      <c r="J25" s="470">
        <f>G25</f>
        <v>91.98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4.25" customHeight="1" x14ac:dyDescent="0.25">
      <c r="A26" s="138"/>
      <c r="B26" s="471"/>
      <c r="C26" s="471"/>
      <c r="D26" s="472" t="s">
        <v>127</v>
      </c>
      <c r="E26" s="371"/>
      <c r="F26" s="472" t="s">
        <v>126</v>
      </c>
      <c r="G26" s="371"/>
      <c r="H26" s="472" t="s">
        <v>125</v>
      </c>
      <c r="I26" s="371"/>
      <c r="J26" s="471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4.25" customHeight="1" x14ac:dyDescent="0.25">
      <c r="A27" s="138"/>
      <c r="B27" s="474" t="s">
        <v>151</v>
      </c>
      <c r="C27" s="475">
        <v>6</v>
      </c>
      <c r="D27" s="140">
        <v>2.5499999999999998</v>
      </c>
      <c r="E27" s="139">
        <f>C27*D27</f>
        <v>15.299999999999999</v>
      </c>
      <c r="F27" s="139">
        <v>2.6</v>
      </c>
      <c r="G27" s="139">
        <f>F27*C27</f>
        <v>15.600000000000001</v>
      </c>
      <c r="H27" s="139">
        <v>3.49</v>
      </c>
      <c r="I27" s="139">
        <f>H27*C27</f>
        <v>20.94</v>
      </c>
      <c r="J27" s="470">
        <f>E27</f>
        <v>15.299999999999999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4.25" customHeight="1" x14ac:dyDescent="0.25">
      <c r="A28" s="138"/>
      <c r="B28" s="471"/>
      <c r="C28" s="471"/>
      <c r="D28" s="472" t="s">
        <v>152</v>
      </c>
      <c r="E28" s="371"/>
      <c r="F28" s="472" t="s">
        <v>138</v>
      </c>
      <c r="G28" s="371"/>
      <c r="H28" s="472" t="s">
        <v>126</v>
      </c>
      <c r="I28" s="371"/>
      <c r="J28" s="471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4.25" customHeight="1" x14ac:dyDescent="0.25">
      <c r="A29" s="138"/>
      <c r="B29" s="474" t="s">
        <v>153</v>
      </c>
      <c r="C29" s="475">
        <v>1</v>
      </c>
      <c r="D29" s="139">
        <v>54.5</v>
      </c>
      <c r="E29" s="139">
        <f>C29*D29</f>
        <v>54.5</v>
      </c>
      <c r="F29" s="140">
        <v>39</v>
      </c>
      <c r="G29" s="139">
        <f>F29*C29</f>
        <v>39</v>
      </c>
      <c r="H29" s="139">
        <v>39</v>
      </c>
      <c r="I29" s="139">
        <f>H29*C29</f>
        <v>39</v>
      </c>
      <c r="J29" s="470">
        <f>G29</f>
        <v>39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4.25" customHeight="1" x14ac:dyDescent="0.25">
      <c r="A30" s="138"/>
      <c r="B30" s="471"/>
      <c r="C30" s="471"/>
      <c r="D30" s="472" t="s">
        <v>138</v>
      </c>
      <c r="E30" s="371"/>
      <c r="F30" s="472" t="s">
        <v>154</v>
      </c>
      <c r="G30" s="371"/>
      <c r="H30" s="472" t="s">
        <v>155</v>
      </c>
      <c r="I30" s="371"/>
      <c r="J30" s="471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4.25" customHeight="1" x14ac:dyDescent="0.25">
      <c r="A31" s="138"/>
      <c r="B31" s="474" t="s">
        <v>156</v>
      </c>
      <c r="C31" s="475">
        <v>1</v>
      </c>
      <c r="D31" s="139">
        <v>1.46</v>
      </c>
      <c r="E31" s="139">
        <f>C31*D31</f>
        <v>1.46</v>
      </c>
      <c r="F31" s="139">
        <v>1.51</v>
      </c>
      <c r="G31" s="139">
        <f>F31*C31</f>
        <v>1.51</v>
      </c>
      <c r="H31" s="140">
        <v>1.36</v>
      </c>
      <c r="I31" s="139">
        <f>H31*C31</f>
        <v>1.36</v>
      </c>
      <c r="J31" s="470">
        <f>I31</f>
        <v>1.36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4.25" customHeight="1" x14ac:dyDescent="0.25">
      <c r="A32" s="138"/>
      <c r="B32" s="471"/>
      <c r="C32" s="471"/>
      <c r="D32" s="472" t="s">
        <v>130</v>
      </c>
      <c r="E32" s="371"/>
      <c r="F32" s="472" t="s">
        <v>145</v>
      </c>
      <c r="G32" s="371"/>
      <c r="H32" s="472" t="s">
        <v>126</v>
      </c>
      <c r="I32" s="371"/>
      <c r="J32" s="471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4.25" customHeight="1" x14ac:dyDescent="0.25">
      <c r="A33" s="138"/>
      <c r="B33" s="474" t="s">
        <v>157</v>
      </c>
      <c r="C33" s="475">
        <v>6</v>
      </c>
      <c r="D33" s="140">
        <v>9.32</v>
      </c>
      <c r="E33" s="139">
        <f>C33*D33</f>
        <v>55.92</v>
      </c>
      <c r="F33" s="139">
        <v>10.3</v>
      </c>
      <c r="G33" s="139">
        <f>F33*C33</f>
        <v>61.800000000000004</v>
      </c>
      <c r="H33" s="139">
        <v>9.99</v>
      </c>
      <c r="I33" s="139">
        <f>H33*C33</f>
        <v>59.94</v>
      </c>
      <c r="J33" s="470">
        <f>E33</f>
        <v>55.92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4.25" customHeight="1" x14ac:dyDescent="0.25">
      <c r="A34" s="138"/>
      <c r="B34" s="471"/>
      <c r="C34" s="471"/>
      <c r="D34" s="472" t="s">
        <v>130</v>
      </c>
      <c r="E34" s="371"/>
      <c r="F34" s="472" t="s">
        <v>138</v>
      </c>
      <c r="G34" s="371"/>
      <c r="H34" s="472" t="s">
        <v>126</v>
      </c>
      <c r="I34" s="371"/>
      <c r="J34" s="471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4.25" customHeight="1" x14ac:dyDescent="0.25">
      <c r="A35" s="138"/>
      <c r="B35" s="474" t="s">
        <v>158</v>
      </c>
      <c r="C35" s="475">
        <v>6</v>
      </c>
      <c r="D35" s="139">
        <v>3</v>
      </c>
      <c r="E35" s="139">
        <f>C35*D35</f>
        <v>18</v>
      </c>
      <c r="F35" s="140">
        <v>2.12</v>
      </c>
      <c r="G35" s="139">
        <f>F35*C35</f>
        <v>12.72</v>
      </c>
      <c r="H35" s="139">
        <v>3.49</v>
      </c>
      <c r="I35" s="139">
        <f>H35*C35</f>
        <v>20.94</v>
      </c>
      <c r="J35" s="470">
        <f>G35</f>
        <v>12.72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4.25" customHeight="1" x14ac:dyDescent="0.25">
      <c r="A36" s="138"/>
      <c r="B36" s="471"/>
      <c r="C36" s="471"/>
      <c r="D36" s="472" t="s">
        <v>126</v>
      </c>
      <c r="E36" s="371"/>
      <c r="F36" s="472" t="s">
        <v>130</v>
      </c>
      <c r="G36" s="371"/>
      <c r="H36" s="472" t="s">
        <v>136</v>
      </c>
      <c r="I36" s="371"/>
      <c r="J36" s="471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4.25" customHeight="1" x14ac:dyDescent="0.25">
      <c r="A37" s="138"/>
      <c r="B37" s="474" t="s">
        <v>159</v>
      </c>
      <c r="C37" s="475">
        <v>3</v>
      </c>
      <c r="D37" s="139">
        <v>2.35</v>
      </c>
      <c r="E37" s="139">
        <f>C37*D37</f>
        <v>7.0500000000000007</v>
      </c>
      <c r="F37" s="139">
        <v>2.35</v>
      </c>
      <c r="G37" s="139">
        <f>F37*C37</f>
        <v>7.0500000000000007</v>
      </c>
      <c r="H37" s="140">
        <v>2.0299999999999998</v>
      </c>
      <c r="I37" s="139">
        <f>H37*C37</f>
        <v>6.09</v>
      </c>
      <c r="J37" s="470">
        <f>I37</f>
        <v>6.09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4.25" customHeight="1" x14ac:dyDescent="0.25">
      <c r="A38" s="138"/>
      <c r="B38" s="471"/>
      <c r="C38" s="471"/>
      <c r="D38" s="472" t="s">
        <v>154</v>
      </c>
      <c r="E38" s="371"/>
      <c r="F38" s="472" t="s">
        <v>160</v>
      </c>
      <c r="G38" s="371"/>
      <c r="H38" s="472" t="s">
        <v>126</v>
      </c>
      <c r="I38" s="371"/>
      <c r="J38" s="471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4.25" customHeight="1" x14ac:dyDescent="0.25">
      <c r="A39" s="138"/>
      <c r="B39" s="474" t="s">
        <v>161</v>
      </c>
      <c r="C39" s="475">
        <v>12</v>
      </c>
      <c r="D39" s="140">
        <v>45</v>
      </c>
      <c r="E39" s="139">
        <f>C39*D39</f>
        <v>540</v>
      </c>
      <c r="F39" s="139">
        <v>50.5</v>
      </c>
      <c r="G39" s="139">
        <f>F39*C39</f>
        <v>606</v>
      </c>
      <c r="H39" s="139">
        <v>78</v>
      </c>
      <c r="I39" s="139">
        <f>H39*C39</f>
        <v>936</v>
      </c>
      <c r="J39" s="470">
        <f>E39</f>
        <v>540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4.25" customHeight="1" x14ac:dyDescent="0.25">
      <c r="A40" s="138"/>
      <c r="B40" s="471"/>
      <c r="C40" s="471"/>
      <c r="D40" s="472" t="s">
        <v>140</v>
      </c>
      <c r="E40" s="371"/>
      <c r="F40" s="472" t="s">
        <v>162</v>
      </c>
      <c r="G40" s="371"/>
      <c r="H40" s="472" t="s">
        <v>126</v>
      </c>
      <c r="I40" s="371"/>
      <c r="J40" s="471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4.25" customHeight="1" x14ac:dyDescent="0.25">
      <c r="A41" s="138"/>
      <c r="B41" s="474" t="s">
        <v>163</v>
      </c>
      <c r="C41" s="475">
        <v>3</v>
      </c>
      <c r="D41" s="139">
        <v>3.5</v>
      </c>
      <c r="E41" s="139">
        <f>C41*D41</f>
        <v>10.5</v>
      </c>
      <c r="F41" s="139">
        <v>3.65</v>
      </c>
      <c r="G41" s="139">
        <f>F41*C41</f>
        <v>10.95</v>
      </c>
      <c r="H41" s="140">
        <v>2.95</v>
      </c>
      <c r="I41" s="139">
        <f>H41*C41</f>
        <v>8.8500000000000014</v>
      </c>
      <c r="J41" s="470">
        <f>I41</f>
        <v>8.8500000000000014</v>
      </c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4.25" customHeight="1" x14ac:dyDescent="0.25">
      <c r="A42" s="138"/>
      <c r="B42" s="471"/>
      <c r="C42" s="471"/>
      <c r="D42" s="472" t="s">
        <v>140</v>
      </c>
      <c r="E42" s="371"/>
      <c r="F42" s="472" t="s">
        <v>162</v>
      </c>
      <c r="G42" s="371"/>
      <c r="H42" s="472" t="s">
        <v>130</v>
      </c>
      <c r="I42" s="371"/>
      <c r="J42" s="471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4.25" customHeight="1" x14ac:dyDescent="0.25">
      <c r="A43" s="138"/>
      <c r="B43" s="474" t="s">
        <v>164</v>
      </c>
      <c r="C43" s="475">
        <v>6</v>
      </c>
      <c r="D43" s="140">
        <v>2.95</v>
      </c>
      <c r="E43" s="139">
        <f>C43*D43</f>
        <v>17.700000000000003</v>
      </c>
      <c r="F43" s="139">
        <v>3.49</v>
      </c>
      <c r="G43" s="139">
        <f>F43*C43</f>
        <v>20.94</v>
      </c>
      <c r="H43" s="139">
        <v>5.5</v>
      </c>
      <c r="I43" s="139">
        <f>H43*C43</f>
        <v>33</v>
      </c>
      <c r="J43" s="470">
        <f>E43</f>
        <v>17.700000000000003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4.25" customHeight="1" x14ac:dyDescent="0.25">
      <c r="A44" s="138"/>
      <c r="B44" s="471"/>
      <c r="C44" s="471"/>
      <c r="D44" s="472" t="s">
        <v>165</v>
      </c>
      <c r="E44" s="371"/>
      <c r="F44" s="472" t="s">
        <v>136</v>
      </c>
      <c r="G44" s="371"/>
      <c r="H44" s="472" t="s">
        <v>126</v>
      </c>
      <c r="I44" s="371"/>
      <c r="J44" s="471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4.25" customHeight="1" x14ac:dyDescent="0.25">
      <c r="A45" s="138"/>
      <c r="B45" s="474" t="s">
        <v>166</v>
      </c>
      <c r="C45" s="475">
        <v>2</v>
      </c>
      <c r="D45" s="139">
        <v>16.899999999999999</v>
      </c>
      <c r="E45" s="139">
        <f>C45*D45</f>
        <v>33.799999999999997</v>
      </c>
      <c r="F45" s="140">
        <v>14.99</v>
      </c>
      <c r="G45" s="139">
        <f>F45*C45</f>
        <v>29.98</v>
      </c>
      <c r="H45" s="139">
        <v>16.899999999999999</v>
      </c>
      <c r="I45" s="139">
        <f>H45*C45</f>
        <v>33.799999999999997</v>
      </c>
      <c r="J45" s="470">
        <f>G45</f>
        <v>29.98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4.25" customHeight="1" x14ac:dyDescent="0.25">
      <c r="A46" s="138"/>
      <c r="B46" s="471"/>
      <c r="C46" s="471"/>
      <c r="D46" s="472" t="s">
        <v>167</v>
      </c>
      <c r="E46" s="371"/>
      <c r="F46" s="472" t="s">
        <v>126</v>
      </c>
      <c r="G46" s="371"/>
      <c r="H46" s="472" t="s">
        <v>168</v>
      </c>
      <c r="I46" s="371"/>
      <c r="J46" s="471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4.25" customHeight="1" x14ac:dyDescent="0.25">
      <c r="A47" s="138"/>
      <c r="B47" s="474" t="s">
        <v>169</v>
      </c>
      <c r="C47" s="475">
        <v>2</v>
      </c>
      <c r="D47" s="139">
        <v>4.99</v>
      </c>
      <c r="E47" s="139">
        <f>C47*D47</f>
        <v>9.98</v>
      </c>
      <c r="F47" s="140">
        <v>4.6900000000000004</v>
      </c>
      <c r="G47" s="139">
        <f>F47*C47</f>
        <v>9.3800000000000008</v>
      </c>
      <c r="H47" s="139">
        <v>4.99</v>
      </c>
      <c r="I47" s="139">
        <f>H47*C47</f>
        <v>9.98</v>
      </c>
      <c r="J47" s="470">
        <f>G47</f>
        <v>9.3800000000000008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4.25" customHeight="1" x14ac:dyDescent="0.25">
      <c r="A48" s="138"/>
      <c r="B48" s="471"/>
      <c r="C48" s="471"/>
      <c r="D48" s="472" t="s">
        <v>126</v>
      </c>
      <c r="E48" s="371"/>
      <c r="F48" s="472" t="s">
        <v>130</v>
      </c>
      <c r="G48" s="371"/>
      <c r="H48" s="472" t="s">
        <v>140</v>
      </c>
      <c r="I48" s="371"/>
      <c r="J48" s="471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4.25" customHeight="1" x14ac:dyDescent="0.25">
      <c r="A49" s="138"/>
      <c r="B49" s="474" t="s">
        <v>170</v>
      </c>
      <c r="C49" s="475">
        <v>1</v>
      </c>
      <c r="D49" s="139">
        <v>56.9</v>
      </c>
      <c r="E49" s="139">
        <f>C49*D49</f>
        <v>56.9</v>
      </c>
      <c r="F49" s="140">
        <v>50.91</v>
      </c>
      <c r="G49" s="139">
        <f>F49*C49</f>
        <v>50.91</v>
      </c>
      <c r="H49" s="139">
        <v>56.9</v>
      </c>
      <c r="I49" s="139">
        <f>H49*C49</f>
        <v>56.9</v>
      </c>
      <c r="J49" s="470">
        <f>G49</f>
        <v>50.91</v>
      </c>
      <c r="K49" s="134"/>
      <c r="L49" s="141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25.5" customHeight="1" x14ac:dyDescent="0.25">
      <c r="A50" s="138"/>
      <c r="B50" s="471"/>
      <c r="C50" s="471"/>
      <c r="D50" s="472" t="s">
        <v>136</v>
      </c>
      <c r="E50" s="371"/>
      <c r="F50" s="472" t="s">
        <v>126</v>
      </c>
      <c r="G50" s="371"/>
      <c r="H50" s="472" t="s">
        <v>129</v>
      </c>
      <c r="I50" s="371"/>
      <c r="J50" s="471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4.25" customHeight="1" x14ac:dyDescent="0.25">
      <c r="A51" s="138"/>
      <c r="B51" s="474" t="s">
        <v>171</v>
      </c>
      <c r="C51" s="475">
        <v>2</v>
      </c>
      <c r="D51" s="140">
        <v>26.47</v>
      </c>
      <c r="E51" s="139">
        <f>C51*D51</f>
        <v>52.94</v>
      </c>
      <c r="F51" s="139">
        <v>26.47</v>
      </c>
      <c r="G51" s="139">
        <f>F51*C51</f>
        <v>52.94</v>
      </c>
      <c r="H51" s="139">
        <v>28.32</v>
      </c>
      <c r="I51" s="139">
        <f>H51*C51</f>
        <v>56.64</v>
      </c>
      <c r="J51" s="470">
        <f>E51</f>
        <v>52.94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4.25" customHeight="1" x14ac:dyDescent="0.25">
      <c r="A52" s="138"/>
      <c r="B52" s="471"/>
      <c r="C52" s="471"/>
      <c r="D52" s="472" t="s">
        <v>154</v>
      </c>
      <c r="E52" s="371"/>
      <c r="F52" s="472" t="s">
        <v>172</v>
      </c>
      <c r="G52" s="371"/>
      <c r="H52" s="472" t="s">
        <v>126</v>
      </c>
      <c r="I52" s="371"/>
      <c r="J52" s="471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4.25" customHeight="1" x14ac:dyDescent="0.25">
      <c r="A53" s="138"/>
      <c r="B53" s="474" t="s">
        <v>173</v>
      </c>
      <c r="C53" s="475">
        <v>12</v>
      </c>
      <c r="D53" s="140">
        <v>3.7</v>
      </c>
      <c r="E53" s="139">
        <f>C53*D53</f>
        <v>44.400000000000006</v>
      </c>
      <c r="F53" s="139">
        <v>3.93</v>
      </c>
      <c r="G53" s="139">
        <f>F53*C53</f>
        <v>47.160000000000004</v>
      </c>
      <c r="H53" s="139">
        <v>3.9</v>
      </c>
      <c r="I53" s="139">
        <f>H53*C53</f>
        <v>46.8</v>
      </c>
      <c r="J53" s="470">
        <f>E53</f>
        <v>44.400000000000006</v>
      </c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4.25" customHeight="1" x14ac:dyDescent="0.25">
      <c r="A54" s="138"/>
      <c r="B54" s="471"/>
      <c r="C54" s="471"/>
      <c r="D54" s="472" t="s">
        <v>138</v>
      </c>
      <c r="E54" s="371"/>
      <c r="F54" s="472" t="s">
        <v>126</v>
      </c>
      <c r="G54" s="371"/>
      <c r="H54" s="472" t="s">
        <v>174</v>
      </c>
      <c r="I54" s="371"/>
      <c r="J54" s="471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4.25" customHeight="1" x14ac:dyDescent="0.25">
      <c r="A55" s="138"/>
      <c r="B55" s="474" t="s">
        <v>175</v>
      </c>
      <c r="C55" s="475">
        <v>1</v>
      </c>
      <c r="D55" s="139">
        <v>17.899999999999999</v>
      </c>
      <c r="E55" s="139">
        <f>C55*D55</f>
        <v>17.899999999999999</v>
      </c>
      <c r="F55" s="140">
        <v>12.67</v>
      </c>
      <c r="G55" s="139">
        <f>F55*C55</f>
        <v>12.67</v>
      </c>
      <c r="H55" s="139">
        <v>23.9</v>
      </c>
      <c r="I55" s="139">
        <f>H55*C55</f>
        <v>23.9</v>
      </c>
      <c r="J55" s="470">
        <f>G55</f>
        <v>12.67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4.25" customHeight="1" x14ac:dyDescent="0.25">
      <c r="A56" s="138"/>
      <c r="B56" s="471"/>
      <c r="C56" s="471"/>
      <c r="D56" s="472" t="s">
        <v>176</v>
      </c>
      <c r="E56" s="371"/>
      <c r="F56" s="472" t="s">
        <v>177</v>
      </c>
      <c r="G56" s="371"/>
      <c r="H56" s="472" t="s">
        <v>126</v>
      </c>
      <c r="I56" s="371"/>
      <c r="J56" s="471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4.25" customHeight="1" x14ac:dyDescent="0.25">
      <c r="A57" s="138"/>
      <c r="B57" s="474" t="s">
        <v>178</v>
      </c>
      <c r="C57" s="475">
        <v>6</v>
      </c>
      <c r="D57" s="139">
        <v>99.99</v>
      </c>
      <c r="E57" s="139">
        <f>C57*D57</f>
        <v>599.93999999999994</v>
      </c>
      <c r="F57" s="139">
        <v>99.99</v>
      </c>
      <c r="G57" s="139">
        <f>F57*C57</f>
        <v>599.93999999999994</v>
      </c>
      <c r="H57" s="140">
        <v>92.99</v>
      </c>
      <c r="I57" s="139">
        <f>H57*C57</f>
        <v>557.93999999999994</v>
      </c>
      <c r="J57" s="470">
        <f>I57</f>
        <v>557.93999999999994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4.25" customHeight="1" x14ac:dyDescent="0.25">
      <c r="A58" s="138"/>
      <c r="B58" s="471"/>
      <c r="C58" s="471"/>
      <c r="D58" s="472" t="s">
        <v>179</v>
      </c>
      <c r="E58" s="371"/>
      <c r="F58" s="472" t="s">
        <v>126</v>
      </c>
      <c r="G58" s="371"/>
      <c r="H58" s="472" t="s">
        <v>135</v>
      </c>
      <c r="I58" s="371"/>
      <c r="J58" s="471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4.25" customHeight="1" x14ac:dyDescent="0.25">
      <c r="A59" s="138"/>
      <c r="B59" s="474" t="s">
        <v>180</v>
      </c>
      <c r="C59" s="475">
        <v>12</v>
      </c>
      <c r="D59" s="139">
        <v>64.900000000000006</v>
      </c>
      <c r="E59" s="139">
        <f>C59*D59</f>
        <v>778.80000000000007</v>
      </c>
      <c r="F59" s="140">
        <v>39.799999999999997</v>
      </c>
      <c r="G59" s="139">
        <f>F59*C59</f>
        <v>477.59999999999997</v>
      </c>
      <c r="H59" s="139">
        <v>44.5</v>
      </c>
      <c r="I59" s="139">
        <f>H59*C59</f>
        <v>534</v>
      </c>
      <c r="J59" s="470">
        <f>G59</f>
        <v>477.59999999999997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4.25" customHeight="1" x14ac:dyDescent="0.25">
      <c r="A60" s="138"/>
      <c r="B60" s="471"/>
      <c r="C60" s="471"/>
      <c r="D60" s="472" t="s">
        <v>138</v>
      </c>
      <c r="E60" s="371"/>
      <c r="F60" s="472" t="s">
        <v>181</v>
      </c>
      <c r="G60" s="371"/>
      <c r="H60" s="472" t="s">
        <v>126</v>
      </c>
      <c r="I60" s="371"/>
      <c r="J60" s="471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4.25" customHeight="1" x14ac:dyDescent="0.25">
      <c r="A61" s="138"/>
      <c r="B61" s="474" t="s">
        <v>182</v>
      </c>
      <c r="C61" s="475">
        <v>6</v>
      </c>
      <c r="D61" s="139">
        <v>4.9000000000000004</v>
      </c>
      <c r="E61" s="139">
        <f>C61*D61</f>
        <v>29.400000000000002</v>
      </c>
      <c r="F61" s="140">
        <v>3.71</v>
      </c>
      <c r="G61" s="139">
        <f>F61*C61</f>
        <v>22.259999999999998</v>
      </c>
      <c r="H61" s="139">
        <v>3.71</v>
      </c>
      <c r="I61" s="139">
        <f>H61*C61</f>
        <v>22.259999999999998</v>
      </c>
      <c r="J61" s="470">
        <f>G61</f>
        <v>22.259999999999998</v>
      </c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14.25" customHeight="1" x14ac:dyDescent="0.25">
      <c r="A62" s="138"/>
      <c r="B62" s="471"/>
      <c r="C62" s="471"/>
      <c r="D62" s="472" t="s">
        <v>183</v>
      </c>
      <c r="E62" s="371"/>
      <c r="F62" s="472" t="s">
        <v>154</v>
      </c>
      <c r="G62" s="371"/>
      <c r="H62" s="472" t="s">
        <v>155</v>
      </c>
      <c r="I62" s="371"/>
      <c r="J62" s="471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14.25" customHeight="1" x14ac:dyDescent="0.25">
      <c r="A63" s="138"/>
      <c r="B63" s="474" t="s">
        <v>184</v>
      </c>
      <c r="C63" s="475">
        <v>2</v>
      </c>
      <c r="D63" s="139">
        <v>3.49</v>
      </c>
      <c r="E63" s="139">
        <f>C63*D63</f>
        <v>6.98</v>
      </c>
      <c r="F63" s="140">
        <v>1.5</v>
      </c>
      <c r="G63" s="139">
        <f>F63*C63</f>
        <v>3</v>
      </c>
      <c r="H63" s="139">
        <v>1.74</v>
      </c>
      <c r="I63" s="139">
        <f>H63*C63</f>
        <v>3.48</v>
      </c>
      <c r="J63" s="470">
        <f>G63</f>
        <v>3</v>
      </c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14.25" customHeight="1" x14ac:dyDescent="0.25">
      <c r="A64" s="138"/>
      <c r="B64" s="471"/>
      <c r="C64" s="471"/>
      <c r="D64" s="472" t="s">
        <v>126</v>
      </c>
      <c r="E64" s="371"/>
      <c r="F64" s="472" t="s">
        <v>138</v>
      </c>
      <c r="G64" s="371"/>
      <c r="H64" s="472" t="s">
        <v>130</v>
      </c>
      <c r="I64" s="371"/>
      <c r="J64" s="471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</row>
    <row r="65" spans="1:30" ht="22.5" customHeight="1" x14ac:dyDescent="0.25">
      <c r="A65" s="138"/>
      <c r="B65" s="474" t="s">
        <v>185</v>
      </c>
      <c r="C65" s="475">
        <v>2</v>
      </c>
      <c r="D65" s="139">
        <v>43.9</v>
      </c>
      <c r="E65" s="139">
        <f>C65*D65</f>
        <v>87.8</v>
      </c>
      <c r="F65" s="139">
        <v>43.9</v>
      </c>
      <c r="G65" s="139">
        <f>F65*C65</f>
        <v>87.8</v>
      </c>
      <c r="H65" s="140">
        <v>43.9</v>
      </c>
      <c r="I65" s="139">
        <f>H65*C65</f>
        <v>87.8</v>
      </c>
      <c r="J65" s="470">
        <f>I65</f>
        <v>87.8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22.5" customHeight="1" x14ac:dyDescent="0.25">
      <c r="A66" s="138"/>
      <c r="B66" s="471"/>
      <c r="C66" s="471"/>
      <c r="D66" s="472" t="s">
        <v>167</v>
      </c>
      <c r="E66" s="371"/>
      <c r="F66" s="472" t="s">
        <v>136</v>
      </c>
      <c r="G66" s="371"/>
      <c r="H66" s="472" t="s">
        <v>129</v>
      </c>
      <c r="I66" s="371"/>
      <c r="J66" s="471"/>
      <c r="K66" s="134"/>
      <c r="L66" s="143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4.25" customHeight="1" x14ac:dyDescent="0.25">
      <c r="A67" s="138"/>
      <c r="B67" s="474" t="s">
        <v>186</v>
      </c>
      <c r="C67" s="475">
        <v>5</v>
      </c>
      <c r="D67" s="140">
        <v>35</v>
      </c>
      <c r="E67" s="139">
        <f>C67*D67</f>
        <v>175</v>
      </c>
      <c r="F67" s="139">
        <v>36.9</v>
      </c>
      <c r="G67" s="139">
        <f>F67*C67</f>
        <v>184.5</v>
      </c>
      <c r="H67" s="139">
        <v>95.2</v>
      </c>
      <c r="I67" s="139">
        <f>H67*C67</f>
        <v>476</v>
      </c>
      <c r="J67" s="470">
        <f>E67</f>
        <v>175</v>
      </c>
      <c r="K67" s="134"/>
      <c r="L67" s="143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4.25" customHeight="1" x14ac:dyDescent="0.25">
      <c r="A68" s="138"/>
      <c r="B68" s="471"/>
      <c r="C68" s="471"/>
      <c r="D68" s="472" t="s">
        <v>126</v>
      </c>
      <c r="E68" s="371"/>
      <c r="F68" s="472" t="s">
        <v>138</v>
      </c>
      <c r="G68" s="371"/>
      <c r="H68" s="472" t="s">
        <v>135</v>
      </c>
      <c r="I68" s="371"/>
      <c r="J68" s="471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4.25" customHeight="1" x14ac:dyDescent="0.25">
      <c r="A69" s="138"/>
      <c r="B69" s="474" t="s">
        <v>187</v>
      </c>
      <c r="C69" s="475">
        <v>2</v>
      </c>
      <c r="D69" s="140">
        <v>13.24</v>
      </c>
      <c r="E69" s="139">
        <f>C69*D69</f>
        <v>26.48</v>
      </c>
      <c r="F69" s="139">
        <v>17.63</v>
      </c>
      <c r="G69" s="139">
        <f>F69*C69</f>
        <v>35.26</v>
      </c>
      <c r="H69" s="139">
        <v>19.5</v>
      </c>
      <c r="I69" s="139">
        <f>H69*C69</f>
        <v>39</v>
      </c>
      <c r="J69" s="470">
        <f>E69</f>
        <v>26.48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4.25" customHeight="1" x14ac:dyDescent="0.25">
      <c r="A70" s="138"/>
      <c r="B70" s="471"/>
      <c r="C70" s="471"/>
      <c r="D70" s="473" t="s">
        <v>188</v>
      </c>
      <c r="E70" s="371"/>
      <c r="F70" s="473" t="s">
        <v>126</v>
      </c>
      <c r="G70" s="371"/>
      <c r="H70" s="473" t="s">
        <v>174</v>
      </c>
      <c r="I70" s="371"/>
      <c r="J70" s="471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</row>
    <row r="71" spans="1:30" ht="14.25" customHeight="1" x14ac:dyDescent="0.25">
      <c r="A71" s="138"/>
      <c r="B71" s="494" t="s">
        <v>189</v>
      </c>
      <c r="C71" s="370"/>
      <c r="D71" s="370"/>
      <c r="E71" s="370"/>
      <c r="F71" s="370"/>
      <c r="G71" s="370"/>
      <c r="H71" s="370"/>
      <c r="I71" s="371"/>
      <c r="J71" s="144">
        <f>SUM(J5:J69)</f>
        <v>2873.1800000000007</v>
      </c>
      <c r="K71" s="38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2.75" customHeight="1" x14ac:dyDescent="0.25">
      <c r="A72" s="130"/>
      <c r="B72" s="13"/>
      <c r="C72" s="30"/>
      <c r="D72" s="132"/>
      <c r="E72" s="132"/>
      <c r="F72" s="132"/>
      <c r="G72" s="133"/>
      <c r="H72" s="133"/>
      <c r="I72" s="133"/>
      <c r="J72" s="132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9.5" customHeight="1" x14ac:dyDescent="0.25">
      <c r="A73" s="498">
        <v>2</v>
      </c>
      <c r="B73" s="499" t="s">
        <v>190</v>
      </c>
      <c r="C73" s="500" t="s">
        <v>117</v>
      </c>
      <c r="D73" s="478" t="s">
        <v>118</v>
      </c>
      <c r="E73" s="371"/>
      <c r="F73" s="478" t="s">
        <v>119</v>
      </c>
      <c r="G73" s="371"/>
      <c r="H73" s="478" t="s">
        <v>120</v>
      </c>
      <c r="I73" s="371"/>
      <c r="J73" s="135" t="s">
        <v>35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9.5" customHeight="1" x14ac:dyDescent="0.25">
      <c r="A74" s="471"/>
      <c r="B74" s="471"/>
      <c r="C74" s="471"/>
      <c r="D74" s="136" t="s">
        <v>121</v>
      </c>
      <c r="E74" s="136" t="s">
        <v>122</v>
      </c>
      <c r="F74" s="136" t="s">
        <v>121</v>
      </c>
      <c r="G74" s="136" t="s">
        <v>122</v>
      </c>
      <c r="H74" s="136" t="s">
        <v>121</v>
      </c>
      <c r="I74" s="136" t="s">
        <v>122</v>
      </c>
      <c r="J74" s="137" t="s">
        <v>123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 x14ac:dyDescent="0.25">
      <c r="A75" s="138"/>
      <c r="B75" s="474" t="s">
        <v>191</v>
      </c>
      <c r="C75" s="475">
        <v>12</v>
      </c>
      <c r="D75" s="136">
        <v>6.74</v>
      </c>
      <c r="E75" s="145">
        <f>C75*D75</f>
        <v>80.88</v>
      </c>
      <c r="F75" s="145">
        <v>8.49</v>
      </c>
      <c r="G75" s="145">
        <f>C75*F75</f>
        <v>101.88</v>
      </c>
      <c r="H75" s="145">
        <v>8.49</v>
      </c>
      <c r="I75" s="145">
        <f>C75*H75</f>
        <v>101.88</v>
      </c>
      <c r="J75" s="476">
        <f>E75</f>
        <v>80.88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4.25" customHeight="1" x14ac:dyDescent="0.25">
      <c r="A76" s="138"/>
      <c r="B76" s="471"/>
      <c r="C76" s="471"/>
      <c r="D76" s="472" t="s">
        <v>192</v>
      </c>
      <c r="E76" s="371"/>
      <c r="F76" s="472" t="s">
        <v>193</v>
      </c>
      <c r="G76" s="371"/>
      <c r="H76" s="472" t="s">
        <v>194</v>
      </c>
      <c r="I76" s="371"/>
      <c r="J76" s="471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4.25" customHeight="1" x14ac:dyDescent="0.25">
      <c r="A77" s="138"/>
      <c r="B77" s="477" t="s">
        <v>195</v>
      </c>
      <c r="C77" s="475">
        <v>6</v>
      </c>
      <c r="D77" s="139">
        <v>19.989999999999998</v>
      </c>
      <c r="E77" s="139">
        <f>D77*C77</f>
        <v>119.94</v>
      </c>
      <c r="F77" s="139">
        <v>21.98</v>
      </c>
      <c r="G77" s="139">
        <f>F77*C77</f>
        <v>131.88</v>
      </c>
      <c r="H77" s="140">
        <v>18.989999999999998</v>
      </c>
      <c r="I77" s="139">
        <f>H77*C77</f>
        <v>113.94</v>
      </c>
      <c r="J77" s="470">
        <f>I77</f>
        <v>113.94</v>
      </c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4.25" customHeight="1" x14ac:dyDescent="0.25">
      <c r="A78" s="138"/>
      <c r="B78" s="471"/>
      <c r="C78" s="471"/>
      <c r="D78" s="472" t="s">
        <v>196</v>
      </c>
      <c r="E78" s="371"/>
      <c r="F78" s="472" t="s">
        <v>197</v>
      </c>
      <c r="G78" s="371"/>
      <c r="H78" s="472" t="s">
        <v>198</v>
      </c>
      <c r="I78" s="371"/>
      <c r="J78" s="471"/>
      <c r="M78" s="134"/>
      <c r="N78" s="141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4.25" customHeight="1" x14ac:dyDescent="0.25">
      <c r="A79" s="138"/>
      <c r="B79" s="474" t="s">
        <v>199</v>
      </c>
      <c r="C79" s="475">
        <v>12</v>
      </c>
      <c r="D79" s="140">
        <v>2.8</v>
      </c>
      <c r="E79" s="139">
        <f>D79*C79</f>
        <v>33.599999999999994</v>
      </c>
      <c r="F79" s="139">
        <v>3.69</v>
      </c>
      <c r="G79" s="139">
        <f>F79*C79</f>
        <v>44.28</v>
      </c>
      <c r="H79" s="139">
        <v>3.49</v>
      </c>
      <c r="I79" s="139">
        <f>H79*C79</f>
        <v>41.88</v>
      </c>
      <c r="J79" s="470">
        <f>E79</f>
        <v>33.599999999999994</v>
      </c>
      <c r="M79" s="134"/>
      <c r="N79" s="146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4.25" customHeight="1" x14ac:dyDescent="0.25">
      <c r="A80" s="138"/>
      <c r="B80" s="471"/>
      <c r="C80" s="471"/>
      <c r="D80" s="472" t="s">
        <v>140</v>
      </c>
      <c r="E80" s="371"/>
      <c r="F80" s="472" t="s">
        <v>196</v>
      </c>
      <c r="G80" s="371"/>
      <c r="H80" s="472" t="s">
        <v>129</v>
      </c>
      <c r="I80" s="371"/>
      <c r="J80" s="471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4.25" customHeight="1" x14ac:dyDescent="0.25">
      <c r="A81" s="138"/>
      <c r="B81" s="474" t="s">
        <v>200</v>
      </c>
      <c r="C81" s="475">
        <v>24</v>
      </c>
      <c r="D81" s="139">
        <v>13.93</v>
      </c>
      <c r="E81" s="139">
        <f>D81*C81</f>
        <v>334.32</v>
      </c>
      <c r="F81" s="140">
        <v>12.9</v>
      </c>
      <c r="G81" s="139">
        <f>F81*C81</f>
        <v>309.60000000000002</v>
      </c>
      <c r="H81" s="139">
        <v>13.93</v>
      </c>
      <c r="I81" s="139">
        <f>H81*C81</f>
        <v>334.32</v>
      </c>
      <c r="J81" s="470">
        <f>G81</f>
        <v>309.60000000000002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4.25" customHeight="1" x14ac:dyDescent="0.25">
      <c r="A82" s="138"/>
      <c r="B82" s="471"/>
      <c r="C82" s="471"/>
      <c r="D82" s="472" t="s">
        <v>167</v>
      </c>
      <c r="E82" s="371"/>
      <c r="F82" s="472" t="s">
        <v>181</v>
      </c>
      <c r="G82" s="371"/>
      <c r="H82" s="472" t="s">
        <v>201</v>
      </c>
      <c r="I82" s="371"/>
      <c r="J82" s="471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4.25" customHeight="1" x14ac:dyDescent="0.25">
      <c r="A83" s="138"/>
      <c r="B83" s="474" t="s">
        <v>202</v>
      </c>
      <c r="C83" s="475">
        <v>6</v>
      </c>
      <c r="D83" s="139">
        <v>65</v>
      </c>
      <c r="E83" s="139">
        <f>D83*C83</f>
        <v>390</v>
      </c>
      <c r="F83" s="139">
        <v>29.9</v>
      </c>
      <c r="G83" s="139">
        <f>F83*C83</f>
        <v>179.39999999999998</v>
      </c>
      <c r="H83" s="140">
        <v>26.7</v>
      </c>
      <c r="I83" s="139">
        <f>H83*C83</f>
        <v>160.19999999999999</v>
      </c>
      <c r="J83" s="470">
        <f>I83</f>
        <v>160.19999999999999</v>
      </c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4.25" customHeight="1" x14ac:dyDescent="0.25">
      <c r="A84" s="138"/>
      <c r="B84" s="471"/>
      <c r="C84" s="471"/>
      <c r="D84" s="472" t="s">
        <v>154</v>
      </c>
      <c r="E84" s="371"/>
      <c r="F84" s="472" t="s">
        <v>126</v>
      </c>
      <c r="G84" s="371"/>
      <c r="H84" s="472" t="s">
        <v>130</v>
      </c>
      <c r="I84" s="371"/>
      <c r="J84" s="471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4.25" customHeight="1" x14ac:dyDescent="0.25">
      <c r="A85" s="138"/>
      <c r="B85" s="474" t="s">
        <v>203</v>
      </c>
      <c r="C85" s="475">
        <v>12</v>
      </c>
      <c r="D85" s="139">
        <v>4.99</v>
      </c>
      <c r="E85" s="139">
        <f>D85*C85</f>
        <v>59.88</v>
      </c>
      <c r="F85" s="139">
        <v>4.99</v>
      </c>
      <c r="G85" s="139">
        <f>F85*C85</f>
        <v>59.88</v>
      </c>
      <c r="H85" s="140">
        <v>4.99</v>
      </c>
      <c r="I85" s="139">
        <f>H85*C85</f>
        <v>59.88</v>
      </c>
      <c r="J85" s="470">
        <f>I85</f>
        <v>59.88</v>
      </c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4.25" customHeight="1" x14ac:dyDescent="0.25">
      <c r="A86" s="138"/>
      <c r="B86" s="471"/>
      <c r="C86" s="471"/>
      <c r="D86" s="472" t="s">
        <v>136</v>
      </c>
      <c r="E86" s="371"/>
      <c r="F86" s="472" t="s">
        <v>126</v>
      </c>
      <c r="G86" s="371"/>
      <c r="H86" s="472" t="s">
        <v>204</v>
      </c>
      <c r="I86" s="371"/>
      <c r="J86" s="471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4.25" customHeight="1" x14ac:dyDescent="0.25">
      <c r="A87" s="138"/>
      <c r="B87" s="474" t="s">
        <v>205</v>
      </c>
      <c r="C87" s="475">
        <v>6</v>
      </c>
      <c r="D87" s="139">
        <v>16.309999999999999</v>
      </c>
      <c r="E87" s="139">
        <f>C87*D87</f>
        <v>97.859999999999985</v>
      </c>
      <c r="F87" s="139">
        <v>14.9</v>
      </c>
      <c r="G87" s="139">
        <f>F87*C87</f>
        <v>89.4</v>
      </c>
      <c r="H87" s="140">
        <v>13.5</v>
      </c>
      <c r="I87" s="139">
        <f>H87*C87</f>
        <v>81</v>
      </c>
      <c r="J87" s="470">
        <f>I87</f>
        <v>81</v>
      </c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4.25" customHeight="1" x14ac:dyDescent="0.25">
      <c r="A88" s="138"/>
      <c r="B88" s="471"/>
      <c r="C88" s="471"/>
      <c r="D88" s="472" t="s">
        <v>206</v>
      </c>
      <c r="E88" s="371"/>
      <c r="F88" s="472" t="s">
        <v>204</v>
      </c>
      <c r="G88" s="371"/>
      <c r="H88" s="472" t="s">
        <v>126</v>
      </c>
      <c r="I88" s="371"/>
      <c r="J88" s="471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4.25" customHeight="1" x14ac:dyDescent="0.25">
      <c r="A89" s="138"/>
      <c r="B89" s="474" t="s">
        <v>207</v>
      </c>
      <c r="C89" s="475">
        <v>3</v>
      </c>
      <c r="D89" s="139">
        <v>7.99</v>
      </c>
      <c r="E89" s="139">
        <f>D89*C89</f>
        <v>23.97</v>
      </c>
      <c r="F89" s="140">
        <v>3.83</v>
      </c>
      <c r="G89" s="139">
        <f>F89*C89</f>
        <v>11.49</v>
      </c>
      <c r="H89" s="139">
        <v>4.5</v>
      </c>
      <c r="I89" s="139">
        <f>H89*C89</f>
        <v>13.5</v>
      </c>
      <c r="J89" s="470">
        <f>G89</f>
        <v>11.49</v>
      </c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4.25" customHeight="1" x14ac:dyDescent="0.25">
      <c r="A90" s="138"/>
      <c r="B90" s="471"/>
      <c r="C90" s="471"/>
      <c r="D90" s="472" t="s">
        <v>208</v>
      </c>
      <c r="E90" s="371"/>
      <c r="F90" s="472" t="s">
        <v>209</v>
      </c>
      <c r="G90" s="371"/>
      <c r="H90" s="472" t="s">
        <v>140</v>
      </c>
      <c r="I90" s="371"/>
      <c r="J90" s="471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4.25" customHeight="1" x14ac:dyDescent="0.25">
      <c r="A91" s="138"/>
      <c r="B91" s="474" t="s">
        <v>210</v>
      </c>
      <c r="C91" s="475">
        <v>24</v>
      </c>
      <c r="D91" s="139">
        <v>1.97</v>
      </c>
      <c r="E91" s="139">
        <f>D91*C91</f>
        <v>47.28</v>
      </c>
      <c r="F91" s="139">
        <v>1.85</v>
      </c>
      <c r="G91" s="139">
        <f>F91*C91</f>
        <v>44.400000000000006</v>
      </c>
      <c r="H91" s="140">
        <v>1.85</v>
      </c>
      <c r="I91" s="139">
        <f>H91*C91</f>
        <v>44.400000000000006</v>
      </c>
      <c r="J91" s="470">
        <f>I91</f>
        <v>44.400000000000006</v>
      </c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4.25" customHeight="1" x14ac:dyDescent="0.25">
      <c r="A92" s="138"/>
      <c r="B92" s="471"/>
      <c r="C92" s="471"/>
      <c r="D92" s="472" t="s">
        <v>152</v>
      </c>
      <c r="E92" s="371"/>
      <c r="F92" s="472" t="s">
        <v>211</v>
      </c>
      <c r="G92" s="371"/>
      <c r="H92" s="472" t="s">
        <v>154</v>
      </c>
      <c r="I92" s="371"/>
      <c r="J92" s="471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4.25" customHeight="1" x14ac:dyDescent="0.25">
      <c r="A93" s="138"/>
      <c r="B93" s="474" t="s">
        <v>212</v>
      </c>
      <c r="C93" s="475">
        <v>2</v>
      </c>
      <c r="D93" s="140">
        <v>4.91</v>
      </c>
      <c r="E93" s="139">
        <f>D93*C93</f>
        <v>9.82</v>
      </c>
      <c r="F93" s="139">
        <v>6.15</v>
      </c>
      <c r="G93" s="139">
        <f>F93*C93</f>
        <v>12.3</v>
      </c>
      <c r="H93" s="139">
        <v>6.15</v>
      </c>
      <c r="I93" s="139">
        <f>H93*C93</f>
        <v>12.3</v>
      </c>
      <c r="J93" s="470">
        <f>E93</f>
        <v>9.82</v>
      </c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4.25" customHeight="1" x14ac:dyDescent="0.25">
      <c r="A94" s="138"/>
      <c r="B94" s="471"/>
      <c r="C94" s="471"/>
      <c r="D94" s="472" t="s">
        <v>126</v>
      </c>
      <c r="E94" s="371"/>
      <c r="F94" s="472" t="s">
        <v>167</v>
      </c>
      <c r="G94" s="371"/>
      <c r="H94" s="472" t="s">
        <v>154</v>
      </c>
      <c r="I94" s="371"/>
      <c r="J94" s="471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4.25" customHeight="1" x14ac:dyDescent="0.25">
      <c r="A95" s="138"/>
      <c r="B95" s="474" t="s">
        <v>213</v>
      </c>
      <c r="C95" s="475">
        <v>3</v>
      </c>
      <c r="D95" s="139">
        <v>8.4700000000000006</v>
      </c>
      <c r="E95" s="139">
        <f>D95*C95</f>
        <v>25.410000000000004</v>
      </c>
      <c r="F95" s="139">
        <v>8.4700000000000006</v>
      </c>
      <c r="G95" s="139">
        <f>F95*C95</f>
        <v>25.410000000000004</v>
      </c>
      <c r="H95" s="140">
        <v>8.4700000000000006</v>
      </c>
      <c r="I95" s="139">
        <f>H95*C95</f>
        <v>25.410000000000004</v>
      </c>
      <c r="J95" s="470">
        <f>I95</f>
        <v>25.410000000000004</v>
      </c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4.25" customHeight="1" x14ac:dyDescent="0.25">
      <c r="A96" s="138"/>
      <c r="B96" s="471"/>
      <c r="C96" s="471"/>
      <c r="D96" s="472" t="s">
        <v>126</v>
      </c>
      <c r="E96" s="371"/>
      <c r="F96" s="472" t="s">
        <v>204</v>
      </c>
      <c r="G96" s="371"/>
      <c r="H96" s="472" t="s">
        <v>140</v>
      </c>
      <c r="I96" s="371"/>
      <c r="J96" s="471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4.25" customHeight="1" x14ac:dyDescent="0.25">
      <c r="A97" s="138"/>
      <c r="B97" s="474" t="s">
        <v>214</v>
      </c>
      <c r="C97" s="475">
        <v>24</v>
      </c>
      <c r="D97" s="140">
        <v>2.2599999999999998</v>
      </c>
      <c r="E97" s="139">
        <f>C97*D97</f>
        <v>54.239999999999995</v>
      </c>
      <c r="F97" s="139">
        <v>2.69</v>
      </c>
      <c r="G97" s="139">
        <f>C97*F97</f>
        <v>64.56</v>
      </c>
      <c r="H97" s="139">
        <v>2.69</v>
      </c>
      <c r="I97" s="139">
        <f>C97*H97</f>
        <v>64.56</v>
      </c>
      <c r="J97" s="470">
        <f>E97</f>
        <v>54.239999999999995</v>
      </c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4.25" customHeight="1" x14ac:dyDescent="0.25">
      <c r="A98" s="138"/>
      <c r="B98" s="471"/>
      <c r="C98" s="471"/>
      <c r="D98" s="472" t="s">
        <v>215</v>
      </c>
      <c r="E98" s="371"/>
      <c r="F98" s="472" t="s">
        <v>211</v>
      </c>
      <c r="G98" s="371"/>
      <c r="H98" s="472" t="s">
        <v>154</v>
      </c>
      <c r="I98" s="371"/>
      <c r="J98" s="471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4.25" customHeight="1" x14ac:dyDescent="0.25">
      <c r="A99" s="138"/>
      <c r="B99" s="474" t="s">
        <v>216</v>
      </c>
      <c r="C99" s="475">
        <v>3</v>
      </c>
      <c r="D99" s="139">
        <v>4.99</v>
      </c>
      <c r="E99" s="139">
        <f>C99*D99</f>
        <v>14.97</v>
      </c>
      <c r="F99" s="139">
        <v>5.39</v>
      </c>
      <c r="G99" s="139">
        <f>C99*F99</f>
        <v>16.169999999999998</v>
      </c>
      <c r="H99" s="140">
        <v>4.29</v>
      </c>
      <c r="I99" s="139">
        <f>C99*H99</f>
        <v>12.870000000000001</v>
      </c>
      <c r="J99" s="470">
        <f>I99</f>
        <v>12.870000000000001</v>
      </c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4.25" customHeight="1" x14ac:dyDescent="0.25">
      <c r="A100" s="138"/>
      <c r="B100" s="471"/>
      <c r="C100" s="471"/>
      <c r="D100" s="472" t="s">
        <v>136</v>
      </c>
      <c r="E100" s="371"/>
      <c r="F100" s="472" t="s">
        <v>154</v>
      </c>
      <c r="G100" s="371"/>
      <c r="H100" s="472" t="s">
        <v>130</v>
      </c>
      <c r="I100" s="371"/>
      <c r="J100" s="471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4.25" customHeight="1" x14ac:dyDescent="0.25">
      <c r="A101" s="138"/>
      <c r="B101" s="474" t="s">
        <v>217</v>
      </c>
      <c r="C101" s="475">
        <v>24</v>
      </c>
      <c r="D101" s="140">
        <v>9.5</v>
      </c>
      <c r="E101" s="139">
        <f>C101*D101</f>
        <v>228</v>
      </c>
      <c r="F101" s="139">
        <v>14.9</v>
      </c>
      <c r="G101" s="139">
        <f>C101*F101</f>
        <v>357.6</v>
      </c>
      <c r="H101" s="139">
        <v>16</v>
      </c>
      <c r="I101" s="139">
        <f>C101*H101</f>
        <v>384</v>
      </c>
      <c r="J101" s="470">
        <f>E101</f>
        <v>228</v>
      </c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4.25" customHeight="1" x14ac:dyDescent="0.25">
      <c r="A102" s="138"/>
      <c r="B102" s="471"/>
      <c r="C102" s="471"/>
      <c r="D102" s="472" t="s">
        <v>218</v>
      </c>
      <c r="E102" s="371"/>
      <c r="F102" s="472" t="s">
        <v>219</v>
      </c>
      <c r="G102" s="371"/>
      <c r="H102" s="472" t="s">
        <v>220</v>
      </c>
      <c r="I102" s="371"/>
      <c r="J102" s="471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4.25" customHeight="1" x14ac:dyDescent="0.25">
      <c r="A103" s="138"/>
      <c r="B103" s="474" t="s">
        <v>221</v>
      </c>
      <c r="C103" s="475">
        <v>24</v>
      </c>
      <c r="D103" s="139">
        <v>10.98</v>
      </c>
      <c r="E103" s="139">
        <f>C103*D103</f>
        <v>263.52</v>
      </c>
      <c r="F103" s="139">
        <v>9.99</v>
      </c>
      <c r="G103" s="139">
        <f>C103*F103</f>
        <v>239.76</v>
      </c>
      <c r="H103" s="140">
        <v>9.35</v>
      </c>
      <c r="I103" s="139">
        <f>C103*H103</f>
        <v>224.39999999999998</v>
      </c>
      <c r="J103" s="470">
        <f>I103</f>
        <v>224.39999999999998</v>
      </c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4.25" customHeight="1" x14ac:dyDescent="0.25">
      <c r="A104" s="138"/>
      <c r="B104" s="471"/>
      <c r="C104" s="471"/>
      <c r="D104" s="472" t="s">
        <v>222</v>
      </c>
      <c r="E104" s="371"/>
      <c r="F104" s="472" t="s">
        <v>196</v>
      </c>
      <c r="G104" s="371"/>
      <c r="H104" s="472" t="s">
        <v>154</v>
      </c>
      <c r="I104" s="371"/>
      <c r="J104" s="471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4.25" customHeight="1" x14ac:dyDescent="0.25">
      <c r="A105" s="138"/>
      <c r="B105" s="474" t="s">
        <v>223</v>
      </c>
      <c r="C105" s="475">
        <v>4</v>
      </c>
      <c r="D105" s="140">
        <v>89</v>
      </c>
      <c r="E105" s="139">
        <f>C105*D105</f>
        <v>356</v>
      </c>
      <c r="F105" s="139">
        <v>91.03</v>
      </c>
      <c r="G105" s="139">
        <f>C105*F105</f>
        <v>364.12</v>
      </c>
      <c r="H105" s="139">
        <v>99.75</v>
      </c>
      <c r="I105" s="139">
        <f>C105*H105</f>
        <v>399</v>
      </c>
      <c r="J105" s="470">
        <f>E105</f>
        <v>356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4.25" customHeight="1" x14ac:dyDescent="0.25">
      <c r="A106" s="138"/>
      <c r="B106" s="471"/>
      <c r="C106" s="471"/>
      <c r="D106" s="472" t="s">
        <v>224</v>
      </c>
      <c r="E106" s="371"/>
      <c r="F106" s="472" t="s">
        <v>130</v>
      </c>
      <c r="G106" s="371"/>
      <c r="H106" s="472" t="s">
        <v>136</v>
      </c>
      <c r="I106" s="371"/>
      <c r="J106" s="471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4.25" customHeight="1" x14ac:dyDescent="0.25">
      <c r="A107" s="138"/>
      <c r="B107" s="474" t="s">
        <v>225</v>
      </c>
      <c r="C107" s="475">
        <v>1</v>
      </c>
      <c r="D107" s="139">
        <v>83.61</v>
      </c>
      <c r="E107" s="139">
        <f>C107*D107</f>
        <v>83.61</v>
      </c>
      <c r="F107" s="139">
        <v>100.8</v>
      </c>
      <c r="G107" s="139">
        <f>C107*F107</f>
        <v>100.8</v>
      </c>
      <c r="H107" s="140">
        <v>83.61</v>
      </c>
      <c r="I107" s="139">
        <f>C107*H107</f>
        <v>83.61</v>
      </c>
      <c r="J107" s="470">
        <f>I107</f>
        <v>83.61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4.25" customHeight="1" x14ac:dyDescent="0.25">
      <c r="A108" s="138"/>
      <c r="B108" s="471"/>
      <c r="C108" s="471"/>
      <c r="D108" s="473" t="s">
        <v>174</v>
      </c>
      <c r="E108" s="371"/>
      <c r="F108" s="473" t="s">
        <v>226</v>
      </c>
      <c r="G108" s="371"/>
      <c r="H108" s="473" t="s">
        <v>130</v>
      </c>
      <c r="I108" s="371"/>
      <c r="J108" s="471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4.25" customHeight="1" x14ac:dyDescent="0.25">
      <c r="A109" s="9"/>
      <c r="B109" s="494" t="s">
        <v>227</v>
      </c>
      <c r="C109" s="370"/>
      <c r="D109" s="370"/>
      <c r="E109" s="370"/>
      <c r="F109" s="370"/>
      <c r="G109" s="370"/>
      <c r="H109" s="370"/>
      <c r="I109" s="371"/>
      <c r="J109" s="144">
        <f>SUM(J75:J107)</f>
        <v>1889.34</v>
      </c>
      <c r="K109" s="38"/>
      <c r="L109" s="147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4.25" customHeight="1" x14ac:dyDescent="0.25">
      <c r="A110" s="9"/>
      <c r="B110" s="497" t="s">
        <v>228</v>
      </c>
      <c r="C110" s="370"/>
      <c r="D110" s="370"/>
      <c r="E110" s="370"/>
      <c r="F110" s="370"/>
      <c r="G110" s="370"/>
      <c r="H110" s="370"/>
      <c r="I110" s="371"/>
      <c r="J110" s="148">
        <f>J71+J109</f>
        <v>4762.5200000000004</v>
      </c>
      <c r="K110" s="38"/>
      <c r="L110" s="147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4.25" customHeight="1" x14ac:dyDescent="0.25">
      <c r="A111" s="9"/>
      <c r="B111" s="497" t="s">
        <v>229</v>
      </c>
      <c r="C111" s="370"/>
      <c r="D111" s="370"/>
      <c r="E111" s="370"/>
      <c r="F111" s="370"/>
      <c r="G111" s="370"/>
      <c r="H111" s="370"/>
      <c r="I111" s="371"/>
      <c r="J111" s="148">
        <f>J110/12</f>
        <v>396.87666666666672</v>
      </c>
      <c r="K111" s="38"/>
      <c r="L111" s="147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4.25" customHeight="1" x14ac:dyDescent="0.25">
      <c r="A112" s="9"/>
      <c r="B112" s="495" t="s">
        <v>230</v>
      </c>
      <c r="C112" s="370"/>
      <c r="D112" s="370"/>
      <c r="E112" s="370"/>
      <c r="F112" s="370"/>
      <c r="G112" s="370"/>
      <c r="H112" s="370"/>
      <c r="I112" s="371"/>
      <c r="J112" s="149">
        <f>TRUNC(J111*0.83,2)</f>
        <v>329.4</v>
      </c>
      <c r="K112" s="38"/>
      <c r="L112" s="147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2.75" customHeight="1" x14ac:dyDescent="0.25">
      <c r="A113" s="130"/>
      <c r="B113" s="13"/>
      <c r="C113" s="30"/>
      <c r="D113" s="132"/>
      <c r="E113" s="132"/>
      <c r="F113" s="132"/>
      <c r="G113" s="133"/>
      <c r="H113" s="133"/>
      <c r="I113" s="133"/>
      <c r="J113" s="30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9.5" customHeight="1" x14ac:dyDescent="0.25">
      <c r="A114" s="498">
        <v>3</v>
      </c>
      <c r="B114" s="499" t="s">
        <v>231</v>
      </c>
      <c r="C114" s="500" t="s">
        <v>117</v>
      </c>
      <c r="D114" s="478" t="s">
        <v>118</v>
      </c>
      <c r="E114" s="371"/>
      <c r="F114" s="478" t="s">
        <v>119</v>
      </c>
      <c r="G114" s="371"/>
      <c r="H114" s="478" t="s">
        <v>120</v>
      </c>
      <c r="I114" s="371"/>
      <c r="J114" s="135" t="s">
        <v>35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9.5" customHeight="1" x14ac:dyDescent="0.25">
      <c r="A115" s="471"/>
      <c r="B115" s="471"/>
      <c r="C115" s="471"/>
      <c r="D115" s="136" t="s">
        <v>121</v>
      </c>
      <c r="E115" s="136" t="s">
        <v>122</v>
      </c>
      <c r="F115" s="136" t="s">
        <v>121</v>
      </c>
      <c r="G115" s="136" t="s">
        <v>122</v>
      </c>
      <c r="H115" s="136" t="s">
        <v>121</v>
      </c>
      <c r="I115" s="136" t="s">
        <v>122</v>
      </c>
      <c r="J115" s="137" t="s">
        <v>123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4.25" customHeight="1" x14ac:dyDescent="0.25">
      <c r="A116" s="487"/>
      <c r="B116" s="474" t="s">
        <v>232</v>
      </c>
      <c r="C116" s="490">
        <v>1</v>
      </c>
      <c r="D116" s="140">
        <v>481.02</v>
      </c>
      <c r="E116" s="139">
        <f>C116*D116</f>
        <v>481.02</v>
      </c>
      <c r="F116" s="139">
        <v>495.9</v>
      </c>
      <c r="G116" s="139">
        <f>C116*F116</f>
        <v>495.9</v>
      </c>
      <c r="H116" s="139">
        <v>599.99</v>
      </c>
      <c r="I116" s="139">
        <f>C116*H116</f>
        <v>599.99</v>
      </c>
      <c r="J116" s="470">
        <f>E116</f>
        <v>481.02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4.25" customHeight="1" x14ac:dyDescent="0.25">
      <c r="A117" s="488"/>
      <c r="B117" s="471"/>
      <c r="C117" s="471"/>
      <c r="D117" s="472" t="s">
        <v>126</v>
      </c>
      <c r="E117" s="371"/>
      <c r="F117" s="472" t="s">
        <v>174</v>
      </c>
      <c r="G117" s="371"/>
      <c r="H117" s="472" t="s">
        <v>233</v>
      </c>
      <c r="I117" s="371"/>
      <c r="J117" s="471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26.25" customHeight="1" x14ac:dyDescent="0.25">
      <c r="A118" s="487"/>
      <c r="B118" s="474" t="s">
        <v>234</v>
      </c>
      <c r="C118" s="490">
        <v>1</v>
      </c>
      <c r="D118" s="139">
        <v>1596.99</v>
      </c>
      <c r="E118" s="139">
        <f>C118*D118</f>
        <v>1596.99</v>
      </c>
      <c r="F118" s="139">
        <v>1529.1</v>
      </c>
      <c r="G118" s="139">
        <f>C118*F118</f>
        <v>1529.1</v>
      </c>
      <c r="H118" s="140">
        <v>1517.14</v>
      </c>
      <c r="I118" s="139">
        <f>C118*H118</f>
        <v>1517.14</v>
      </c>
      <c r="J118" s="470">
        <f>I118</f>
        <v>1517.14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26.25" customHeight="1" x14ac:dyDescent="0.25">
      <c r="A119" s="488"/>
      <c r="B119" s="471"/>
      <c r="C119" s="471"/>
      <c r="D119" s="472" t="s">
        <v>174</v>
      </c>
      <c r="E119" s="371"/>
      <c r="F119" s="472" t="s">
        <v>235</v>
      </c>
      <c r="G119" s="371"/>
      <c r="H119" s="472" t="s">
        <v>126</v>
      </c>
      <c r="I119" s="371"/>
      <c r="J119" s="471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4.25" customHeight="1" x14ac:dyDescent="0.25">
      <c r="A120" s="487"/>
      <c r="B120" s="474" t="s">
        <v>236</v>
      </c>
      <c r="C120" s="490">
        <v>1</v>
      </c>
      <c r="D120" s="140">
        <v>549.9</v>
      </c>
      <c r="E120" s="139">
        <f>C120*D120</f>
        <v>549.9</v>
      </c>
      <c r="F120" s="139">
        <v>569</v>
      </c>
      <c r="G120" s="139">
        <f>C120*F120</f>
        <v>569</v>
      </c>
      <c r="H120" s="139">
        <v>559</v>
      </c>
      <c r="I120" s="139">
        <f>C120*H120</f>
        <v>559</v>
      </c>
      <c r="J120" s="470">
        <f>E120</f>
        <v>549.9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4.25" customHeight="1" x14ac:dyDescent="0.25">
      <c r="A121" s="488"/>
      <c r="B121" s="471"/>
      <c r="C121" s="471"/>
      <c r="D121" s="472" t="s">
        <v>125</v>
      </c>
      <c r="E121" s="371"/>
      <c r="F121" s="472" t="s">
        <v>126</v>
      </c>
      <c r="G121" s="371"/>
      <c r="H121" s="472" t="s">
        <v>233</v>
      </c>
      <c r="I121" s="371"/>
      <c r="J121" s="471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4.25" customHeight="1" x14ac:dyDescent="0.25">
      <c r="A122" s="130"/>
      <c r="B122" s="474" t="s">
        <v>237</v>
      </c>
      <c r="C122" s="490">
        <v>1</v>
      </c>
      <c r="D122" s="139">
        <v>117.9</v>
      </c>
      <c r="E122" s="139">
        <f>C122*D122</f>
        <v>117.9</v>
      </c>
      <c r="F122" s="139">
        <v>117.9</v>
      </c>
      <c r="G122" s="139">
        <f>F122*C122</f>
        <v>117.9</v>
      </c>
      <c r="H122" s="140">
        <v>110.99</v>
      </c>
      <c r="I122" s="139">
        <f>H122*C122</f>
        <v>110.99</v>
      </c>
      <c r="J122" s="470">
        <f>I122</f>
        <v>110.99</v>
      </c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4.25" customHeight="1" x14ac:dyDescent="0.25">
      <c r="A123" s="130"/>
      <c r="B123" s="471"/>
      <c r="C123" s="471"/>
      <c r="D123" s="472" t="s">
        <v>126</v>
      </c>
      <c r="E123" s="371"/>
      <c r="F123" s="472" t="s">
        <v>226</v>
      </c>
      <c r="G123" s="371"/>
      <c r="H123" s="472" t="s">
        <v>233</v>
      </c>
      <c r="I123" s="371"/>
      <c r="J123" s="471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4.25" customHeight="1" x14ac:dyDescent="0.25">
      <c r="A124" s="130"/>
      <c r="B124" s="474" t="s">
        <v>238</v>
      </c>
      <c r="C124" s="490">
        <v>1</v>
      </c>
      <c r="D124" s="139">
        <v>497.9</v>
      </c>
      <c r="E124" s="139">
        <f>C124*D124</f>
        <v>497.9</v>
      </c>
      <c r="F124" s="139">
        <v>497.9</v>
      </c>
      <c r="G124" s="139">
        <f>C124*F124</f>
        <v>497.9</v>
      </c>
      <c r="H124" s="140">
        <v>399.9</v>
      </c>
      <c r="I124" s="139">
        <f>C124*H124</f>
        <v>399.9</v>
      </c>
      <c r="J124" s="470">
        <f>I124</f>
        <v>399.9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4.25" customHeight="1" x14ac:dyDescent="0.25">
      <c r="A125" s="130"/>
      <c r="B125" s="471"/>
      <c r="C125" s="471"/>
      <c r="D125" s="472" t="s">
        <v>154</v>
      </c>
      <c r="E125" s="371"/>
      <c r="F125" s="472" t="s">
        <v>160</v>
      </c>
      <c r="G125" s="371"/>
      <c r="H125" s="472" t="s">
        <v>235</v>
      </c>
      <c r="I125" s="371"/>
      <c r="J125" s="471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4.25" customHeight="1" x14ac:dyDescent="0.25">
      <c r="A126" s="130"/>
      <c r="B126" s="474" t="s">
        <v>239</v>
      </c>
      <c r="C126" s="490">
        <v>4</v>
      </c>
      <c r="D126" s="139">
        <v>64.989999999999995</v>
      </c>
      <c r="E126" s="139">
        <f>C126*D126</f>
        <v>259.95999999999998</v>
      </c>
      <c r="F126" s="139">
        <v>59.99</v>
      </c>
      <c r="G126" s="139">
        <f>C126*F126</f>
        <v>239.96</v>
      </c>
      <c r="H126" s="140">
        <v>59.99</v>
      </c>
      <c r="I126" s="139">
        <f>C126*H126</f>
        <v>239.96</v>
      </c>
      <c r="J126" s="470">
        <f>I126</f>
        <v>239.96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4.25" customHeight="1" x14ac:dyDescent="0.25">
      <c r="A127" s="130"/>
      <c r="B127" s="471"/>
      <c r="C127" s="471"/>
      <c r="D127" s="472" t="s">
        <v>206</v>
      </c>
      <c r="E127" s="371"/>
      <c r="F127" s="472" t="s">
        <v>160</v>
      </c>
      <c r="G127" s="371"/>
      <c r="H127" s="472" t="s">
        <v>167</v>
      </c>
      <c r="I127" s="371"/>
      <c r="J127" s="471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4.25" customHeight="1" x14ac:dyDescent="0.25">
      <c r="A128" s="130"/>
      <c r="B128" s="474" t="s">
        <v>240</v>
      </c>
      <c r="C128" s="490">
        <v>1</v>
      </c>
      <c r="D128" s="140">
        <v>55.24</v>
      </c>
      <c r="E128" s="139">
        <f>C128*D128</f>
        <v>55.24</v>
      </c>
      <c r="F128" s="139">
        <v>69.900000000000006</v>
      </c>
      <c r="G128" s="139">
        <f>C128*F128</f>
        <v>69.900000000000006</v>
      </c>
      <c r="H128" s="139">
        <v>69.900000000000006</v>
      </c>
      <c r="I128" s="139">
        <f>C128*H128</f>
        <v>69.900000000000006</v>
      </c>
      <c r="J128" s="470">
        <f>E128</f>
        <v>55.24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4.25" customHeight="1" x14ac:dyDescent="0.25">
      <c r="A129" s="130"/>
      <c r="B129" s="471"/>
      <c r="C129" s="471"/>
      <c r="D129" s="472" t="s">
        <v>126</v>
      </c>
      <c r="E129" s="371"/>
      <c r="F129" s="472" t="s">
        <v>160</v>
      </c>
      <c r="G129" s="371"/>
      <c r="H129" s="472" t="s">
        <v>154</v>
      </c>
      <c r="I129" s="371"/>
      <c r="J129" s="471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4.25" customHeight="1" x14ac:dyDescent="0.25">
      <c r="A130" s="130"/>
      <c r="B130" s="474" t="s">
        <v>241</v>
      </c>
      <c r="C130" s="490">
        <v>1</v>
      </c>
      <c r="D130" s="139">
        <v>549</v>
      </c>
      <c r="E130" s="139">
        <f>C130*D130</f>
        <v>549</v>
      </c>
      <c r="F130" s="140">
        <v>529.91</v>
      </c>
      <c r="G130" s="139">
        <f>C130*F130</f>
        <v>529.91</v>
      </c>
      <c r="H130" s="139">
        <v>726.03</v>
      </c>
      <c r="I130" s="139">
        <f>C130*H130</f>
        <v>726.03</v>
      </c>
      <c r="J130" s="470">
        <f>G130</f>
        <v>529.91</v>
      </c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5">
      <c r="A131" s="130"/>
      <c r="B131" s="471"/>
      <c r="C131" s="471"/>
      <c r="D131" s="472" t="s">
        <v>242</v>
      </c>
      <c r="E131" s="371"/>
      <c r="F131" s="472" t="s">
        <v>167</v>
      </c>
      <c r="G131" s="371"/>
      <c r="H131" s="472" t="s">
        <v>155</v>
      </c>
      <c r="I131" s="371"/>
      <c r="J131" s="471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4.25" customHeight="1" x14ac:dyDescent="0.25">
      <c r="A132" s="130"/>
      <c r="B132" s="474" t="s">
        <v>243</v>
      </c>
      <c r="C132" s="490">
        <v>1</v>
      </c>
      <c r="D132" s="140">
        <v>949.63</v>
      </c>
      <c r="E132" s="139">
        <f>C132*D132</f>
        <v>949.63</v>
      </c>
      <c r="F132" s="139">
        <v>1019.9</v>
      </c>
      <c r="G132" s="139">
        <f>C132*F132</f>
        <v>1019.9</v>
      </c>
      <c r="H132" s="139">
        <v>999.9</v>
      </c>
      <c r="I132" s="139">
        <f>C132*H132</f>
        <v>999.9</v>
      </c>
      <c r="J132" s="470">
        <f>E132</f>
        <v>949.63</v>
      </c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4.25" customHeight="1" x14ac:dyDescent="0.25">
      <c r="A133" s="130"/>
      <c r="B133" s="471"/>
      <c r="C133" s="471"/>
      <c r="D133" s="472" t="s">
        <v>174</v>
      </c>
      <c r="E133" s="371"/>
      <c r="F133" s="472" t="s">
        <v>226</v>
      </c>
      <c r="G133" s="371"/>
      <c r="H133" s="472" t="s">
        <v>155</v>
      </c>
      <c r="I133" s="371"/>
      <c r="J133" s="471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4.25" customHeight="1" x14ac:dyDescent="0.25">
      <c r="A134" s="130"/>
      <c r="B134" s="477" t="s">
        <v>244</v>
      </c>
      <c r="C134" s="496">
        <v>2</v>
      </c>
      <c r="D134" s="140">
        <v>244.15</v>
      </c>
      <c r="E134" s="139">
        <f>C134*D134</f>
        <v>488.3</v>
      </c>
      <c r="F134" s="139">
        <v>263.99</v>
      </c>
      <c r="G134" s="139">
        <f>C134*F134</f>
        <v>527.98</v>
      </c>
      <c r="H134" s="139">
        <v>254.59</v>
      </c>
      <c r="I134" s="139">
        <f>C134*H134</f>
        <v>509.18</v>
      </c>
      <c r="J134" s="470">
        <f>E134</f>
        <v>488.3</v>
      </c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4.25" customHeight="1" x14ac:dyDescent="0.25">
      <c r="A135" s="130"/>
      <c r="B135" s="471"/>
      <c r="C135" s="471"/>
      <c r="D135" s="472" t="s">
        <v>245</v>
      </c>
      <c r="E135" s="371"/>
      <c r="F135" s="472" t="s">
        <v>246</v>
      </c>
      <c r="G135" s="371"/>
      <c r="H135" s="472" t="s">
        <v>247</v>
      </c>
      <c r="I135" s="371"/>
      <c r="J135" s="471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4.25" customHeight="1" x14ac:dyDescent="0.25">
      <c r="A136" s="130"/>
      <c r="B136" s="477" t="s">
        <v>248</v>
      </c>
      <c r="C136" s="496">
        <v>2</v>
      </c>
      <c r="D136" s="139">
        <v>57.02</v>
      </c>
      <c r="E136" s="139">
        <f>C136*D136</f>
        <v>114.04</v>
      </c>
      <c r="F136" s="139">
        <v>65.680000000000007</v>
      </c>
      <c r="G136" s="139">
        <f>C136*F136</f>
        <v>131.36000000000001</v>
      </c>
      <c r="H136" s="140">
        <v>49.9</v>
      </c>
      <c r="I136" s="139">
        <f>C136*H136</f>
        <v>99.8</v>
      </c>
      <c r="J136" s="470">
        <f>I136</f>
        <v>99.8</v>
      </c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5">
      <c r="A137" s="130"/>
      <c r="B137" s="471"/>
      <c r="C137" s="471"/>
      <c r="D137" s="472" t="s">
        <v>160</v>
      </c>
      <c r="E137" s="371"/>
      <c r="F137" s="472" t="s">
        <v>126</v>
      </c>
      <c r="G137" s="371"/>
      <c r="H137" s="472" t="s">
        <v>138</v>
      </c>
      <c r="I137" s="371"/>
      <c r="J137" s="471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4.25" customHeight="1" x14ac:dyDescent="0.25">
      <c r="A138" s="130"/>
      <c r="B138" s="474" t="s">
        <v>249</v>
      </c>
      <c r="C138" s="490">
        <v>2</v>
      </c>
      <c r="D138" s="140">
        <v>32.32</v>
      </c>
      <c r="E138" s="139">
        <f>C138*D138</f>
        <v>64.64</v>
      </c>
      <c r="F138" s="139">
        <v>42.9</v>
      </c>
      <c r="G138" s="139">
        <f>C138*F138</f>
        <v>85.8</v>
      </c>
      <c r="H138" s="139">
        <v>42</v>
      </c>
      <c r="I138" s="139">
        <f>C138*H138</f>
        <v>84</v>
      </c>
      <c r="J138" s="470">
        <f>E138</f>
        <v>64.64</v>
      </c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4.25" customHeight="1" x14ac:dyDescent="0.25">
      <c r="A139" s="130"/>
      <c r="B139" s="471"/>
      <c r="C139" s="471"/>
      <c r="D139" s="472" t="s">
        <v>126</v>
      </c>
      <c r="E139" s="371"/>
      <c r="F139" s="472" t="s">
        <v>206</v>
      </c>
      <c r="G139" s="371"/>
      <c r="H139" s="472" t="s">
        <v>250</v>
      </c>
      <c r="I139" s="371"/>
      <c r="J139" s="471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4.25" customHeight="1" x14ac:dyDescent="0.25">
      <c r="A140" s="130"/>
      <c r="B140" s="474" t="s">
        <v>251</v>
      </c>
      <c r="C140" s="490">
        <v>1</v>
      </c>
      <c r="D140" s="140">
        <v>159.9</v>
      </c>
      <c r="E140" s="139">
        <f>C140*D140</f>
        <v>159.9</v>
      </c>
      <c r="F140" s="139">
        <v>159.9</v>
      </c>
      <c r="G140" s="139">
        <f>C140*F140</f>
        <v>159.9</v>
      </c>
      <c r="H140" s="139">
        <v>159.9</v>
      </c>
      <c r="I140" s="139">
        <f>C140*H140</f>
        <v>159.9</v>
      </c>
      <c r="J140" s="470">
        <f>E140</f>
        <v>159.9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4.25" customHeight="1" x14ac:dyDescent="0.25">
      <c r="A141" s="130"/>
      <c r="B141" s="471"/>
      <c r="C141" s="471"/>
      <c r="D141" s="472" t="s">
        <v>136</v>
      </c>
      <c r="E141" s="371"/>
      <c r="F141" s="472" t="s">
        <v>167</v>
      </c>
      <c r="G141" s="371"/>
      <c r="H141" s="472" t="s">
        <v>204</v>
      </c>
      <c r="I141" s="371"/>
      <c r="J141" s="471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4.25" customHeight="1" x14ac:dyDescent="0.25">
      <c r="A142" s="130"/>
      <c r="B142" s="474" t="s">
        <v>252</v>
      </c>
      <c r="C142" s="490">
        <v>1</v>
      </c>
      <c r="D142" s="139">
        <v>49.9</v>
      </c>
      <c r="E142" s="139">
        <f>C142*D142</f>
        <v>49.9</v>
      </c>
      <c r="F142" s="139">
        <v>49.9</v>
      </c>
      <c r="G142" s="139">
        <f>C142*F142</f>
        <v>49.9</v>
      </c>
      <c r="H142" s="140">
        <v>26.56</v>
      </c>
      <c r="I142" s="139">
        <f>C142*H142</f>
        <v>26.56</v>
      </c>
      <c r="J142" s="470">
        <f>I142</f>
        <v>26.56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4.25" customHeight="1" x14ac:dyDescent="0.25">
      <c r="A143" s="130"/>
      <c r="B143" s="471"/>
      <c r="C143" s="471"/>
      <c r="D143" s="472" t="s">
        <v>204</v>
      </c>
      <c r="E143" s="371"/>
      <c r="F143" s="472" t="s">
        <v>126</v>
      </c>
      <c r="G143" s="371"/>
      <c r="H143" s="472" t="s">
        <v>125</v>
      </c>
      <c r="I143" s="371"/>
      <c r="J143" s="471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4.25" customHeight="1" x14ac:dyDescent="0.25">
      <c r="A144" s="487"/>
      <c r="B144" s="474" t="s">
        <v>253</v>
      </c>
      <c r="C144" s="490">
        <v>1</v>
      </c>
      <c r="D144" s="139">
        <v>86.05</v>
      </c>
      <c r="E144" s="139">
        <f>C144*D144</f>
        <v>86.05</v>
      </c>
      <c r="F144" s="140">
        <v>69</v>
      </c>
      <c r="G144" s="139">
        <f>C144*F144</f>
        <v>69</v>
      </c>
      <c r="H144" s="139">
        <v>70.8</v>
      </c>
      <c r="I144" s="139">
        <f>C144*H144</f>
        <v>70.8</v>
      </c>
      <c r="J144" s="470">
        <f>G144</f>
        <v>69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4.25" customHeight="1" x14ac:dyDescent="0.25">
      <c r="A145" s="488"/>
      <c r="B145" s="471"/>
      <c r="C145" s="471"/>
      <c r="D145" s="472" t="s">
        <v>130</v>
      </c>
      <c r="E145" s="371"/>
      <c r="F145" s="472" t="s">
        <v>126</v>
      </c>
      <c r="G145" s="371"/>
      <c r="H145" s="472" t="s">
        <v>138</v>
      </c>
      <c r="I145" s="371"/>
      <c r="J145" s="471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4.25" customHeight="1" x14ac:dyDescent="0.25">
      <c r="A146" s="487"/>
      <c r="B146" s="474" t="s">
        <v>254</v>
      </c>
      <c r="C146" s="490">
        <v>1</v>
      </c>
      <c r="D146" s="139">
        <v>102</v>
      </c>
      <c r="E146" s="139">
        <f>C146*D146</f>
        <v>102</v>
      </c>
      <c r="F146" s="139">
        <v>105</v>
      </c>
      <c r="G146" s="139">
        <f>C146*F146</f>
        <v>105</v>
      </c>
      <c r="H146" s="140">
        <v>101.99</v>
      </c>
      <c r="I146" s="139">
        <f>C146*H146</f>
        <v>101.99</v>
      </c>
      <c r="J146" s="470">
        <f>I146</f>
        <v>101.99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 x14ac:dyDescent="0.25">
      <c r="A147" s="488"/>
      <c r="B147" s="471"/>
      <c r="C147" s="471"/>
      <c r="D147" s="472" t="s">
        <v>255</v>
      </c>
      <c r="E147" s="371"/>
      <c r="F147" s="472" t="s">
        <v>206</v>
      </c>
      <c r="G147" s="371"/>
      <c r="H147" s="472" t="s">
        <v>126</v>
      </c>
      <c r="I147" s="371"/>
      <c r="J147" s="471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 x14ac:dyDescent="0.25">
      <c r="A148" s="150"/>
      <c r="B148" s="474" t="s">
        <v>256</v>
      </c>
      <c r="C148" s="490">
        <v>1</v>
      </c>
      <c r="D148" s="139">
        <v>154.69999999999999</v>
      </c>
      <c r="E148" s="139">
        <f>C148*D148</f>
        <v>154.69999999999999</v>
      </c>
      <c r="F148" s="139">
        <v>150.06</v>
      </c>
      <c r="G148" s="139">
        <f>C148*F148</f>
        <v>150.06</v>
      </c>
      <c r="H148" s="140">
        <v>149.9</v>
      </c>
      <c r="I148" s="139">
        <f>C148*H148</f>
        <v>149.9</v>
      </c>
      <c r="J148" s="470">
        <f>I148</f>
        <v>149.9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4.25" customHeight="1" x14ac:dyDescent="0.25">
      <c r="A149" s="150"/>
      <c r="B149" s="471"/>
      <c r="C149" s="471"/>
      <c r="D149" s="472" t="s">
        <v>125</v>
      </c>
      <c r="E149" s="371"/>
      <c r="F149" s="472" t="s">
        <v>206</v>
      </c>
      <c r="G149" s="371"/>
      <c r="H149" s="472" t="s">
        <v>155</v>
      </c>
      <c r="I149" s="371"/>
      <c r="J149" s="471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4.25" customHeight="1" x14ac:dyDescent="0.25">
      <c r="A150" s="150"/>
      <c r="B150" s="474" t="s">
        <v>257</v>
      </c>
      <c r="C150" s="490">
        <v>2</v>
      </c>
      <c r="D150" s="139">
        <v>21.5</v>
      </c>
      <c r="E150" s="139">
        <f>C150*D150</f>
        <v>43</v>
      </c>
      <c r="F150" s="139">
        <v>21.5</v>
      </c>
      <c r="G150" s="139">
        <f>C150*F150</f>
        <v>43</v>
      </c>
      <c r="H150" s="140">
        <v>19.899999999999999</v>
      </c>
      <c r="I150" s="139">
        <f>C150*H150</f>
        <v>39.799999999999997</v>
      </c>
      <c r="J150" s="470">
        <f>I150</f>
        <v>39.799999999999997</v>
      </c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4.25" customHeight="1" x14ac:dyDescent="0.25">
      <c r="A151" s="150"/>
      <c r="B151" s="471"/>
      <c r="C151" s="471"/>
      <c r="D151" s="472" t="s">
        <v>154</v>
      </c>
      <c r="E151" s="371"/>
      <c r="F151" s="472" t="s">
        <v>167</v>
      </c>
      <c r="G151" s="371"/>
      <c r="H151" s="472" t="s">
        <v>250</v>
      </c>
      <c r="I151" s="371"/>
      <c r="J151" s="471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4.25" customHeight="1" x14ac:dyDescent="0.25">
      <c r="A152" s="150"/>
      <c r="B152" s="474" t="s">
        <v>258</v>
      </c>
      <c r="C152" s="490">
        <v>1</v>
      </c>
      <c r="D152" s="140">
        <v>422.29</v>
      </c>
      <c r="E152" s="139">
        <f>C152*D152</f>
        <v>422.29</v>
      </c>
      <c r="F152" s="139">
        <v>449.99</v>
      </c>
      <c r="G152" s="139">
        <f>C152*F152</f>
        <v>449.99</v>
      </c>
      <c r="H152" s="139">
        <v>423</v>
      </c>
      <c r="I152" s="139">
        <f>C152*H152</f>
        <v>423</v>
      </c>
      <c r="J152" s="470">
        <f>E152</f>
        <v>422.29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4.25" customHeight="1" x14ac:dyDescent="0.25">
      <c r="A153" s="150"/>
      <c r="B153" s="471"/>
      <c r="C153" s="471"/>
      <c r="D153" s="473" t="s">
        <v>125</v>
      </c>
      <c r="E153" s="371"/>
      <c r="F153" s="472" t="s">
        <v>167</v>
      </c>
      <c r="G153" s="371"/>
      <c r="H153" s="473" t="s">
        <v>204</v>
      </c>
      <c r="I153" s="371"/>
      <c r="J153" s="471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4.25" customHeight="1" x14ac:dyDescent="0.25">
      <c r="A154" s="9"/>
      <c r="B154" s="494" t="s">
        <v>259</v>
      </c>
      <c r="C154" s="370"/>
      <c r="D154" s="370"/>
      <c r="E154" s="370"/>
      <c r="F154" s="370"/>
      <c r="G154" s="370"/>
      <c r="H154" s="370"/>
      <c r="I154" s="371"/>
      <c r="J154" s="144">
        <f>SUM(J116:J152)</f>
        <v>6455.87</v>
      </c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4.25" customHeight="1" x14ac:dyDescent="0.25">
      <c r="A155" s="130"/>
      <c r="B155" s="495" t="s">
        <v>260</v>
      </c>
      <c r="C155" s="370"/>
      <c r="D155" s="370"/>
      <c r="E155" s="370"/>
      <c r="F155" s="370"/>
      <c r="G155" s="370"/>
      <c r="H155" s="370"/>
      <c r="I155" s="371"/>
      <c r="J155" s="149">
        <f>TRUNC(J154*0.83,2)</f>
        <v>5358.37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2.75" customHeight="1" x14ac:dyDescent="0.25">
      <c r="A156" s="130"/>
      <c r="B156" s="13"/>
      <c r="C156" s="30"/>
      <c r="D156" s="132"/>
      <c r="E156" s="132"/>
      <c r="F156" s="132"/>
      <c r="G156" s="133"/>
      <c r="H156" s="133"/>
      <c r="I156" s="133"/>
      <c r="J156" s="30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39.75" customHeight="1" x14ac:dyDescent="0.25">
      <c r="A157" s="94">
        <v>4</v>
      </c>
      <c r="B157" s="151" t="s">
        <v>261</v>
      </c>
      <c r="C157" s="19" t="s">
        <v>118</v>
      </c>
      <c r="D157" s="19" t="s">
        <v>119</v>
      </c>
      <c r="E157" s="19" t="s">
        <v>120</v>
      </c>
      <c r="F157" s="19" t="s">
        <v>262</v>
      </c>
      <c r="G157" s="30"/>
      <c r="H157" s="132"/>
      <c r="I157" s="134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5.75" customHeight="1" x14ac:dyDescent="0.25">
      <c r="A158" s="130"/>
      <c r="B158" s="477" t="s">
        <v>263</v>
      </c>
      <c r="C158" s="152">
        <v>0.25</v>
      </c>
      <c r="D158" s="46">
        <v>1.5</v>
      </c>
      <c r="E158" s="46">
        <v>0.5</v>
      </c>
      <c r="F158" s="470">
        <v>0.25</v>
      </c>
      <c r="G158" s="30"/>
      <c r="H158" s="132"/>
      <c r="I158" s="134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2.75" customHeight="1" x14ac:dyDescent="0.25">
      <c r="A159" s="130"/>
      <c r="B159" s="471"/>
      <c r="C159" s="139" t="s">
        <v>264</v>
      </c>
      <c r="D159" s="46" t="s">
        <v>265</v>
      </c>
      <c r="E159" s="46" t="s">
        <v>266</v>
      </c>
      <c r="F159" s="471"/>
      <c r="G159" s="30"/>
      <c r="H159" s="132"/>
      <c r="I159" s="134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5" customHeight="1" x14ac:dyDescent="0.25">
      <c r="A160" s="9"/>
      <c r="B160" s="482" t="s">
        <v>267</v>
      </c>
      <c r="C160" s="370"/>
      <c r="D160" s="370"/>
      <c r="E160" s="371"/>
      <c r="F160" s="149">
        <f>TRUNC(F158*0.83,2)</f>
        <v>0.2</v>
      </c>
      <c r="G160" s="30"/>
      <c r="H160" s="132"/>
      <c r="I160" s="134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5.75" customHeight="1" x14ac:dyDescent="0.25">
      <c r="A161" s="130"/>
      <c r="B161" s="477" t="s">
        <v>268</v>
      </c>
      <c r="C161" s="140">
        <v>3.5</v>
      </c>
      <c r="D161" s="46">
        <v>4</v>
      </c>
      <c r="E161" s="46">
        <v>4</v>
      </c>
      <c r="F161" s="483">
        <v>3.5</v>
      </c>
      <c r="G161" s="30"/>
      <c r="H161" s="132"/>
      <c r="I161" s="134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2.75" customHeight="1" x14ac:dyDescent="0.25">
      <c r="A162" s="130"/>
      <c r="B162" s="471"/>
      <c r="C162" s="139" t="s">
        <v>266</v>
      </c>
      <c r="D162" s="46" t="s">
        <v>269</v>
      </c>
      <c r="E162" s="46" t="s">
        <v>270</v>
      </c>
      <c r="F162" s="471"/>
      <c r="G162" s="30"/>
      <c r="H162" s="132"/>
      <c r="I162" s="134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5" customHeight="1" x14ac:dyDescent="0.25">
      <c r="A163" s="9"/>
      <c r="B163" s="482" t="s">
        <v>267</v>
      </c>
      <c r="C163" s="370"/>
      <c r="D163" s="370"/>
      <c r="E163" s="371"/>
      <c r="F163" s="149">
        <f>TRUNC(F161*0.83,2)</f>
        <v>2.9</v>
      </c>
      <c r="G163" s="30"/>
      <c r="H163" s="132"/>
      <c r="I163" s="134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5.75" customHeight="1" x14ac:dyDescent="0.25">
      <c r="A164" s="130"/>
      <c r="B164" s="477" t="s">
        <v>271</v>
      </c>
      <c r="C164" s="152">
        <v>1.5</v>
      </c>
      <c r="D164" s="46">
        <v>3</v>
      </c>
      <c r="E164" s="46">
        <v>1.75</v>
      </c>
      <c r="F164" s="483">
        <v>1.5</v>
      </c>
      <c r="G164" s="30"/>
      <c r="H164" s="132"/>
      <c r="I164" s="134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2.75" customHeight="1" x14ac:dyDescent="0.25">
      <c r="A165" s="130"/>
      <c r="B165" s="471"/>
      <c r="C165" s="139" t="s">
        <v>264</v>
      </c>
      <c r="D165" s="46" t="s">
        <v>265</v>
      </c>
      <c r="E165" s="46" t="s">
        <v>266</v>
      </c>
      <c r="F165" s="471"/>
      <c r="G165" s="30"/>
      <c r="H165" s="132"/>
      <c r="I165" s="134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5" customHeight="1" x14ac:dyDescent="0.25">
      <c r="A166" s="9"/>
      <c r="B166" s="482" t="s">
        <v>267</v>
      </c>
      <c r="C166" s="370"/>
      <c r="D166" s="370"/>
      <c r="E166" s="371"/>
      <c r="F166" s="149">
        <f>TRUNC(F164*0.83,2)</f>
        <v>1.24</v>
      </c>
      <c r="G166" s="30"/>
      <c r="H166" s="132"/>
      <c r="I166" s="134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2.75" customHeight="1" x14ac:dyDescent="0.25">
      <c r="A167" s="130"/>
      <c r="B167" s="13"/>
      <c r="C167" s="30"/>
      <c r="D167" s="132"/>
      <c r="E167" s="132"/>
      <c r="F167" s="132"/>
      <c r="G167" s="133"/>
      <c r="H167" s="133"/>
      <c r="I167" s="133"/>
      <c r="J167" s="30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39.75" customHeight="1" x14ac:dyDescent="0.25">
      <c r="A168" s="153">
        <v>5</v>
      </c>
      <c r="B168" s="151" t="s">
        <v>272</v>
      </c>
      <c r="C168" s="19" t="s">
        <v>273</v>
      </c>
      <c r="D168" s="19" t="s">
        <v>274</v>
      </c>
      <c r="E168" s="19" t="s">
        <v>118</v>
      </c>
      <c r="F168" s="19" t="s">
        <v>119</v>
      </c>
      <c r="G168" s="154" t="s">
        <v>120</v>
      </c>
      <c r="H168" s="19" t="s">
        <v>262</v>
      </c>
      <c r="I168" s="133"/>
      <c r="J168" s="133"/>
      <c r="K168" s="133"/>
      <c r="L168" s="30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4.25" customHeight="1" x14ac:dyDescent="0.25">
      <c r="A169" s="130"/>
      <c r="B169" s="477" t="s">
        <v>275</v>
      </c>
      <c r="C169" s="485">
        <v>1</v>
      </c>
      <c r="D169" s="486">
        <v>12</v>
      </c>
      <c r="E169" s="155">
        <v>79.989999999999995</v>
      </c>
      <c r="F169" s="156">
        <v>79.989999999999995</v>
      </c>
      <c r="G169" s="157">
        <v>64.989999999999995</v>
      </c>
      <c r="H169" s="491">
        <f>D169*G169*C169</f>
        <v>779.87999999999988</v>
      </c>
      <c r="I169" s="133"/>
      <c r="J169" s="133"/>
      <c r="K169" s="133"/>
      <c r="L169" s="30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2.75" customHeight="1" x14ac:dyDescent="0.25">
      <c r="A170" s="130"/>
      <c r="B170" s="471"/>
      <c r="C170" s="471"/>
      <c r="D170" s="471"/>
      <c r="E170" s="158" t="s">
        <v>276</v>
      </c>
      <c r="F170" s="156" t="s">
        <v>277</v>
      </c>
      <c r="G170" s="159" t="s">
        <v>278</v>
      </c>
      <c r="H170" s="492"/>
      <c r="I170" s="133"/>
      <c r="J170" s="133"/>
      <c r="K170" s="133"/>
      <c r="L170" s="30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 x14ac:dyDescent="0.25">
      <c r="A171" s="9"/>
      <c r="B171" s="482" t="s">
        <v>267</v>
      </c>
      <c r="C171" s="370"/>
      <c r="D171" s="422"/>
      <c r="E171" s="160">
        <f t="shared" ref="E171:H171" si="0">TRUNC(E169*0.83,2)</f>
        <v>66.39</v>
      </c>
      <c r="F171" s="161">
        <f t="shared" si="0"/>
        <v>66.39</v>
      </c>
      <c r="G171" s="162">
        <f t="shared" si="0"/>
        <v>53.94</v>
      </c>
      <c r="H171" s="163">
        <f t="shared" si="0"/>
        <v>647.29999999999995</v>
      </c>
      <c r="I171" s="133"/>
      <c r="J171" s="133"/>
      <c r="K171" s="133"/>
      <c r="L171" s="30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4.25" customHeight="1" x14ac:dyDescent="0.25">
      <c r="A172" s="130"/>
      <c r="B172" s="477" t="s">
        <v>279</v>
      </c>
      <c r="C172" s="489">
        <v>0.67</v>
      </c>
      <c r="D172" s="479">
        <v>12</v>
      </c>
      <c r="E172" s="157">
        <v>5957.37</v>
      </c>
      <c r="F172" s="164">
        <v>11657.8</v>
      </c>
      <c r="G172" s="165"/>
      <c r="H172" s="481">
        <f>D172*E172*C172</f>
        <v>47897.254800000002</v>
      </c>
      <c r="I172" s="133"/>
      <c r="J172" s="133"/>
      <c r="K172" s="133"/>
      <c r="L172" s="30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22.5" customHeight="1" x14ac:dyDescent="0.25">
      <c r="A173" s="130"/>
      <c r="B173" s="471"/>
      <c r="C173" s="471"/>
      <c r="D173" s="480"/>
      <c r="E173" s="166" t="s">
        <v>280</v>
      </c>
      <c r="F173" s="164" t="s">
        <v>281</v>
      </c>
      <c r="G173" s="155"/>
      <c r="H173" s="471"/>
      <c r="I173" s="133"/>
      <c r="J173" s="133"/>
      <c r="K173" s="133"/>
      <c r="L173" s="30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 x14ac:dyDescent="0.25">
      <c r="A174" s="9"/>
      <c r="B174" s="482" t="s">
        <v>267</v>
      </c>
      <c r="C174" s="370"/>
      <c r="D174" s="422"/>
      <c r="E174" s="162">
        <f t="shared" ref="E174:H174" si="1">TRUNC(E172*0.83,2)</f>
        <v>4944.6099999999997</v>
      </c>
      <c r="F174" s="163">
        <f t="shared" si="1"/>
        <v>9675.9699999999993</v>
      </c>
      <c r="G174" s="149">
        <f t="shared" si="1"/>
        <v>0</v>
      </c>
      <c r="H174" s="149">
        <f t="shared" si="1"/>
        <v>39754.720000000001</v>
      </c>
      <c r="I174" s="133"/>
      <c r="J174" s="133"/>
      <c r="K174" s="133"/>
      <c r="L174" s="30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2.75" customHeight="1" x14ac:dyDescent="0.25">
      <c r="A175" s="130"/>
      <c r="B175" s="13"/>
      <c r="C175" s="30"/>
      <c r="D175" s="132"/>
      <c r="E175" s="132"/>
      <c r="F175" s="132"/>
      <c r="G175" s="133"/>
      <c r="H175" s="133"/>
      <c r="I175" s="133"/>
      <c r="J175" s="167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39.75" customHeight="1" x14ac:dyDescent="0.25">
      <c r="A176" s="94">
        <v>6</v>
      </c>
      <c r="B176" s="151" t="s">
        <v>282</v>
      </c>
      <c r="C176" s="19" t="s">
        <v>118</v>
      </c>
      <c r="D176" s="19" t="s">
        <v>119</v>
      </c>
      <c r="E176" s="19" t="s">
        <v>120</v>
      </c>
      <c r="F176" s="19" t="s">
        <v>33</v>
      </c>
      <c r="G176" s="133"/>
      <c r="H176" s="133"/>
      <c r="I176" s="30"/>
      <c r="J176" s="167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 x14ac:dyDescent="0.25">
      <c r="A177" s="130"/>
      <c r="B177" s="484" t="s">
        <v>283</v>
      </c>
      <c r="C177" s="155">
        <v>1.69</v>
      </c>
      <c r="D177" s="155">
        <v>1.79</v>
      </c>
      <c r="E177" s="168">
        <v>1.65</v>
      </c>
      <c r="F177" s="470">
        <v>1.65</v>
      </c>
      <c r="G177" s="133"/>
      <c r="H177" s="133"/>
      <c r="I177" s="30"/>
      <c r="J177" s="167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2.75" customHeight="1" x14ac:dyDescent="0.25">
      <c r="A178" s="130"/>
      <c r="B178" s="471"/>
      <c r="C178" s="155" t="s">
        <v>284</v>
      </c>
      <c r="D178" s="155" t="s">
        <v>215</v>
      </c>
      <c r="E178" s="155" t="s">
        <v>285</v>
      </c>
      <c r="F178" s="471"/>
      <c r="G178" s="133"/>
      <c r="H178" s="133"/>
      <c r="I178" s="30"/>
      <c r="J178" s="132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 x14ac:dyDescent="0.25">
      <c r="A179" s="130"/>
      <c r="B179" s="484" t="s">
        <v>286</v>
      </c>
      <c r="C179" s="168">
        <v>1.59</v>
      </c>
      <c r="D179" s="139">
        <v>2.99</v>
      </c>
      <c r="E179" s="155">
        <v>2.99</v>
      </c>
      <c r="F179" s="470">
        <v>1.59</v>
      </c>
      <c r="G179" s="133"/>
      <c r="H179" s="133"/>
      <c r="I179" s="30"/>
      <c r="J179" s="132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2.75" customHeight="1" x14ac:dyDescent="0.25">
      <c r="A180" s="130"/>
      <c r="B180" s="471"/>
      <c r="C180" s="155" t="s">
        <v>235</v>
      </c>
      <c r="D180" s="139" t="s">
        <v>154</v>
      </c>
      <c r="E180" s="155" t="s">
        <v>126</v>
      </c>
      <c r="F180" s="471"/>
      <c r="G180" s="133"/>
      <c r="H180" s="133"/>
      <c r="I180" s="30"/>
      <c r="J180" s="132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 x14ac:dyDescent="0.25">
      <c r="A181" s="130"/>
      <c r="B181" s="484" t="s">
        <v>287</v>
      </c>
      <c r="C181" s="155">
        <v>3.8</v>
      </c>
      <c r="D181" s="140">
        <v>2.99</v>
      </c>
      <c r="E181" s="155">
        <v>3.59</v>
      </c>
      <c r="F181" s="470">
        <v>2.99</v>
      </c>
      <c r="G181" s="133"/>
      <c r="H181" s="133"/>
      <c r="I181" s="133"/>
      <c r="J181" s="132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2.75" customHeight="1" x14ac:dyDescent="0.25">
      <c r="A182" s="130"/>
      <c r="B182" s="471"/>
      <c r="C182" s="155" t="s">
        <v>288</v>
      </c>
      <c r="D182" s="139" t="s">
        <v>154</v>
      </c>
      <c r="E182" s="155" t="s">
        <v>289</v>
      </c>
      <c r="F182" s="471"/>
      <c r="G182" s="133"/>
      <c r="H182" s="133"/>
      <c r="I182" s="30"/>
      <c r="J182" s="132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4.25" customHeight="1" x14ac:dyDescent="0.25">
      <c r="A183" s="9"/>
      <c r="B183" s="493" t="s">
        <v>290</v>
      </c>
      <c r="C183" s="370"/>
      <c r="D183" s="370"/>
      <c r="E183" s="371"/>
      <c r="F183" s="144">
        <f>F181+F179+F177</f>
        <v>6.23</v>
      </c>
      <c r="G183" s="133"/>
      <c r="H183" s="133"/>
      <c r="I183" s="30"/>
      <c r="J183" s="132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4.25" customHeight="1" x14ac:dyDescent="0.25">
      <c r="A184" s="9"/>
      <c r="B184" s="482" t="s">
        <v>291</v>
      </c>
      <c r="C184" s="370"/>
      <c r="D184" s="370"/>
      <c r="E184" s="371"/>
      <c r="F184" s="149">
        <f>TRUNC(F183*0.83,2)</f>
        <v>5.17</v>
      </c>
      <c r="G184" s="133"/>
      <c r="H184" s="133"/>
      <c r="I184" s="30"/>
      <c r="J184" s="132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2.75" customHeight="1" x14ac:dyDescent="0.25">
      <c r="A185" s="130"/>
      <c r="B185" s="169"/>
      <c r="C185" s="170"/>
      <c r="D185" s="30"/>
      <c r="E185" s="30"/>
      <c r="F185" s="171"/>
      <c r="G185" s="172"/>
      <c r="H185" s="172"/>
      <c r="I185" s="133"/>
      <c r="J185" s="30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39.75" customHeight="1" x14ac:dyDescent="0.25">
      <c r="A186" s="94">
        <v>7</v>
      </c>
      <c r="B186" s="151" t="s">
        <v>292</v>
      </c>
      <c r="C186" s="19" t="s">
        <v>118</v>
      </c>
      <c r="D186" s="19" t="s">
        <v>119</v>
      </c>
      <c r="E186" s="19" t="s">
        <v>120</v>
      </c>
      <c r="F186" s="19" t="s">
        <v>32</v>
      </c>
      <c r="G186" s="172"/>
      <c r="H186" s="172"/>
      <c r="I186" s="133"/>
      <c r="J186" s="30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4.25" customHeight="1" x14ac:dyDescent="0.25">
      <c r="A187" s="487"/>
      <c r="B187" s="477" t="s">
        <v>293</v>
      </c>
      <c r="C187" s="140">
        <v>2.5</v>
      </c>
      <c r="D187" s="139">
        <v>2.5</v>
      </c>
      <c r="E187" s="139"/>
      <c r="F187" s="470">
        <v>2.5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2.75" customHeight="1" x14ac:dyDescent="0.25">
      <c r="A188" s="488"/>
      <c r="B188" s="471"/>
      <c r="C188" s="21" t="s">
        <v>294</v>
      </c>
      <c r="D188" s="21" t="s">
        <v>295</v>
      </c>
      <c r="E188" s="139"/>
      <c r="F188" s="471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2.75" customHeight="1" x14ac:dyDescent="0.25">
      <c r="A189" s="130"/>
      <c r="B189" s="482" t="s">
        <v>267</v>
      </c>
      <c r="C189" s="370"/>
      <c r="D189" s="370"/>
      <c r="E189" s="371"/>
      <c r="F189" s="149">
        <f>TRUNC(F187*0.83,2)</f>
        <v>2.0699999999999998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4.25" customHeight="1" x14ac:dyDescent="0.25">
      <c r="A190" s="130"/>
      <c r="B190" s="477" t="s">
        <v>296</v>
      </c>
      <c r="C190" s="140">
        <v>6</v>
      </c>
      <c r="D190" s="139">
        <v>8</v>
      </c>
      <c r="E190" s="139"/>
      <c r="F190" s="470">
        <v>6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2.75" customHeight="1" x14ac:dyDescent="0.25">
      <c r="A191" s="130"/>
      <c r="B191" s="471"/>
      <c r="C191" s="21" t="s">
        <v>294</v>
      </c>
      <c r="D191" s="21" t="s">
        <v>295</v>
      </c>
      <c r="E191" s="139"/>
      <c r="F191" s="471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2.75" customHeight="1" x14ac:dyDescent="0.25">
      <c r="A192" s="130"/>
      <c r="B192" s="482" t="s">
        <v>267</v>
      </c>
      <c r="C192" s="370"/>
      <c r="D192" s="370"/>
      <c r="E192" s="371"/>
      <c r="F192" s="149">
        <f>TRUNC(F190*0.83,2)</f>
        <v>4.9800000000000004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4.25" customHeight="1" x14ac:dyDescent="0.25">
      <c r="A193" s="130"/>
      <c r="B193" s="477" t="s">
        <v>297</v>
      </c>
      <c r="C193" s="21">
        <v>32.5</v>
      </c>
      <c r="D193" s="140">
        <v>29.7</v>
      </c>
      <c r="E193" s="21">
        <v>38.049999999999997</v>
      </c>
      <c r="F193" s="470">
        <v>29.7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2.75" customHeight="1" x14ac:dyDescent="0.25">
      <c r="A194" s="130"/>
      <c r="B194" s="471"/>
      <c r="C194" s="21" t="s">
        <v>142</v>
      </c>
      <c r="D194" s="21" t="s">
        <v>126</v>
      </c>
      <c r="E194" s="21" t="s">
        <v>298</v>
      </c>
      <c r="F194" s="47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2.75" customHeight="1" x14ac:dyDescent="0.25">
      <c r="A195" s="130"/>
      <c r="B195" s="482" t="s">
        <v>267</v>
      </c>
      <c r="C195" s="370"/>
      <c r="D195" s="370"/>
      <c r="E195" s="371"/>
      <c r="F195" s="149">
        <f>TRUNC(F193*0.83,2)</f>
        <v>24.65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4.25" customHeight="1" x14ac:dyDescent="0.25">
      <c r="A196" s="130"/>
      <c r="B196" s="474" t="s">
        <v>299</v>
      </c>
      <c r="C196" s="140">
        <v>6.9</v>
      </c>
      <c r="D196" s="139">
        <v>7.9</v>
      </c>
      <c r="E196" s="139">
        <v>7.49</v>
      </c>
      <c r="F196" s="470">
        <v>6.9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38.25" customHeight="1" x14ac:dyDescent="0.25">
      <c r="A197" s="130"/>
      <c r="B197" s="471"/>
      <c r="C197" s="47" t="s">
        <v>300</v>
      </c>
      <c r="D197" s="47" t="s">
        <v>301</v>
      </c>
      <c r="E197" s="47" t="s">
        <v>302</v>
      </c>
      <c r="F197" s="47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2.75" customHeight="1" x14ac:dyDescent="0.25">
      <c r="A198" s="130"/>
      <c r="B198" s="482" t="s">
        <v>267</v>
      </c>
      <c r="C198" s="370"/>
      <c r="D198" s="370"/>
      <c r="E198" s="371"/>
      <c r="F198" s="149">
        <f>TRUNC(F196*0.83,2)</f>
        <v>5.72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</row>
    <row r="199" spans="1:30" ht="12.75" customHeight="1" x14ac:dyDescent="0.25">
      <c r="A199" s="130"/>
      <c r="B199" s="13"/>
      <c r="C199" s="30"/>
      <c r="D199" s="132"/>
      <c r="E199" s="132"/>
      <c r="F199" s="132"/>
      <c r="G199" s="133"/>
      <c r="H199" s="133"/>
      <c r="I199" s="133"/>
      <c r="J199" s="30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</row>
    <row r="200" spans="1:30" ht="39.75" customHeight="1" x14ac:dyDescent="0.25">
      <c r="A200" s="94">
        <v>8</v>
      </c>
      <c r="B200" s="151" t="s">
        <v>30</v>
      </c>
      <c r="C200" s="19" t="s">
        <v>36</v>
      </c>
      <c r="D200" s="19" t="s">
        <v>32</v>
      </c>
      <c r="E200" s="19" t="s">
        <v>33</v>
      </c>
      <c r="F200" s="132"/>
      <c r="G200" s="172"/>
      <c r="H200" s="133"/>
      <c r="I200" s="30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</row>
    <row r="201" spans="1:30" ht="38.25" customHeight="1" x14ac:dyDescent="0.25">
      <c r="A201" s="130"/>
      <c r="B201" s="173" t="s">
        <v>303</v>
      </c>
      <c r="C201" s="174">
        <v>15</v>
      </c>
      <c r="D201" s="139">
        <v>0.25</v>
      </c>
      <c r="E201" s="21">
        <f t="shared" ref="E201:E205" si="2">D201*C201</f>
        <v>3.75</v>
      </c>
      <c r="F201" s="132"/>
      <c r="G201" s="133"/>
      <c r="H201" s="133"/>
      <c r="I201" s="30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</row>
    <row r="202" spans="1:30" ht="38.25" customHeight="1" x14ac:dyDescent="0.25">
      <c r="A202" s="130"/>
      <c r="B202" s="173" t="s">
        <v>304</v>
      </c>
      <c r="C202" s="174">
        <v>5</v>
      </c>
      <c r="D202" s="139">
        <v>1.5</v>
      </c>
      <c r="E202" s="21">
        <f t="shared" si="2"/>
        <v>7.5</v>
      </c>
      <c r="F202" s="132"/>
      <c r="G202" s="133"/>
      <c r="H202" s="133"/>
      <c r="I202" s="30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</row>
    <row r="203" spans="1:30" ht="12.75" customHeight="1" x14ac:dyDescent="0.25">
      <c r="A203" s="130"/>
      <c r="B203" s="173" t="s">
        <v>305</v>
      </c>
      <c r="C203" s="174">
        <v>1</v>
      </c>
      <c r="D203" s="21">
        <v>3.7</v>
      </c>
      <c r="E203" s="21">
        <f t="shared" si="2"/>
        <v>3.7</v>
      </c>
      <c r="F203" s="132"/>
      <c r="G203" s="133"/>
      <c r="H203" s="133"/>
      <c r="I203" s="30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</row>
    <row r="204" spans="1:30" ht="12.75" customHeight="1" x14ac:dyDescent="0.25">
      <c r="A204" s="130"/>
      <c r="B204" s="173" t="s">
        <v>306</v>
      </c>
      <c r="C204" s="174">
        <v>1</v>
      </c>
      <c r="D204" s="21">
        <v>0.35</v>
      </c>
      <c r="E204" s="21">
        <f t="shared" si="2"/>
        <v>0.35</v>
      </c>
      <c r="F204" s="132"/>
      <c r="G204" s="133"/>
      <c r="H204" s="133"/>
      <c r="I204" s="30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</row>
    <row r="205" spans="1:30" ht="12.75" customHeight="1" x14ac:dyDescent="0.25">
      <c r="A205" s="130"/>
      <c r="B205" s="173" t="s">
        <v>307</v>
      </c>
      <c r="C205" s="174">
        <v>1</v>
      </c>
      <c r="D205" s="21">
        <v>0.60000000000000009</v>
      </c>
      <c r="E205" s="21">
        <f t="shared" si="2"/>
        <v>0.60000000000000009</v>
      </c>
      <c r="F205" s="132"/>
      <c r="G205" s="133"/>
      <c r="H205" s="133"/>
      <c r="I205" s="30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</row>
    <row r="206" spans="1:30" ht="14.25" customHeight="1" x14ac:dyDescent="0.25">
      <c r="A206" s="130"/>
      <c r="B206" s="493" t="s">
        <v>308</v>
      </c>
      <c r="C206" s="370"/>
      <c r="D206" s="371"/>
      <c r="E206" s="144">
        <f>SUM(E201:E205)</f>
        <v>15.899999999999999</v>
      </c>
      <c r="F206" s="133"/>
      <c r="G206" s="133"/>
      <c r="H206" s="133"/>
      <c r="I206" s="30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</row>
    <row r="207" spans="1:30" ht="12.75" customHeight="1" x14ac:dyDescent="0.25">
      <c r="A207" s="130"/>
      <c r="B207" s="482" t="s">
        <v>309</v>
      </c>
      <c r="C207" s="370"/>
      <c r="D207" s="371"/>
      <c r="E207" s="149">
        <f>TRUNC(E206*0.83,2)</f>
        <v>13.19</v>
      </c>
      <c r="F207" s="132"/>
      <c r="G207" s="133"/>
      <c r="H207" s="133"/>
      <c r="I207" s="133"/>
      <c r="J207" s="30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</row>
    <row r="208" spans="1:30" ht="12.75" customHeight="1" x14ac:dyDescent="0.25">
      <c r="A208" s="130"/>
      <c r="B208" s="13"/>
      <c r="C208" s="30"/>
      <c r="D208" s="132"/>
      <c r="E208" s="132"/>
      <c r="F208" s="132"/>
      <c r="G208" s="133"/>
      <c r="H208" s="133"/>
      <c r="I208" s="133"/>
      <c r="J208" s="30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</row>
    <row r="209" spans="1:30" ht="12.75" customHeight="1" x14ac:dyDescent="0.25">
      <c r="A209" s="130"/>
      <c r="B209" s="13"/>
      <c r="C209" s="30"/>
      <c r="D209" s="132"/>
      <c r="E209" s="132"/>
      <c r="F209" s="132"/>
      <c r="G209" s="133"/>
      <c r="H209" s="133"/>
      <c r="I209" s="133"/>
      <c r="J209" s="30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</row>
    <row r="210" spans="1:30" ht="12.75" customHeight="1" x14ac:dyDescent="0.25">
      <c r="A210" s="130"/>
      <c r="B210" s="13"/>
      <c r="C210" s="30"/>
      <c r="D210" s="132"/>
      <c r="E210" s="132"/>
      <c r="F210" s="132"/>
      <c r="G210" s="133"/>
      <c r="H210" s="133"/>
      <c r="I210" s="133"/>
      <c r="J210" s="30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</row>
    <row r="211" spans="1:30" ht="12.75" customHeight="1" x14ac:dyDescent="0.25">
      <c r="A211" s="130"/>
      <c r="B211" s="13"/>
      <c r="C211" s="30"/>
      <c r="D211" s="132"/>
      <c r="E211" s="132"/>
      <c r="F211" s="132"/>
      <c r="G211" s="133"/>
      <c r="H211" s="133"/>
      <c r="I211" s="133"/>
      <c r="J211" s="30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</row>
    <row r="212" spans="1:30" ht="12.75" customHeight="1" x14ac:dyDescent="0.25">
      <c r="A212" s="130"/>
      <c r="B212" s="13"/>
      <c r="C212" s="30"/>
      <c r="D212" s="132"/>
      <c r="E212" s="132"/>
      <c r="F212" s="132"/>
      <c r="G212" s="133"/>
      <c r="H212" s="133"/>
      <c r="I212" s="133"/>
      <c r="J212" s="30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</row>
    <row r="213" spans="1:30" ht="12.75" customHeight="1" x14ac:dyDescent="0.25">
      <c r="A213" s="130"/>
      <c r="B213" s="13"/>
      <c r="C213" s="30"/>
      <c r="D213" s="132"/>
      <c r="E213" s="132"/>
      <c r="F213" s="132"/>
      <c r="G213" s="133"/>
      <c r="H213" s="133"/>
      <c r="I213" s="133"/>
      <c r="J213" s="30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</row>
    <row r="214" spans="1:30" ht="12.75" customHeight="1" x14ac:dyDescent="0.25">
      <c r="A214" s="130"/>
      <c r="B214" s="13"/>
      <c r="C214" s="30"/>
      <c r="D214" s="132"/>
      <c r="E214" s="132"/>
      <c r="F214" s="132"/>
      <c r="G214" s="133"/>
      <c r="H214" s="133"/>
      <c r="I214" s="133"/>
      <c r="J214" s="30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</row>
    <row r="215" spans="1:30" ht="12.75" customHeight="1" x14ac:dyDescent="0.25">
      <c r="A215" s="130"/>
      <c r="B215" s="13"/>
      <c r="C215" s="30"/>
      <c r="D215" s="132"/>
      <c r="E215" s="132"/>
      <c r="F215" s="132"/>
      <c r="G215" s="133"/>
      <c r="H215" s="133"/>
      <c r="I215" s="133"/>
      <c r="J215" s="30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</row>
    <row r="216" spans="1:30" ht="12.75" customHeight="1" x14ac:dyDescent="0.25">
      <c r="A216" s="130"/>
      <c r="B216" s="13"/>
      <c r="C216" s="30"/>
      <c r="D216" s="132"/>
      <c r="E216" s="132"/>
      <c r="F216" s="132"/>
      <c r="G216" s="133"/>
      <c r="H216" s="133"/>
      <c r="I216" s="133"/>
      <c r="J216" s="30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</row>
    <row r="217" spans="1:30" ht="12.75" customHeight="1" x14ac:dyDescent="0.25">
      <c r="A217" s="130"/>
      <c r="B217" s="13"/>
      <c r="C217" s="30"/>
      <c r="D217" s="132"/>
      <c r="E217" s="132"/>
      <c r="F217" s="132"/>
      <c r="G217" s="133"/>
      <c r="H217" s="133"/>
      <c r="I217" s="133"/>
      <c r="J217" s="30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</row>
    <row r="218" spans="1:30" ht="12.75" customHeight="1" x14ac:dyDescent="0.25">
      <c r="A218" s="130"/>
      <c r="B218" s="13"/>
      <c r="C218" s="30"/>
      <c r="D218" s="132"/>
      <c r="E218" s="132"/>
      <c r="F218" s="132"/>
      <c r="G218" s="133"/>
      <c r="H218" s="133"/>
      <c r="I218" s="133"/>
      <c r="J218" s="30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</row>
    <row r="219" spans="1:30" ht="12.75" customHeight="1" x14ac:dyDescent="0.25">
      <c r="A219" s="130"/>
      <c r="B219" s="13"/>
      <c r="C219" s="30"/>
      <c r="D219" s="132"/>
      <c r="E219" s="132"/>
      <c r="F219" s="132"/>
      <c r="G219" s="133"/>
      <c r="H219" s="133"/>
      <c r="I219" s="133"/>
      <c r="J219" s="30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</row>
    <row r="220" spans="1:30" ht="12.75" customHeight="1" x14ac:dyDescent="0.25">
      <c r="A220" s="130"/>
      <c r="B220" s="13"/>
      <c r="C220" s="30"/>
      <c r="D220" s="132"/>
      <c r="E220" s="132"/>
      <c r="F220" s="132"/>
      <c r="G220" s="133"/>
      <c r="H220" s="133"/>
      <c r="I220" s="133"/>
      <c r="J220" s="30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</row>
    <row r="221" spans="1:30" ht="12.75" customHeight="1" x14ac:dyDescent="0.25">
      <c r="A221" s="130"/>
      <c r="B221" s="13"/>
      <c r="C221" s="30"/>
      <c r="D221" s="132"/>
      <c r="E221" s="132"/>
      <c r="F221" s="132"/>
      <c r="G221" s="133"/>
      <c r="H221" s="133"/>
      <c r="I221" s="133"/>
      <c r="J221" s="30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</row>
    <row r="222" spans="1:30" ht="12.75" customHeight="1" x14ac:dyDescent="0.25">
      <c r="A222" s="130"/>
      <c r="B222" s="13"/>
      <c r="C222" s="30"/>
      <c r="D222" s="132"/>
      <c r="E222" s="132"/>
      <c r="F222" s="132"/>
      <c r="G222" s="133"/>
      <c r="H222" s="133"/>
      <c r="I222" s="133"/>
      <c r="J222" s="30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</row>
    <row r="223" spans="1:30" ht="12.75" customHeight="1" x14ac:dyDescent="0.25">
      <c r="A223" s="130"/>
      <c r="B223" s="13"/>
      <c r="C223" s="30"/>
      <c r="D223" s="132"/>
      <c r="E223" s="132"/>
      <c r="F223" s="132"/>
      <c r="G223" s="133"/>
      <c r="H223" s="133"/>
      <c r="I223" s="133"/>
      <c r="J223" s="30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</row>
    <row r="224" spans="1:30" ht="12.75" customHeight="1" x14ac:dyDescent="0.25">
      <c r="A224" s="130"/>
      <c r="B224" s="13"/>
      <c r="C224" s="30"/>
      <c r="D224" s="132"/>
      <c r="E224" s="132"/>
      <c r="F224" s="132"/>
      <c r="G224" s="133"/>
      <c r="H224" s="133"/>
      <c r="I224" s="133"/>
      <c r="J224" s="30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</row>
    <row r="225" spans="1:30" ht="12.75" customHeight="1" x14ac:dyDescent="0.25">
      <c r="A225" s="130"/>
      <c r="B225" s="13"/>
      <c r="C225" s="30"/>
      <c r="D225" s="132"/>
      <c r="E225" s="132"/>
      <c r="F225" s="132"/>
      <c r="G225" s="133"/>
      <c r="H225" s="133"/>
      <c r="I225" s="133"/>
      <c r="J225" s="30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</row>
    <row r="226" spans="1:30" ht="12.75" customHeight="1" x14ac:dyDescent="0.25">
      <c r="A226" s="130"/>
      <c r="B226" s="13"/>
      <c r="C226" s="30"/>
      <c r="D226" s="132"/>
      <c r="E226" s="132"/>
      <c r="F226" s="132"/>
      <c r="G226" s="133"/>
      <c r="H226" s="133"/>
      <c r="I226" s="133"/>
      <c r="J226" s="30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</row>
    <row r="227" spans="1:30" ht="12.75" customHeight="1" x14ac:dyDescent="0.25">
      <c r="A227" s="130"/>
      <c r="B227" s="13"/>
      <c r="C227" s="30"/>
      <c r="D227" s="132"/>
      <c r="E227" s="132"/>
      <c r="F227" s="132"/>
      <c r="G227" s="133"/>
      <c r="H227" s="133"/>
      <c r="I227" s="133"/>
      <c r="J227" s="30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</row>
    <row r="228" spans="1:30" ht="12.75" customHeight="1" x14ac:dyDescent="0.25">
      <c r="A228" s="130"/>
      <c r="B228" s="13"/>
      <c r="C228" s="30"/>
      <c r="D228" s="132"/>
      <c r="E228" s="132"/>
      <c r="F228" s="132"/>
      <c r="G228" s="133"/>
      <c r="H228" s="133"/>
      <c r="I228" s="133"/>
      <c r="J228" s="30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</row>
    <row r="229" spans="1:30" ht="12.75" customHeight="1" x14ac:dyDescent="0.25">
      <c r="A229" s="130"/>
      <c r="B229" s="13"/>
      <c r="C229" s="30"/>
      <c r="D229" s="132"/>
      <c r="E229" s="132"/>
      <c r="F229" s="132"/>
      <c r="G229" s="133"/>
      <c r="H229" s="133"/>
      <c r="I229" s="133"/>
      <c r="J229" s="30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</row>
    <row r="230" spans="1:30" ht="12.75" customHeight="1" x14ac:dyDescent="0.25">
      <c r="A230" s="130"/>
      <c r="B230" s="13"/>
      <c r="C230" s="30"/>
      <c r="D230" s="132"/>
      <c r="E230" s="132"/>
      <c r="F230" s="132"/>
      <c r="G230" s="133"/>
      <c r="H230" s="133"/>
      <c r="I230" s="133"/>
      <c r="J230" s="30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</row>
    <row r="231" spans="1:30" ht="12.75" customHeight="1" x14ac:dyDescent="0.25">
      <c r="A231" s="130"/>
      <c r="B231" s="13"/>
      <c r="C231" s="30"/>
      <c r="D231" s="132"/>
      <c r="E231" s="132"/>
      <c r="F231" s="132"/>
      <c r="G231" s="133"/>
      <c r="H231" s="133"/>
      <c r="I231" s="133"/>
      <c r="J231" s="30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</row>
    <row r="232" spans="1:30" ht="12.75" customHeight="1" x14ac:dyDescent="0.25">
      <c r="A232" s="130"/>
      <c r="B232" s="13"/>
      <c r="C232" s="30"/>
      <c r="D232" s="132"/>
      <c r="E232" s="132"/>
      <c r="F232" s="132"/>
      <c r="G232" s="133"/>
      <c r="H232" s="133"/>
      <c r="I232" s="133"/>
      <c r="J232" s="30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</row>
    <row r="233" spans="1:30" ht="12.75" customHeight="1" x14ac:dyDescent="0.25">
      <c r="A233" s="130"/>
      <c r="B233" s="13"/>
      <c r="C233" s="30"/>
      <c r="D233" s="132"/>
      <c r="E233" s="132"/>
      <c r="F233" s="132"/>
      <c r="G233" s="133"/>
      <c r="H233" s="133"/>
      <c r="I233" s="133"/>
      <c r="J233" s="30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</row>
    <row r="234" spans="1:30" ht="12.75" customHeight="1" x14ac:dyDescent="0.25">
      <c r="A234" s="130"/>
      <c r="B234" s="13"/>
      <c r="C234" s="30"/>
      <c r="D234" s="132"/>
      <c r="E234" s="132"/>
      <c r="F234" s="132"/>
      <c r="G234" s="133"/>
      <c r="H234" s="133"/>
      <c r="I234" s="133"/>
      <c r="J234" s="30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</row>
    <row r="235" spans="1:30" ht="12.75" customHeight="1" x14ac:dyDescent="0.25">
      <c r="A235" s="130"/>
      <c r="B235" s="13"/>
      <c r="C235" s="30"/>
      <c r="D235" s="132"/>
      <c r="E235" s="132"/>
      <c r="F235" s="132"/>
      <c r="G235" s="133"/>
      <c r="H235" s="133"/>
      <c r="I235" s="133"/>
      <c r="J235" s="30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</row>
    <row r="236" spans="1:30" ht="12.75" customHeight="1" x14ac:dyDescent="0.25">
      <c r="A236" s="130"/>
      <c r="B236" s="175"/>
      <c r="C236" s="176"/>
      <c r="D236" s="177"/>
      <c r="E236" s="177"/>
      <c r="F236" s="177"/>
      <c r="G236" s="133"/>
      <c r="H236" s="133"/>
      <c r="I236" s="133"/>
      <c r="J236" s="30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</row>
    <row r="237" spans="1:30" ht="26.25" customHeight="1" x14ac:dyDescent="0.25">
      <c r="A237" s="130"/>
      <c r="B237" s="178" t="s">
        <v>310</v>
      </c>
      <c r="C237" s="30"/>
      <c r="D237" s="132"/>
      <c r="E237" s="132"/>
      <c r="F237" s="132"/>
      <c r="G237" s="133"/>
      <c r="H237" s="133"/>
      <c r="I237" s="133"/>
      <c r="J237" s="30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</row>
    <row r="238" spans="1:30" ht="26.25" customHeight="1" x14ac:dyDescent="0.25">
      <c r="A238" s="130"/>
      <c r="B238" s="178" t="s">
        <v>311</v>
      </c>
      <c r="C238" s="30"/>
      <c r="D238" s="132"/>
      <c r="E238" s="132"/>
      <c r="F238" s="132"/>
      <c r="G238" s="133"/>
      <c r="H238" s="133"/>
      <c r="I238" s="133"/>
      <c r="J238" s="30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</row>
    <row r="239" spans="1:30" ht="12.75" customHeight="1" x14ac:dyDescent="0.25">
      <c r="A239" s="130"/>
      <c r="B239" s="13"/>
      <c r="C239" s="30"/>
      <c r="D239" s="132"/>
      <c r="E239" s="132"/>
      <c r="F239" s="132"/>
      <c r="G239" s="133"/>
      <c r="H239" s="133"/>
      <c r="I239" s="133"/>
      <c r="J239" s="30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</row>
    <row r="240" spans="1:30" ht="12.75" customHeight="1" x14ac:dyDescent="0.25">
      <c r="A240" s="130"/>
      <c r="B240" s="13"/>
      <c r="C240" s="30"/>
      <c r="D240" s="132"/>
      <c r="E240" s="132"/>
      <c r="F240" s="132"/>
      <c r="G240" s="133"/>
      <c r="H240" s="133"/>
      <c r="I240" s="133"/>
      <c r="J240" s="30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</row>
    <row r="241" spans="1:30" ht="12.75" customHeight="1" x14ac:dyDescent="0.25">
      <c r="A241" s="130"/>
      <c r="B241" s="13"/>
      <c r="C241" s="30"/>
      <c r="D241" s="132"/>
      <c r="E241" s="132"/>
      <c r="F241" s="132"/>
      <c r="G241" s="133"/>
      <c r="H241" s="133"/>
      <c r="I241" s="133"/>
      <c r="J241" s="30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</row>
    <row r="242" spans="1:30" ht="12.75" customHeight="1" x14ac:dyDescent="0.25">
      <c r="A242" s="130"/>
      <c r="B242" s="13"/>
      <c r="C242" s="30"/>
      <c r="D242" s="132"/>
      <c r="E242" s="132"/>
      <c r="F242" s="132"/>
      <c r="G242" s="133"/>
      <c r="H242" s="133"/>
      <c r="I242" s="133"/>
      <c r="J242" s="30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</row>
    <row r="243" spans="1:30" ht="12.75" customHeight="1" x14ac:dyDescent="0.25">
      <c r="A243" s="130"/>
      <c r="B243" s="13"/>
      <c r="C243" s="30"/>
      <c r="D243" s="132"/>
      <c r="E243" s="132"/>
      <c r="F243" s="132"/>
      <c r="G243" s="133"/>
      <c r="H243" s="133"/>
      <c r="I243" s="133"/>
      <c r="J243" s="30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</row>
    <row r="244" spans="1:30" ht="12.75" customHeight="1" x14ac:dyDescent="0.25">
      <c r="A244" s="130"/>
      <c r="B244" s="13"/>
      <c r="C244" s="30"/>
      <c r="D244" s="132"/>
      <c r="E244" s="132"/>
      <c r="F244" s="132"/>
      <c r="G244" s="133"/>
      <c r="H244" s="133"/>
      <c r="I244" s="133"/>
      <c r="J244" s="30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</row>
    <row r="245" spans="1:30" ht="12.75" customHeight="1" x14ac:dyDescent="0.25">
      <c r="A245" s="130"/>
      <c r="B245" s="13"/>
      <c r="C245" s="30"/>
      <c r="D245" s="132"/>
      <c r="E245" s="132"/>
      <c r="F245" s="132"/>
      <c r="G245" s="133"/>
      <c r="H245" s="133"/>
      <c r="I245" s="133"/>
      <c r="J245" s="30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</row>
    <row r="246" spans="1:30" ht="12.75" customHeight="1" x14ac:dyDescent="0.25">
      <c r="A246" s="130"/>
      <c r="B246" s="13"/>
      <c r="C246" s="30"/>
      <c r="D246" s="132"/>
      <c r="E246" s="132"/>
      <c r="F246" s="132"/>
      <c r="G246" s="133"/>
      <c r="H246" s="133"/>
      <c r="I246" s="133"/>
      <c r="J246" s="30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</row>
    <row r="247" spans="1:30" ht="12.75" customHeight="1" x14ac:dyDescent="0.25">
      <c r="A247" s="130"/>
      <c r="B247" s="13"/>
      <c r="C247" s="30"/>
      <c r="D247" s="132"/>
      <c r="E247" s="132"/>
      <c r="F247" s="132"/>
      <c r="G247" s="133"/>
      <c r="H247" s="133"/>
      <c r="I247" s="133"/>
      <c r="J247" s="30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</row>
    <row r="248" spans="1:30" ht="12.75" customHeight="1" x14ac:dyDescent="0.25">
      <c r="A248" s="130"/>
      <c r="B248" s="13"/>
      <c r="C248" s="30"/>
      <c r="D248" s="132"/>
      <c r="E248" s="132"/>
      <c r="F248" s="132"/>
      <c r="G248" s="133"/>
      <c r="H248" s="133"/>
      <c r="I248" s="133"/>
      <c r="J248" s="30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</row>
    <row r="249" spans="1:30" ht="12.75" customHeight="1" x14ac:dyDescent="0.25">
      <c r="A249" s="130"/>
      <c r="B249" s="13"/>
      <c r="C249" s="30"/>
      <c r="D249" s="132"/>
      <c r="E249" s="132"/>
      <c r="F249" s="132"/>
      <c r="G249" s="133"/>
      <c r="H249" s="133"/>
      <c r="I249" s="133"/>
      <c r="J249" s="30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</row>
    <row r="250" spans="1:30" ht="12.75" customHeight="1" x14ac:dyDescent="0.25">
      <c r="A250" s="130"/>
      <c r="B250" s="13"/>
      <c r="C250" s="30"/>
      <c r="D250" s="132"/>
      <c r="E250" s="132"/>
      <c r="F250" s="132"/>
      <c r="G250" s="133"/>
      <c r="H250" s="133"/>
      <c r="I250" s="133"/>
      <c r="J250" s="30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</row>
    <row r="251" spans="1:30" ht="12.75" customHeight="1" x14ac:dyDescent="0.25">
      <c r="A251" s="130"/>
      <c r="B251" s="13"/>
      <c r="C251" s="30"/>
      <c r="D251" s="132"/>
      <c r="E251" s="132"/>
      <c r="F251" s="132"/>
      <c r="G251" s="133"/>
      <c r="H251" s="133"/>
      <c r="I251" s="133"/>
      <c r="J251" s="30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</row>
    <row r="252" spans="1:30" ht="12.75" customHeight="1" x14ac:dyDescent="0.25">
      <c r="A252" s="130"/>
      <c r="B252" s="13"/>
      <c r="C252" s="30"/>
      <c r="D252" s="132"/>
      <c r="E252" s="132"/>
      <c r="F252" s="132"/>
      <c r="G252" s="133"/>
      <c r="H252" s="133"/>
      <c r="I252" s="133"/>
      <c r="J252" s="30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</row>
    <row r="253" spans="1:30" ht="12.75" customHeight="1" x14ac:dyDescent="0.25">
      <c r="A253" s="130"/>
      <c r="B253" s="13"/>
      <c r="C253" s="30"/>
      <c r="D253" s="132"/>
      <c r="E253" s="132"/>
      <c r="F253" s="132"/>
      <c r="G253" s="133"/>
      <c r="H253" s="133"/>
      <c r="I253" s="133"/>
      <c r="J253" s="30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</row>
    <row r="254" spans="1:30" ht="12.75" customHeight="1" x14ac:dyDescent="0.25">
      <c r="A254" s="130"/>
      <c r="B254" s="13"/>
      <c r="C254" s="30"/>
      <c r="D254" s="132"/>
      <c r="E254" s="132"/>
      <c r="F254" s="132"/>
      <c r="G254" s="133"/>
      <c r="H254" s="133"/>
      <c r="I254" s="133"/>
      <c r="J254" s="30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</row>
    <row r="255" spans="1:30" ht="12.75" customHeight="1" x14ac:dyDescent="0.25">
      <c r="A255" s="130"/>
      <c r="B255" s="13"/>
      <c r="C255" s="30"/>
      <c r="D255" s="132"/>
      <c r="E255" s="132"/>
      <c r="F255" s="132"/>
      <c r="G255" s="133"/>
      <c r="H255" s="133"/>
      <c r="I255" s="133"/>
      <c r="J255" s="30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</row>
    <row r="256" spans="1:30" ht="12.75" customHeight="1" x14ac:dyDescent="0.25">
      <c r="A256" s="130"/>
      <c r="B256" s="13"/>
      <c r="C256" s="30"/>
      <c r="D256" s="132"/>
      <c r="E256" s="132"/>
      <c r="F256" s="132"/>
      <c r="G256" s="133"/>
      <c r="H256" s="133"/>
      <c r="I256" s="133"/>
      <c r="J256" s="30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</row>
    <row r="257" spans="1:30" ht="12.75" customHeight="1" x14ac:dyDescent="0.25">
      <c r="A257" s="130"/>
      <c r="B257" s="13"/>
      <c r="C257" s="30"/>
      <c r="D257" s="132"/>
      <c r="E257" s="132"/>
      <c r="F257" s="132"/>
      <c r="G257" s="133"/>
      <c r="H257" s="133"/>
      <c r="I257" s="133"/>
      <c r="J257" s="30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</row>
    <row r="258" spans="1:30" ht="12.75" customHeight="1" x14ac:dyDescent="0.25">
      <c r="A258" s="130"/>
      <c r="B258" s="13"/>
      <c r="C258" s="30"/>
      <c r="D258" s="132"/>
      <c r="E258" s="132"/>
      <c r="F258" s="132"/>
      <c r="G258" s="133"/>
      <c r="H258" s="133"/>
      <c r="I258" s="133"/>
      <c r="J258" s="30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</row>
    <row r="259" spans="1:30" ht="12.75" customHeight="1" x14ac:dyDescent="0.25">
      <c r="A259" s="130"/>
      <c r="B259" s="13"/>
      <c r="C259" s="30"/>
      <c r="D259" s="132"/>
      <c r="E259" s="132"/>
      <c r="F259" s="132"/>
      <c r="G259" s="133"/>
      <c r="H259" s="133"/>
      <c r="I259" s="133"/>
      <c r="J259" s="30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</row>
    <row r="260" spans="1:30" ht="12.75" customHeight="1" x14ac:dyDescent="0.25">
      <c r="A260" s="130"/>
      <c r="B260" s="13"/>
      <c r="C260" s="30"/>
      <c r="D260" s="132"/>
      <c r="E260" s="132"/>
      <c r="F260" s="132"/>
      <c r="G260" s="133"/>
      <c r="H260" s="133"/>
      <c r="I260" s="133"/>
      <c r="J260" s="30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</row>
    <row r="261" spans="1:30" ht="12.75" customHeight="1" x14ac:dyDescent="0.25">
      <c r="A261" s="130"/>
      <c r="B261" s="13"/>
      <c r="C261" s="30"/>
      <c r="D261" s="132"/>
      <c r="E261" s="132"/>
      <c r="F261" s="132"/>
      <c r="G261" s="133"/>
      <c r="H261" s="133"/>
      <c r="I261" s="133"/>
      <c r="J261" s="30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</row>
    <row r="262" spans="1:30" ht="12.75" customHeight="1" x14ac:dyDescent="0.25">
      <c r="A262" s="130"/>
      <c r="B262" s="13"/>
      <c r="C262" s="30"/>
      <c r="D262" s="132"/>
      <c r="E262" s="132"/>
      <c r="F262" s="132"/>
      <c r="G262" s="133"/>
      <c r="H262" s="133"/>
      <c r="I262" s="133"/>
      <c r="J262" s="30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</row>
    <row r="263" spans="1:30" ht="12.75" customHeight="1" x14ac:dyDescent="0.25">
      <c r="A263" s="130"/>
      <c r="B263" s="13"/>
      <c r="C263" s="30"/>
      <c r="D263" s="132"/>
      <c r="E263" s="132"/>
      <c r="F263" s="132"/>
      <c r="G263" s="133"/>
      <c r="H263" s="133"/>
      <c r="I263" s="133"/>
      <c r="J263" s="30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</row>
    <row r="264" spans="1:30" ht="12.75" customHeight="1" x14ac:dyDescent="0.25">
      <c r="A264" s="130"/>
      <c r="B264" s="13"/>
      <c r="C264" s="30"/>
      <c r="D264" s="132"/>
      <c r="E264" s="132"/>
      <c r="F264" s="132"/>
      <c r="G264" s="133"/>
      <c r="H264" s="133"/>
      <c r="I264" s="133"/>
      <c r="J264" s="30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</row>
    <row r="265" spans="1:30" ht="12.75" customHeight="1" x14ac:dyDescent="0.25">
      <c r="A265" s="130"/>
      <c r="B265" s="13"/>
      <c r="C265" s="30"/>
      <c r="D265" s="132"/>
      <c r="E265" s="132"/>
      <c r="F265" s="132"/>
      <c r="G265" s="133"/>
      <c r="H265" s="133"/>
      <c r="I265" s="133"/>
      <c r="J265" s="30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</row>
    <row r="266" spans="1:30" ht="12.75" customHeight="1" x14ac:dyDescent="0.25">
      <c r="A266" s="130"/>
      <c r="B266" s="13"/>
      <c r="C266" s="30"/>
      <c r="D266" s="132"/>
      <c r="E266" s="132"/>
      <c r="F266" s="132"/>
      <c r="G266" s="133"/>
      <c r="H266" s="133"/>
      <c r="I266" s="133"/>
      <c r="J266" s="30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</row>
    <row r="267" spans="1:30" ht="12.75" customHeight="1" x14ac:dyDescent="0.25">
      <c r="A267" s="130"/>
      <c r="B267" s="13"/>
      <c r="C267" s="30"/>
      <c r="D267" s="132"/>
      <c r="E267" s="132"/>
      <c r="F267" s="132"/>
      <c r="G267" s="133"/>
      <c r="H267" s="133"/>
      <c r="I267" s="133"/>
      <c r="J267" s="30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</row>
    <row r="268" spans="1:30" ht="12.75" customHeight="1" x14ac:dyDescent="0.25">
      <c r="A268" s="130"/>
      <c r="B268" s="13"/>
      <c r="C268" s="30"/>
      <c r="D268" s="132"/>
      <c r="E268" s="132"/>
      <c r="F268" s="132"/>
      <c r="G268" s="133"/>
      <c r="H268" s="133"/>
      <c r="I268" s="133"/>
      <c r="J268" s="30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</row>
    <row r="269" spans="1:30" ht="12.75" customHeight="1" x14ac:dyDescent="0.25">
      <c r="A269" s="130"/>
      <c r="B269" s="13"/>
      <c r="C269" s="30"/>
      <c r="D269" s="132"/>
      <c r="E269" s="132"/>
      <c r="F269" s="132"/>
      <c r="G269" s="133"/>
      <c r="H269" s="133"/>
      <c r="I269" s="133"/>
      <c r="J269" s="30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</row>
    <row r="270" spans="1:30" ht="12.75" customHeight="1" x14ac:dyDescent="0.25">
      <c r="A270" s="130"/>
      <c r="B270" s="13"/>
      <c r="C270" s="30"/>
      <c r="D270" s="132"/>
      <c r="E270" s="132"/>
      <c r="F270" s="132"/>
      <c r="G270" s="133"/>
      <c r="H270" s="133"/>
      <c r="I270" s="133"/>
      <c r="J270" s="30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</row>
    <row r="271" spans="1:30" ht="12.75" customHeight="1" x14ac:dyDescent="0.25">
      <c r="A271" s="130"/>
      <c r="B271" s="13"/>
      <c r="C271" s="30"/>
      <c r="D271" s="132"/>
      <c r="E271" s="132"/>
      <c r="F271" s="132"/>
      <c r="G271" s="133"/>
      <c r="H271" s="133"/>
      <c r="I271" s="133"/>
      <c r="J271" s="30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</row>
    <row r="272" spans="1:30" ht="12.75" customHeight="1" x14ac:dyDescent="0.25">
      <c r="A272" s="130"/>
      <c r="B272" s="13"/>
      <c r="C272" s="30"/>
      <c r="D272" s="132"/>
      <c r="E272" s="132"/>
      <c r="F272" s="132"/>
      <c r="G272" s="133"/>
      <c r="H272" s="133"/>
      <c r="I272" s="133"/>
      <c r="J272" s="30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</row>
    <row r="273" spans="1:30" ht="12.75" customHeight="1" x14ac:dyDescent="0.25">
      <c r="A273" s="130"/>
      <c r="B273" s="13"/>
      <c r="C273" s="30"/>
      <c r="D273" s="132"/>
      <c r="E273" s="132"/>
      <c r="F273" s="132"/>
      <c r="G273" s="133"/>
      <c r="H273" s="133"/>
      <c r="I273" s="133"/>
      <c r="J273" s="30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</row>
    <row r="274" spans="1:30" ht="15" customHeight="1" x14ac:dyDescent="0.25">
      <c r="A274" s="130"/>
      <c r="B274" s="13"/>
      <c r="C274" s="30"/>
      <c r="D274" s="132"/>
      <c r="E274" s="132"/>
      <c r="G274" s="133"/>
      <c r="H274" s="133"/>
      <c r="I274" s="133"/>
      <c r="J274" s="30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</row>
    <row r="275" spans="1:30" ht="12.75" customHeight="1" x14ac:dyDescent="0.25">
      <c r="A275" s="130"/>
      <c r="B275" s="13"/>
      <c r="C275" s="30"/>
      <c r="D275" s="132"/>
      <c r="E275" s="132"/>
      <c r="F275" s="132"/>
      <c r="G275" s="133"/>
      <c r="H275" s="133"/>
      <c r="I275" s="133"/>
      <c r="J275" s="30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</row>
    <row r="276" spans="1:30" ht="12.75" customHeight="1" x14ac:dyDescent="0.25">
      <c r="A276" s="130"/>
      <c r="B276" s="13"/>
      <c r="C276" s="30"/>
      <c r="D276" s="132"/>
      <c r="E276" s="132"/>
      <c r="F276" s="132"/>
      <c r="G276" s="133"/>
      <c r="H276" s="133"/>
      <c r="I276" s="133"/>
      <c r="J276" s="30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</row>
    <row r="277" spans="1:30" ht="12.75" customHeight="1" x14ac:dyDescent="0.25">
      <c r="A277" s="130"/>
      <c r="B277" s="13"/>
      <c r="C277" s="30"/>
      <c r="D277" s="132"/>
      <c r="E277" s="132"/>
      <c r="F277" s="132"/>
      <c r="G277" s="133"/>
      <c r="H277" s="133"/>
      <c r="I277" s="133"/>
      <c r="J277" s="30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</row>
    <row r="278" spans="1:30" ht="12.75" customHeight="1" x14ac:dyDescent="0.25">
      <c r="A278" s="130"/>
      <c r="B278" s="13"/>
      <c r="C278" s="30"/>
      <c r="D278" s="132"/>
      <c r="E278" s="132"/>
      <c r="F278" s="132"/>
      <c r="G278" s="133"/>
      <c r="H278" s="133"/>
      <c r="I278" s="133"/>
      <c r="J278" s="30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</row>
    <row r="279" spans="1:30" ht="12.75" customHeight="1" x14ac:dyDescent="0.25">
      <c r="A279" s="130"/>
      <c r="B279" s="13"/>
      <c r="C279" s="30"/>
      <c r="D279" s="132"/>
      <c r="E279" s="132"/>
      <c r="F279" s="132"/>
      <c r="G279" s="133"/>
      <c r="H279" s="133"/>
      <c r="I279" s="133"/>
      <c r="J279" s="30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</row>
    <row r="280" spans="1:30" ht="12.75" customHeight="1" x14ac:dyDescent="0.25">
      <c r="A280" s="130"/>
      <c r="B280" s="13"/>
      <c r="C280" s="30"/>
      <c r="D280" s="132"/>
      <c r="E280" s="132"/>
      <c r="F280" s="132"/>
      <c r="G280" s="133"/>
      <c r="H280" s="133"/>
      <c r="I280" s="133"/>
      <c r="J280" s="30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</row>
    <row r="281" spans="1:30" ht="12.75" customHeight="1" x14ac:dyDescent="0.25">
      <c r="A281" s="130"/>
      <c r="B281" s="13"/>
      <c r="C281" s="30"/>
      <c r="D281" s="132"/>
      <c r="E281" s="132"/>
      <c r="F281" s="132"/>
      <c r="G281" s="133"/>
      <c r="H281" s="133"/>
      <c r="I281" s="133"/>
      <c r="J281" s="30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</row>
    <row r="282" spans="1:30" ht="12.75" customHeight="1" x14ac:dyDescent="0.25">
      <c r="A282" s="130"/>
      <c r="B282" s="13"/>
      <c r="C282" s="30"/>
      <c r="D282" s="132"/>
      <c r="E282" s="132"/>
      <c r="F282" s="132"/>
      <c r="G282" s="133"/>
      <c r="H282" s="133"/>
      <c r="I282" s="133"/>
      <c r="J282" s="30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</row>
    <row r="283" spans="1:30" ht="12.75" customHeight="1" x14ac:dyDescent="0.25">
      <c r="A283" s="130"/>
      <c r="B283" s="13"/>
      <c r="C283" s="30"/>
      <c r="D283" s="132"/>
      <c r="E283" s="132"/>
      <c r="F283" s="132"/>
      <c r="G283" s="133"/>
      <c r="H283" s="133"/>
      <c r="I283" s="133"/>
      <c r="J283" s="30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</row>
    <row r="284" spans="1:30" ht="12.75" customHeight="1" x14ac:dyDescent="0.25">
      <c r="A284" s="130"/>
      <c r="B284" s="13"/>
      <c r="C284" s="30"/>
      <c r="D284" s="132"/>
      <c r="E284" s="132"/>
      <c r="F284" s="132"/>
      <c r="G284" s="133"/>
      <c r="H284" s="133"/>
      <c r="I284" s="133"/>
      <c r="J284" s="30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</row>
    <row r="285" spans="1:30" ht="12.75" customHeight="1" x14ac:dyDescent="0.25">
      <c r="A285" s="130"/>
      <c r="B285" s="13"/>
      <c r="C285" s="30"/>
      <c r="D285" s="132"/>
      <c r="E285" s="132"/>
      <c r="F285" s="132"/>
      <c r="G285" s="133"/>
      <c r="H285" s="133"/>
      <c r="I285" s="133"/>
      <c r="J285" s="30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</row>
    <row r="286" spans="1:30" ht="12.75" customHeight="1" x14ac:dyDescent="0.25">
      <c r="A286" s="130"/>
      <c r="B286" s="13"/>
      <c r="C286" s="30"/>
      <c r="D286" s="132"/>
      <c r="E286" s="132"/>
      <c r="F286" s="132"/>
      <c r="G286" s="133"/>
      <c r="H286" s="133"/>
      <c r="I286" s="133"/>
      <c r="J286" s="30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</row>
    <row r="287" spans="1:30" ht="12.75" customHeight="1" x14ac:dyDescent="0.25">
      <c r="A287" s="130"/>
      <c r="B287" s="13"/>
      <c r="C287" s="30"/>
      <c r="D287" s="132"/>
      <c r="E287" s="132"/>
      <c r="F287" s="132"/>
      <c r="G287" s="133"/>
      <c r="H287" s="133"/>
      <c r="I287" s="133"/>
      <c r="J287" s="30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</row>
    <row r="288" spans="1:30" ht="12.75" customHeight="1" x14ac:dyDescent="0.25">
      <c r="A288" s="130"/>
      <c r="B288" s="13"/>
      <c r="C288" s="30"/>
      <c r="D288" s="132"/>
      <c r="E288" s="132"/>
      <c r="F288" s="132"/>
      <c r="G288" s="133"/>
      <c r="H288" s="133"/>
      <c r="I288" s="133"/>
      <c r="J288" s="30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</row>
    <row r="289" spans="1:30" ht="12.75" customHeight="1" x14ac:dyDescent="0.25">
      <c r="A289" s="130"/>
      <c r="B289" s="13"/>
      <c r="C289" s="30"/>
      <c r="D289" s="132"/>
      <c r="E289" s="132"/>
      <c r="F289" s="132"/>
      <c r="G289" s="133"/>
      <c r="H289" s="133"/>
      <c r="I289" s="133"/>
      <c r="J289" s="30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</row>
    <row r="290" spans="1:30" ht="12.75" customHeight="1" x14ac:dyDescent="0.25">
      <c r="A290" s="130"/>
      <c r="B290" s="13"/>
      <c r="C290" s="30"/>
      <c r="D290" s="132"/>
      <c r="E290" s="132"/>
      <c r="F290" s="132"/>
      <c r="G290" s="133"/>
      <c r="H290" s="133"/>
      <c r="I290" s="133"/>
      <c r="J290" s="30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</row>
    <row r="291" spans="1:30" ht="12.75" customHeight="1" x14ac:dyDescent="0.25">
      <c r="A291" s="130"/>
      <c r="B291" s="13"/>
      <c r="C291" s="30"/>
      <c r="D291" s="132"/>
      <c r="E291" s="132"/>
      <c r="F291" s="132"/>
      <c r="G291" s="133"/>
      <c r="H291" s="133"/>
      <c r="I291" s="133"/>
      <c r="J291" s="30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</row>
    <row r="292" spans="1:30" ht="12.75" customHeight="1" x14ac:dyDescent="0.25">
      <c r="A292" s="130"/>
      <c r="B292" s="13"/>
      <c r="C292" s="30"/>
      <c r="D292" s="132"/>
      <c r="E292" s="132"/>
      <c r="F292" s="132"/>
      <c r="G292" s="133"/>
      <c r="H292" s="133"/>
      <c r="I292" s="133"/>
      <c r="J292" s="30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</row>
    <row r="293" spans="1:30" ht="12.75" customHeight="1" x14ac:dyDescent="0.25">
      <c r="A293" s="130"/>
      <c r="B293" s="13"/>
      <c r="C293" s="30"/>
      <c r="D293" s="132"/>
      <c r="E293" s="132"/>
      <c r="F293" s="132"/>
      <c r="G293" s="133"/>
      <c r="H293" s="133"/>
      <c r="I293" s="133"/>
      <c r="J293" s="30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</row>
    <row r="294" spans="1:30" ht="12.75" customHeight="1" x14ac:dyDescent="0.25">
      <c r="A294" s="130"/>
      <c r="B294" s="13"/>
      <c r="C294" s="30"/>
      <c r="D294" s="132"/>
      <c r="E294" s="132"/>
      <c r="F294" s="132"/>
      <c r="G294" s="133"/>
      <c r="H294" s="133"/>
      <c r="I294" s="133"/>
      <c r="J294" s="30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</row>
    <row r="295" spans="1:30" ht="12.75" customHeight="1" x14ac:dyDescent="0.25">
      <c r="A295" s="130"/>
      <c r="B295" s="13"/>
      <c r="C295" s="30"/>
      <c r="D295" s="132"/>
      <c r="E295" s="132"/>
      <c r="F295" s="132"/>
      <c r="G295" s="133"/>
      <c r="H295" s="133"/>
      <c r="I295" s="133"/>
      <c r="J295" s="30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</row>
    <row r="296" spans="1:30" ht="12.75" customHeight="1" x14ac:dyDescent="0.25">
      <c r="A296" s="130"/>
      <c r="B296" s="13"/>
      <c r="C296" s="30"/>
      <c r="D296" s="132"/>
      <c r="E296" s="132"/>
      <c r="F296" s="132"/>
      <c r="G296" s="133"/>
      <c r="H296" s="133"/>
      <c r="I296" s="133"/>
      <c r="J296" s="30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</row>
    <row r="297" spans="1:30" ht="12.75" customHeight="1" x14ac:dyDescent="0.25">
      <c r="A297" s="130"/>
      <c r="B297" s="13"/>
      <c r="C297" s="30"/>
      <c r="D297" s="132"/>
      <c r="E297" s="132"/>
      <c r="F297" s="132"/>
      <c r="G297" s="133"/>
      <c r="H297" s="133"/>
      <c r="I297" s="133"/>
      <c r="J297" s="30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</row>
    <row r="298" spans="1:30" ht="12.75" customHeight="1" x14ac:dyDescent="0.25">
      <c r="A298" s="130"/>
      <c r="B298" s="13"/>
      <c r="C298" s="30"/>
      <c r="D298" s="132"/>
      <c r="E298" s="132"/>
      <c r="F298" s="132"/>
      <c r="G298" s="133"/>
      <c r="H298" s="133"/>
      <c r="I298" s="133"/>
      <c r="J298" s="30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</row>
    <row r="299" spans="1:30" ht="12.75" customHeight="1" x14ac:dyDescent="0.25">
      <c r="A299" s="130"/>
      <c r="B299" s="13"/>
      <c r="C299" s="30"/>
      <c r="D299" s="132"/>
      <c r="E299" s="132"/>
      <c r="F299" s="132"/>
      <c r="G299" s="133"/>
      <c r="H299" s="133"/>
      <c r="I299" s="133"/>
      <c r="J299" s="30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</row>
    <row r="300" spans="1:30" ht="12.75" customHeight="1" x14ac:dyDescent="0.25">
      <c r="A300" s="130"/>
      <c r="B300" s="13"/>
      <c r="C300" s="30"/>
      <c r="D300" s="132"/>
      <c r="E300" s="132"/>
      <c r="F300" s="132"/>
      <c r="G300" s="133"/>
      <c r="H300" s="133"/>
      <c r="I300" s="133"/>
      <c r="J300" s="30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</row>
    <row r="301" spans="1:30" ht="12.75" customHeight="1" x14ac:dyDescent="0.25">
      <c r="A301" s="130"/>
      <c r="B301" s="13"/>
      <c r="C301" s="30"/>
      <c r="D301" s="132"/>
      <c r="E301" s="132"/>
      <c r="F301" s="132"/>
      <c r="G301" s="133"/>
      <c r="H301" s="133"/>
      <c r="I301" s="133"/>
      <c r="J301" s="30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</row>
    <row r="302" spans="1:30" ht="12.75" customHeight="1" x14ac:dyDescent="0.25">
      <c r="A302" s="130"/>
      <c r="B302" s="13"/>
      <c r="C302" s="30"/>
      <c r="D302" s="132"/>
      <c r="E302" s="132"/>
      <c r="F302" s="132"/>
      <c r="G302" s="133"/>
      <c r="H302" s="133"/>
      <c r="I302" s="133"/>
      <c r="J302" s="30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</row>
    <row r="303" spans="1:30" ht="12.75" customHeight="1" x14ac:dyDescent="0.25">
      <c r="A303" s="130"/>
      <c r="B303" s="13"/>
      <c r="C303" s="30"/>
      <c r="D303" s="132"/>
      <c r="E303" s="132"/>
      <c r="F303" s="132"/>
      <c r="G303" s="133"/>
      <c r="H303" s="133"/>
      <c r="I303" s="133"/>
      <c r="J303" s="30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</row>
    <row r="304" spans="1:30" ht="12.75" customHeight="1" x14ac:dyDescent="0.25">
      <c r="A304" s="130"/>
      <c r="B304" s="13"/>
      <c r="C304" s="30"/>
      <c r="D304" s="132"/>
      <c r="E304" s="132"/>
      <c r="F304" s="132"/>
      <c r="G304" s="133"/>
      <c r="H304" s="133"/>
      <c r="I304" s="133"/>
      <c r="J304" s="30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</row>
    <row r="305" spans="1:30" ht="12.75" customHeight="1" x14ac:dyDescent="0.25">
      <c r="A305" s="130"/>
      <c r="B305" s="13"/>
      <c r="C305" s="30"/>
      <c r="D305" s="132"/>
      <c r="E305" s="132"/>
      <c r="F305" s="132"/>
      <c r="G305" s="133"/>
      <c r="H305" s="133"/>
      <c r="I305" s="133"/>
      <c r="J305" s="30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</row>
    <row r="306" spans="1:30" ht="12.75" customHeight="1" x14ac:dyDescent="0.25">
      <c r="A306" s="130"/>
      <c r="B306" s="13"/>
      <c r="C306" s="30"/>
      <c r="D306" s="132"/>
      <c r="E306" s="132"/>
      <c r="F306" s="132"/>
      <c r="G306" s="133"/>
      <c r="H306" s="133"/>
      <c r="I306" s="133"/>
      <c r="J306" s="30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</row>
    <row r="307" spans="1:30" ht="12.75" customHeight="1" x14ac:dyDescent="0.25">
      <c r="A307" s="130"/>
      <c r="B307" s="13"/>
      <c r="C307" s="30"/>
      <c r="D307" s="132"/>
      <c r="E307" s="132"/>
      <c r="F307" s="132"/>
      <c r="G307" s="133"/>
      <c r="H307" s="133"/>
      <c r="I307" s="133"/>
      <c r="J307" s="30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</row>
    <row r="308" spans="1:30" ht="12.75" customHeight="1" x14ac:dyDescent="0.25">
      <c r="A308" s="130"/>
      <c r="B308" s="13"/>
      <c r="C308" s="30"/>
      <c r="D308" s="132"/>
      <c r="E308" s="132"/>
      <c r="F308" s="132"/>
      <c r="G308" s="133"/>
      <c r="H308" s="133"/>
      <c r="I308" s="133"/>
      <c r="J308" s="30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</row>
    <row r="309" spans="1:30" ht="12.75" customHeight="1" x14ac:dyDescent="0.25">
      <c r="A309" s="130"/>
      <c r="B309" s="13"/>
      <c r="C309" s="30"/>
      <c r="D309" s="132"/>
      <c r="E309" s="132"/>
      <c r="F309" s="132"/>
      <c r="G309" s="133"/>
      <c r="H309" s="133"/>
      <c r="I309" s="133"/>
      <c r="J309" s="30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</row>
    <row r="310" spans="1:30" ht="12.75" customHeight="1" x14ac:dyDescent="0.25">
      <c r="A310" s="130"/>
      <c r="B310" s="13"/>
      <c r="C310" s="30"/>
      <c r="D310" s="132"/>
      <c r="E310" s="132"/>
      <c r="F310" s="132"/>
      <c r="G310" s="133"/>
      <c r="H310" s="133"/>
      <c r="I310" s="133"/>
      <c r="J310" s="30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</row>
    <row r="311" spans="1:30" ht="12.75" customHeight="1" x14ac:dyDescent="0.25">
      <c r="A311" s="130"/>
      <c r="B311" s="13"/>
      <c r="C311" s="30"/>
      <c r="D311" s="132"/>
      <c r="E311" s="132"/>
      <c r="F311" s="132"/>
      <c r="G311" s="133"/>
      <c r="H311" s="133"/>
      <c r="I311" s="133"/>
      <c r="J311" s="30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</row>
    <row r="312" spans="1:30" ht="12.75" customHeight="1" x14ac:dyDescent="0.25">
      <c r="A312" s="130"/>
      <c r="B312" s="13"/>
      <c r="C312" s="30"/>
      <c r="D312" s="132"/>
      <c r="E312" s="132"/>
      <c r="F312" s="132"/>
      <c r="G312" s="133"/>
      <c r="H312" s="133"/>
      <c r="I312" s="133"/>
      <c r="J312" s="30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</row>
    <row r="313" spans="1:30" ht="12.75" customHeight="1" x14ac:dyDescent="0.25">
      <c r="A313" s="130"/>
      <c r="B313" s="13"/>
      <c r="C313" s="30"/>
      <c r="D313" s="132"/>
      <c r="E313" s="132"/>
      <c r="F313" s="132"/>
      <c r="G313" s="133"/>
      <c r="H313" s="133"/>
      <c r="I313" s="133"/>
      <c r="J313" s="30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</row>
    <row r="314" spans="1:30" ht="12.75" customHeight="1" x14ac:dyDescent="0.25">
      <c r="A314" s="130"/>
      <c r="B314" s="13"/>
      <c r="C314" s="30"/>
      <c r="D314" s="132"/>
      <c r="E314" s="132"/>
      <c r="F314" s="132"/>
      <c r="G314" s="133"/>
      <c r="H314" s="133"/>
      <c r="I314" s="133"/>
      <c r="J314" s="30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</row>
    <row r="315" spans="1:30" ht="12.75" customHeight="1" x14ac:dyDescent="0.25">
      <c r="A315" s="130"/>
      <c r="B315" s="13"/>
      <c r="C315" s="30"/>
      <c r="D315" s="132"/>
      <c r="E315" s="132"/>
      <c r="F315" s="132"/>
      <c r="G315" s="133"/>
      <c r="H315" s="133"/>
      <c r="I315" s="133"/>
      <c r="J315" s="30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</row>
    <row r="316" spans="1:30" ht="12.75" customHeight="1" x14ac:dyDescent="0.25">
      <c r="A316" s="130"/>
      <c r="B316" s="13"/>
      <c r="C316" s="30"/>
      <c r="D316" s="132"/>
      <c r="E316" s="132"/>
      <c r="F316" s="132"/>
      <c r="G316" s="133"/>
      <c r="H316" s="133"/>
      <c r="I316" s="133"/>
      <c r="J316" s="30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</row>
    <row r="317" spans="1:30" ht="12.75" customHeight="1" x14ac:dyDescent="0.25">
      <c r="A317" s="130"/>
      <c r="B317" s="13"/>
      <c r="C317" s="30"/>
      <c r="D317" s="132"/>
      <c r="E317" s="132"/>
      <c r="F317" s="132"/>
      <c r="G317" s="133"/>
      <c r="H317" s="133"/>
      <c r="I317" s="133"/>
      <c r="J317" s="30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</row>
    <row r="318" spans="1:30" ht="12.75" customHeight="1" x14ac:dyDescent="0.25">
      <c r="A318" s="130"/>
      <c r="B318" s="13"/>
      <c r="C318" s="30"/>
      <c r="D318" s="132"/>
      <c r="E318" s="132"/>
      <c r="F318" s="132"/>
      <c r="G318" s="133"/>
      <c r="H318" s="133"/>
      <c r="I318" s="133"/>
      <c r="J318" s="30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</row>
    <row r="319" spans="1:30" ht="12.75" customHeight="1" x14ac:dyDescent="0.25">
      <c r="A319" s="130"/>
      <c r="B319" s="13"/>
      <c r="C319" s="30"/>
      <c r="D319" s="132"/>
      <c r="E319" s="132"/>
      <c r="F319" s="132"/>
      <c r="G319" s="133"/>
      <c r="H319" s="133"/>
      <c r="I319" s="133"/>
      <c r="J319" s="30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</row>
    <row r="320" spans="1:30" ht="12.75" customHeight="1" x14ac:dyDescent="0.25">
      <c r="A320" s="130"/>
      <c r="B320" s="13"/>
      <c r="C320" s="30"/>
      <c r="D320" s="132"/>
      <c r="E320" s="132"/>
      <c r="F320" s="132"/>
      <c r="G320" s="133"/>
      <c r="H320" s="133"/>
      <c r="I320" s="133"/>
      <c r="J320" s="30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</row>
    <row r="321" spans="1:30" ht="12.75" customHeight="1" x14ac:dyDescent="0.25">
      <c r="A321" s="130"/>
      <c r="B321" s="13"/>
      <c r="C321" s="30"/>
      <c r="D321" s="132"/>
      <c r="E321" s="132"/>
      <c r="F321" s="132"/>
      <c r="G321" s="133"/>
      <c r="H321" s="133"/>
      <c r="I321" s="133"/>
      <c r="J321" s="30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</row>
    <row r="322" spans="1:30" ht="12.75" customHeight="1" x14ac:dyDescent="0.25">
      <c r="A322" s="130"/>
      <c r="B322" s="13"/>
      <c r="C322" s="30"/>
      <c r="D322" s="132"/>
      <c r="E322" s="132"/>
      <c r="F322" s="132"/>
      <c r="G322" s="133"/>
      <c r="H322" s="133"/>
      <c r="I322" s="133"/>
      <c r="J322" s="30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</row>
    <row r="323" spans="1:30" ht="12.75" customHeight="1" x14ac:dyDescent="0.25">
      <c r="A323" s="130"/>
      <c r="B323" s="13"/>
      <c r="C323" s="30"/>
      <c r="D323" s="132"/>
      <c r="E323" s="132"/>
      <c r="F323" s="132"/>
      <c r="G323" s="133"/>
      <c r="H323" s="133"/>
      <c r="I323" s="133"/>
      <c r="J323" s="30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</row>
    <row r="324" spans="1:30" ht="12.75" customHeight="1" x14ac:dyDescent="0.25">
      <c r="A324" s="130"/>
      <c r="B324" s="13"/>
      <c r="C324" s="30"/>
      <c r="D324" s="132"/>
      <c r="E324" s="132"/>
      <c r="F324" s="132"/>
      <c r="G324" s="133"/>
      <c r="H324" s="133"/>
      <c r="I324" s="133"/>
      <c r="J324" s="30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</row>
    <row r="325" spans="1:30" ht="12.75" customHeight="1" x14ac:dyDescent="0.25">
      <c r="A325" s="130"/>
      <c r="B325" s="13"/>
      <c r="C325" s="30"/>
      <c r="D325" s="132"/>
      <c r="E325" s="132"/>
      <c r="F325" s="132"/>
      <c r="G325" s="133"/>
      <c r="H325" s="133"/>
      <c r="I325" s="133"/>
      <c r="J325" s="30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</row>
    <row r="326" spans="1:30" ht="12.75" customHeight="1" x14ac:dyDescent="0.25">
      <c r="A326" s="130"/>
      <c r="B326" s="13"/>
      <c r="C326" s="30"/>
      <c r="D326" s="132"/>
      <c r="E326" s="132"/>
      <c r="F326" s="132"/>
      <c r="G326" s="133"/>
      <c r="H326" s="133"/>
      <c r="I326" s="133"/>
      <c r="J326" s="30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</row>
    <row r="327" spans="1:30" ht="12.75" customHeight="1" x14ac:dyDescent="0.25">
      <c r="A327" s="130"/>
      <c r="B327" s="13"/>
      <c r="C327" s="30"/>
      <c r="D327" s="132"/>
      <c r="E327" s="132"/>
      <c r="F327" s="132"/>
      <c r="G327" s="133"/>
      <c r="H327" s="133"/>
      <c r="I327" s="133"/>
      <c r="J327" s="30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</row>
    <row r="328" spans="1:30" ht="12.75" customHeight="1" x14ac:dyDescent="0.25">
      <c r="A328" s="130"/>
      <c r="B328" s="13"/>
      <c r="C328" s="30"/>
      <c r="D328" s="132"/>
      <c r="E328" s="132"/>
      <c r="F328" s="132"/>
      <c r="G328" s="133"/>
      <c r="H328" s="133"/>
      <c r="I328" s="133"/>
      <c r="J328" s="30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</row>
    <row r="329" spans="1:30" ht="12.75" customHeight="1" x14ac:dyDescent="0.25">
      <c r="A329" s="130"/>
      <c r="B329" s="13"/>
      <c r="C329" s="30"/>
      <c r="D329" s="132"/>
      <c r="E329" s="132"/>
      <c r="F329" s="132"/>
      <c r="G329" s="133"/>
      <c r="H329" s="133"/>
      <c r="I329" s="133"/>
      <c r="J329" s="30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</row>
    <row r="330" spans="1:30" ht="12.75" customHeight="1" x14ac:dyDescent="0.25">
      <c r="A330" s="130"/>
      <c r="B330" s="13"/>
      <c r="C330" s="30"/>
      <c r="D330" s="132"/>
      <c r="E330" s="132"/>
      <c r="F330" s="132"/>
      <c r="G330" s="133"/>
      <c r="H330" s="133"/>
      <c r="I330" s="133"/>
      <c r="J330" s="30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</row>
    <row r="331" spans="1:30" ht="12.75" customHeight="1" x14ac:dyDescent="0.25">
      <c r="A331" s="130"/>
      <c r="B331" s="13"/>
      <c r="C331" s="30"/>
      <c r="D331" s="132"/>
      <c r="E331" s="132"/>
      <c r="F331" s="132"/>
      <c r="G331" s="133"/>
      <c r="H331" s="133"/>
      <c r="I331" s="133"/>
      <c r="J331" s="30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</row>
    <row r="332" spans="1:30" ht="12.75" customHeight="1" x14ac:dyDescent="0.25">
      <c r="A332" s="130"/>
      <c r="B332" s="13"/>
      <c r="C332" s="30"/>
      <c r="D332" s="132"/>
      <c r="E332" s="132"/>
      <c r="F332" s="132"/>
      <c r="G332" s="133"/>
      <c r="H332" s="133"/>
      <c r="I332" s="133"/>
      <c r="J332" s="30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</row>
    <row r="333" spans="1:30" ht="12.75" customHeight="1" x14ac:dyDescent="0.25">
      <c r="A333" s="130"/>
      <c r="B333" s="13"/>
      <c r="C333" s="30"/>
      <c r="D333" s="132"/>
      <c r="E333" s="132"/>
      <c r="F333" s="132"/>
      <c r="G333" s="133"/>
      <c r="H333" s="133"/>
      <c r="I333" s="133"/>
      <c r="J333" s="30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</row>
    <row r="334" spans="1:30" ht="12.75" customHeight="1" x14ac:dyDescent="0.25">
      <c r="A334" s="130"/>
      <c r="B334" s="13"/>
      <c r="C334" s="30"/>
      <c r="D334" s="132"/>
      <c r="E334" s="132"/>
      <c r="F334" s="132"/>
      <c r="G334" s="133"/>
      <c r="H334" s="133"/>
      <c r="I334" s="133"/>
      <c r="J334" s="30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</row>
    <row r="335" spans="1:30" ht="12.75" customHeight="1" x14ac:dyDescent="0.25">
      <c r="A335" s="130"/>
      <c r="B335" s="13"/>
      <c r="C335" s="30"/>
      <c r="D335" s="132"/>
      <c r="E335" s="132"/>
      <c r="F335" s="132"/>
      <c r="G335" s="133"/>
      <c r="H335" s="133"/>
      <c r="I335" s="133"/>
      <c r="J335" s="30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</row>
    <row r="336" spans="1:30" ht="12.75" customHeight="1" x14ac:dyDescent="0.25">
      <c r="A336" s="130"/>
      <c r="B336" s="13"/>
      <c r="C336" s="30"/>
      <c r="D336" s="132"/>
      <c r="E336" s="132"/>
      <c r="F336" s="132"/>
      <c r="G336" s="133"/>
      <c r="H336" s="133"/>
      <c r="I336" s="133"/>
      <c r="J336" s="30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</row>
    <row r="337" spans="1:30" ht="12.75" customHeight="1" x14ac:dyDescent="0.25">
      <c r="A337" s="130"/>
      <c r="B337" s="13"/>
      <c r="C337" s="30"/>
      <c r="D337" s="132"/>
      <c r="E337" s="132"/>
      <c r="F337" s="132"/>
      <c r="G337" s="133"/>
      <c r="H337" s="133"/>
      <c r="I337" s="133"/>
      <c r="J337" s="30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</row>
    <row r="338" spans="1:30" ht="12.75" customHeight="1" x14ac:dyDescent="0.25">
      <c r="A338" s="130"/>
      <c r="B338" s="13"/>
      <c r="C338" s="30"/>
      <c r="D338" s="132"/>
      <c r="E338" s="132"/>
      <c r="F338" s="132"/>
      <c r="G338" s="133"/>
      <c r="H338" s="133"/>
      <c r="I338" s="133"/>
      <c r="J338" s="30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</row>
    <row r="339" spans="1:30" ht="12.75" customHeight="1" x14ac:dyDescent="0.25">
      <c r="A339" s="130"/>
      <c r="B339" s="13"/>
      <c r="C339" s="30"/>
      <c r="D339" s="132"/>
      <c r="E339" s="132"/>
      <c r="F339" s="132"/>
      <c r="G339" s="133"/>
      <c r="H339" s="133"/>
      <c r="I339" s="133"/>
      <c r="J339" s="30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</row>
    <row r="340" spans="1:30" ht="12.75" customHeight="1" x14ac:dyDescent="0.25">
      <c r="A340" s="130"/>
      <c r="B340" s="13"/>
      <c r="C340" s="30"/>
      <c r="D340" s="132"/>
      <c r="E340" s="132"/>
      <c r="F340" s="132"/>
      <c r="G340" s="133"/>
      <c r="H340" s="133"/>
      <c r="I340" s="133"/>
      <c r="J340" s="30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</row>
    <row r="341" spans="1:30" ht="12.75" customHeight="1" x14ac:dyDescent="0.25">
      <c r="A341" s="130"/>
      <c r="B341" s="13"/>
      <c r="C341" s="30"/>
      <c r="D341" s="132"/>
      <c r="E341" s="132"/>
      <c r="F341" s="132"/>
      <c r="G341" s="133"/>
      <c r="H341" s="133"/>
      <c r="I341" s="133"/>
      <c r="J341" s="30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</row>
    <row r="342" spans="1:30" ht="12.75" customHeight="1" x14ac:dyDescent="0.25">
      <c r="A342" s="130"/>
      <c r="B342" s="13"/>
      <c r="C342" s="30"/>
      <c r="D342" s="132"/>
      <c r="E342" s="132"/>
      <c r="F342" s="132"/>
      <c r="G342" s="133"/>
      <c r="H342" s="133"/>
      <c r="I342" s="133"/>
      <c r="J342" s="30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</row>
    <row r="343" spans="1:30" ht="12.75" customHeight="1" x14ac:dyDescent="0.25">
      <c r="A343" s="130"/>
      <c r="B343" s="13"/>
      <c r="C343" s="30"/>
      <c r="D343" s="132"/>
      <c r="E343" s="132"/>
      <c r="F343" s="132"/>
      <c r="G343" s="133"/>
      <c r="H343" s="133"/>
      <c r="I343" s="133"/>
      <c r="J343" s="30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ht="12.75" customHeight="1" x14ac:dyDescent="0.25">
      <c r="A344" s="130"/>
      <c r="B344" s="13"/>
      <c r="C344" s="30"/>
      <c r="D344" s="132"/>
      <c r="E344" s="132"/>
      <c r="F344" s="132"/>
      <c r="G344" s="133"/>
      <c r="H344" s="133"/>
      <c r="I344" s="133"/>
      <c r="J344" s="30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ht="12.75" customHeight="1" x14ac:dyDescent="0.25">
      <c r="A345" s="130"/>
      <c r="B345" s="13"/>
      <c r="C345" s="30"/>
      <c r="D345" s="132"/>
      <c r="E345" s="132"/>
      <c r="F345" s="132"/>
      <c r="G345" s="133"/>
      <c r="H345" s="133"/>
      <c r="I345" s="133"/>
      <c r="J345" s="30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</row>
    <row r="346" spans="1:30" ht="12.75" customHeight="1" x14ac:dyDescent="0.25">
      <c r="A346" s="130"/>
      <c r="B346" s="13"/>
      <c r="C346" s="30"/>
      <c r="D346" s="132"/>
      <c r="E346" s="132"/>
      <c r="F346" s="132"/>
      <c r="G346" s="133"/>
      <c r="H346" s="133"/>
      <c r="I346" s="133"/>
      <c r="J346" s="30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</row>
    <row r="347" spans="1:30" ht="12.75" customHeight="1" x14ac:dyDescent="0.25">
      <c r="A347" s="130"/>
      <c r="B347" s="13"/>
      <c r="C347" s="30"/>
      <c r="D347" s="132"/>
      <c r="E347" s="132"/>
      <c r="F347" s="132"/>
      <c r="G347" s="133"/>
      <c r="H347" s="133"/>
      <c r="I347" s="133"/>
      <c r="J347" s="30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</row>
    <row r="348" spans="1:30" ht="12.75" customHeight="1" x14ac:dyDescent="0.25">
      <c r="A348" s="130"/>
      <c r="B348" s="13"/>
      <c r="C348" s="30"/>
      <c r="D348" s="132"/>
      <c r="E348" s="132"/>
      <c r="F348" s="132"/>
      <c r="G348" s="133"/>
      <c r="H348" s="133"/>
      <c r="I348" s="133"/>
      <c r="J348" s="30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</row>
    <row r="349" spans="1:30" ht="12.75" customHeight="1" x14ac:dyDescent="0.25">
      <c r="A349" s="130"/>
      <c r="B349" s="13"/>
      <c r="C349" s="30"/>
      <c r="D349" s="132"/>
      <c r="E349" s="132"/>
      <c r="F349" s="132"/>
      <c r="G349" s="133"/>
      <c r="H349" s="133"/>
      <c r="I349" s="133"/>
      <c r="J349" s="30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</row>
    <row r="350" spans="1:30" ht="12.75" customHeight="1" x14ac:dyDescent="0.25">
      <c r="A350" s="130"/>
      <c r="B350" s="13"/>
      <c r="C350" s="30"/>
      <c r="D350" s="132"/>
      <c r="E350" s="132"/>
      <c r="F350" s="132"/>
      <c r="G350" s="133"/>
      <c r="H350" s="133"/>
      <c r="I350" s="133"/>
      <c r="J350" s="30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</row>
    <row r="351" spans="1:30" ht="12.75" customHeight="1" x14ac:dyDescent="0.25">
      <c r="A351" s="130"/>
      <c r="B351" s="13"/>
      <c r="C351" s="30"/>
      <c r="D351" s="132"/>
      <c r="E351" s="132"/>
      <c r="F351" s="132"/>
      <c r="G351" s="133"/>
      <c r="H351" s="133"/>
      <c r="I351" s="133"/>
      <c r="J351" s="30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</row>
    <row r="352" spans="1:30" ht="12.75" customHeight="1" x14ac:dyDescent="0.25">
      <c r="A352" s="130"/>
      <c r="B352" s="13"/>
      <c r="C352" s="30"/>
      <c r="D352" s="132"/>
      <c r="E352" s="132"/>
      <c r="F352" s="132"/>
      <c r="G352" s="133"/>
      <c r="H352" s="133"/>
      <c r="I352" s="133"/>
      <c r="J352" s="30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</row>
    <row r="353" spans="1:30" ht="12.75" customHeight="1" x14ac:dyDescent="0.25">
      <c r="A353" s="130"/>
      <c r="B353" s="13"/>
      <c r="C353" s="30"/>
      <c r="D353" s="132"/>
      <c r="E353" s="132"/>
      <c r="F353" s="132"/>
      <c r="G353" s="133"/>
      <c r="H353" s="133"/>
      <c r="I353" s="133"/>
      <c r="J353" s="30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</row>
    <row r="354" spans="1:30" ht="12.75" customHeight="1" x14ac:dyDescent="0.25">
      <c r="A354" s="130"/>
      <c r="B354" s="13"/>
      <c r="C354" s="30"/>
      <c r="D354" s="132"/>
      <c r="E354" s="132"/>
      <c r="F354" s="132"/>
      <c r="G354" s="133"/>
      <c r="H354" s="133"/>
      <c r="I354" s="133"/>
      <c r="J354" s="30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</row>
    <row r="355" spans="1:30" ht="12.75" customHeight="1" x14ac:dyDescent="0.25">
      <c r="A355" s="130"/>
      <c r="B355" s="13"/>
      <c r="C355" s="30"/>
      <c r="D355" s="132"/>
      <c r="E355" s="132"/>
      <c r="F355" s="132"/>
      <c r="G355" s="133"/>
      <c r="H355" s="133"/>
      <c r="I355" s="133"/>
      <c r="J355" s="30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</row>
    <row r="356" spans="1:30" ht="12.75" customHeight="1" x14ac:dyDescent="0.25">
      <c r="A356" s="130"/>
      <c r="B356" s="13"/>
      <c r="C356" s="30"/>
      <c r="D356" s="132"/>
      <c r="E356" s="132"/>
      <c r="F356" s="132"/>
      <c r="G356" s="133"/>
      <c r="H356" s="133"/>
      <c r="I356" s="133"/>
      <c r="J356" s="30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</row>
    <row r="357" spans="1:30" ht="12.75" customHeight="1" x14ac:dyDescent="0.25">
      <c r="A357" s="130"/>
      <c r="B357" s="13"/>
      <c r="C357" s="30"/>
      <c r="D357" s="132"/>
      <c r="E357" s="132"/>
      <c r="F357" s="132"/>
      <c r="G357" s="133"/>
      <c r="H357" s="133"/>
      <c r="I357" s="133"/>
      <c r="J357" s="30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</row>
    <row r="358" spans="1:30" ht="12.75" customHeight="1" x14ac:dyDescent="0.25">
      <c r="A358" s="130"/>
      <c r="B358" s="13"/>
      <c r="C358" s="30"/>
      <c r="D358" s="132"/>
      <c r="E358" s="132"/>
      <c r="F358" s="132"/>
      <c r="G358" s="133"/>
      <c r="H358" s="133"/>
      <c r="I358" s="133"/>
      <c r="J358" s="30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</row>
    <row r="359" spans="1:30" ht="12.75" customHeight="1" x14ac:dyDescent="0.25">
      <c r="A359" s="130"/>
      <c r="B359" s="13"/>
      <c r="C359" s="30"/>
      <c r="D359" s="132"/>
      <c r="E359" s="132"/>
      <c r="F359" s="132"/>
      <c r="G359" s="133"/>
      <c r="H359" s="133"/>
      <c r="I359" s="133"/>
      <c r="J359" s="30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</row>
    <row r="360" spans="1:30" ht="12.75" customHeight="1" x14ac:dyDescent="0.25">
      <c r="A360" s="130"/>
      <c r="B360" s="13"/>
      <c r="C360" s="30"/>
      <c r="D360" s="132"/>
      <c r="E360" s="132"/>
      <c r="F360" s="132"/>
      <c r="G360" s="133"/>
      <c r="H360" s="133"/>
      <c r="I360" s="133"/>
      <c r="J360" s="30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</row>
    <row r="361" spans="1:30" ht="12.75" customHeight="1" x14ac:dyDescent="0.25">
      <c r="A361" s="130"/>
      <c r="B361" s="13"/>
      <c r="C361" s="30"/>
      <c r="D361" s="132"/>
      <c r="E361" s="132"/>
      <c r="F361" s="132"/>
      <c r="G361" s="133"/>
      <c r="H361" s="133"/>
      <c r="I361" s="133"/>
      <c r="J361" s="30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</row>
    <row r="362" spans="1:30" ht="12.75" customHeight="1" x14ac:dyDescent="0.25">
      <c r="A362" s="130"/>
      <c r="B362" s="13"/>
      <c r="C362" s="30"/>
      <c r="D362" s="132"/>
      <c r="E362" s="132"/>
      <c r="F362" s="132"/>
      <c r="G362" s="133"/>
      <c r="H362" s="133"/>
      <c r="I362" s="133"/>
      <c r="J362" s="30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</row>
    <row r="363" spans="1:30" ht="12.75" customHeight="1" x14ac:dyDescent="0.25">
      <c r="A363" s="130"/>
      <c r="B363" s="13"/>
      <c r="C363" s="30"/>
      <c r="D363" s="132"/>
      <c r="E363" s="132"/>
      <c r="F363" s="132"/>
      <c r="G363" s="133"/>
      <c r="H363" s="133"/>
      <c r="I363" s="133"/>
      <c r="J363" s="30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</row>
    <row r="364" spans="1:30" ht="12.75" customHeight="1" x14ac:dyDescent="0.25">
      <c r="A364" s="130"/>
      <c r="B364" s="13"/>
      <c r="C364" s="30"/>
      <c r="D364" s="132"/>
      <c r="E364" s="132"/>
      <c r="F364" s="132"/>
      <c r="G364" s="133"/>
      <c r="H364" s="133"/>
      <c r="I364" s="133"/>
      <c r="J364" s="30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</row>
    <row r="365" spans="1:30" ht="12.75" customHeight="1" x14ac:dyDescent="0.25">
      <c r="A365" s="130"/>
      <c r="B365" s="13"/>
      <c r="C365" s="30"/>
      <c r="D365" s="132"/>
      <c r="E365" s="132"/>
      <c r="F365" s="132"/>
      <c r="G365" s="133"/>
      <c r="H365" s="133"/>
      <c r="I365" s="133"/>
      <c r="J365" s="30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</row>
    <row r="366" spans="1:30" ht="12.75" customHeight="1" x14ac:dyDescent="0.25">
      <c r="A366" s="130"/>
      <c r="B366" s="13"/>
      <c r="C366" s="30"/>
      <c r="D366" s="132"/>
      <c r="E366" s="132"/>
      <c r="F366" s="132"/>
      <c r="G366" s="133"/>
      <c r="H366" s="133"/>
      <c r="I366" s="133"/>
      <c r="J366" s="30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ht="12.75" customHeight="1" x14ac:dyDescent="0.25">
      <c r="A367" s="130"/>
      <c r="B367" s="13"/>
      <c r="C367" s="30"/>
      <c r="D367" s="132"/>
      <c r="E367" s="132"/>
      <c r="F367" s="132"/>
      <c r="G367" s="133"/>
      <c r="H367" s="133"/>
      <c r="I367" s="133"/>
      <c r="J367" s="30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ht="12.75" customHeight="1" x14ac:dyDescent="0.25">
      <c r="A368" s="130"/>
      <c r="B368" s="13"/>
      <c r="C368" s="30"/>
      <c r="D368" s="132"/>
      <c r="E368" s="132"/>
      <c r="F368" s="132"/>
      <c r="G368" s="133"/>
      <c r="H368" s="133"/>
      <c r="I368" s="133"/>
      <c r="J368" s="30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</row>
    <row r="369" spans="1:30" ht="12.75" customHeight="1" x14ac:dyDescent="0.25">
      <c r="A369" s="130"/>
      <c r="B369" s="13"/>
      <c r="C369" s="30"/>
      <c r="D369" s="132"/>
      <c r="E369" s="132"/>
      <c r="F369" s="132"/>
      <c r="G369" s="133"/>
      <c r="H369" s="133"/>
      <c r="I369" s="133"/>
      <c r="J369" s="30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</row>
    <row r="370" spans="1:30" ht="12.75" customHeight="1" x14ac:dyDescent="0.25">
      <c r="A370" s="130"/>
      <c r="B370" s="13"/>
      <c r="C370" s="30"/>
      <c r="D370" s="132"/>
      <c r="E370" s="132"/>
      <c r="F370" s="132"/>
      <c r="G370" s="133"/>
      <c r="H370" s="133"/>
      <c r="I370" s="133"/>
      <c r="J370" s="30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</row>
    <row r="371" spans="1:30" ht="12.75" customHeight="1" x14ac:dyDescent="0.25">
      <c r="A371" s="130"/>
      <c r="B371" s="13"/>
      <c r="C371" s="30"/>
      <c r="D371" s="132"/>
      <c r="E371" s="132"/>
      <c r="F371" s="132"/>
      <c r="G371" s="133"/>
      <c r="H371" s="133"/>
      <c r="I371" s="133"/>
      <c r="J371" s="30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</row>
    <row r="372" spans="1:30" ht="12.75" customHeight="1" x14ac:dyDescent="0.25">
      <c r="A372" s="130"/>
      <c r="B372" s="13"/>
      <c r="C372" s="30"/>
      <c r="D372" s="132"/>
      <c r="E372" s="132"/>
      <c r="F372" s="132"/>
      <c r="G372" s="133"/>
      <c r="H372" s="133"/>
      <c r="I372" s="133"/>
      <c r="J372" s="30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</row>
    <row r="373" spans="1:30" ht="12.75" customHeight="1" x14ac:dyDescent="0.25">
      <c r="A373" s="130"/>
      <c r="B373" s="13"/>
      <c r="C373" s="30"/>
      <c r="D373" s="132"/>
      <c r="E373" s="132"/>
      <c r="F373" s="132"/>
      <c r="G373" s="133"/>
      <c r="H373" s="133"/>
      <c r="I373" s="133"/>
      <c r="J373" s="30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</row>
    <row r="374" spans="1:30" ht="12.75" customHeight="1" x14ac:dyDescent="0.25">
      <c r="A374" s="130"/>
      <c r="B374" s="13"/>
      <c r="C374" s="30"/>
      <c r="D374" s="132"/>
      <c r="E374" s="132"/>
      <c r="F374" s="132"/>
      <c r="G374" s="133"/>
      <c r="H374" s="133"/>
      <c r="I374" s="133"/>
      <c r="J374" s="30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</row>
    <row r="375" spans="1:30" ht="12.75" customHeight="1" x14ac:dyDescent="0.25">
      <c r="A375" s="130"/>
      <c r="B375" s="13"/>
      <c r="C375" s="30"/>
      <c r="D375" s="132"/>
      <c r="E375" s="132"/>
      <c r="F375" s="132"/>
      <c r="G375" s="133"/>
      <c r="H375" s="133"/>
      <c r="I375" s="133"/>
      <c r="J375" s="30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</row>
    <row r="376" spans="1:30" ht="12.75" customHeight="1" x14ac:dyDescent="0.25">
      <c r="A376" s="130"/>
      <c r="B376" s="13"/>
      <c r="C376" s="30"/>
      <c r="D376" s="132"/>
      <c r="E376" s="132"/>
      <c r="F376" s="132"/>
      <c r="G376" s="133"/>
      <c r="H376" s="133"/>
      <c r="I376" s="133"/>
      <c r="J376" s="30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</row>
    <row r="377" spans="1:30" ht="12.75" customHeight="1" x14ac:dyDescent="0.25">
      <c r="A377" s="130"/>
      <c r="B377" s="13"/>
      <c r="C377" s="30"/>
      <c r="D377" s="132"/>
      <c r="E377" s="132"/>
      <c r="F377" s="132"/>
      <c r="G377" s="133"/>
      <c r="H377" s="133"/>
      <c r="I377" s="133"/>
      <c r="J377" s="30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</row>
    <row r="378" spans="1:30" ht="12.75" customHeight="1" x14ac:dyDescent="0.25">
      <c r="A378" s="130"/>
      <c r="B378" s="13"/>
      <c r="C378" s="30"/>
      <c r="D378" s="132"/>
      <c r="E378" s="132"/>
      <c r="F378" s="132"/>
      <c r="G378" s="133"/>
      <c r="H378" s="133"/>
      <c r="I378" s="133"/>
      <c r="J378" s="30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</row>
    <row r="379" spans="1:30" ht="12.75" customHeight="1" x14ac:dyDescent="0.25">
      <c r="A379" s="130"/>
      <c r="B379" s="13"/>
      <c r="C379" s="30"/>
      <c r="D379" s="132"/>
      <c r="E379" s="132"/>
      <c r="F379" s="132"/>
      <c r="G379" s="133"/>
      <c r="H379" s="133"/>
      <c r="I379" s="133"/>
      <c r="J379" s="30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</row>
    <row r="380" spans="1:30" ht="12.75" customHeight="1" x14ac:dyDescent="0.25">
      <c r="A380" s="130"/>
      <c r="B380" s="13"/>
      <c r="C380" s="30"/>
      <c r="D380" s="132"/>
      <c r="E380" s="132"/>
      <c r="F380" s="132"/>
      <c r="G380" s="133"/>
      <c r="H380" s="133"/>
      <c r="I380" s="133"/>
      <c r="J380" s="30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</row>
    <row r="381" spans="1:30" ht="12.75" customHeight="1" x14ac:dyDescent="0.25">
      <c r="A381" s="130"/>
      <c r="B381" s="13"/>
      <c r="C381" s="30"/>
      <c r="D381" s="132"/>
      <c r="E381" s="132"/>
      <c r="F381" s="132"/>
      <c r="G381" s="133"/>
      <c r="H381" s="133"/>
      <c r="I381" s="133"/>
      <c r="J381" s="30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</row>
    <row r="382" spans="1:30" ht="12.75" customHeight="1" x14ac:dyDescent="0.25">
      <c r="A382" s="130"/>
      <c r="B382" s="13"/>
      <c r="C382" s="30"/>
      <c r="D382" s="132"/>
      <c r="E382" s="132"/>
      <c r="F382" s="132"/>
      <c r="G382" s="133"/>
      <c r="H382" s="133"/>
      <c r="I382" s="133"/>
      <c r="J382" s="30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</row>
    <row r="383" spans="1:30" ht="12.75" customHeight="1" x14ac:dyDescent="0.25">
      <c r="A383" s="130"/>
      <c r="B383" s="13"/>
      <c r="C383" s="30"/>
      <c r="D383" s="132"/>
      <c r="E383" s="132"/>
      <c r="F383" s="132"/>
      <c r="G383" s="133"/>
      <c r="H383" s="133"/>
      <c r="I383" s="133"/>
      <c r="J383" s="30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</row>
    <row r="384" spans="1:30" ht="12.75" customHeight="1" x14ac:dyDescent="0.25">
      <c r="A384" s="130"/>
      <c r="B384" s="13"/>
      <c r="C384" s="30"/>
      <c r="D384" s="132"/>
      <c r="E384" s="132"/>
      <c r="F384" s="132"/>
      <c r="G384" s="133"/>
      <c r="H384" s="133"/>
      <c r="I384" s="133"/>
      <c r="J384" s="30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</row>
    <row r="385" spans="1:30" ht="12.75" customHeight="1" x14ac:dyDescent="0.25">
      <c r="A385" s="130"/>
      <c r="B385" s="13"/>
      <c r="C385" s="30"/>
      <c r="D385" s="132"/>
      <c r="E385" s="132"/>
      <c r="F385" s="132"/>
      <c r="G385" s="133"/>
      <c r="H385" s="133"/>
      <c r="I385" s="133"/>
      <c r="J385" s="30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</row>
    <row r="386" spans="1:30" ht="12.75" customHeight="1" x14ac:dyDescent="0.25">
      <c r="A386" s="130"/>
      <c r="B386" s="13"/>
      <c r="C386" s="30"/>
      <c r="D386" s="132"/>
      <c r="E386" s="132"/>
      <c r="F386" s="132"/>
      <c r="G386" s="133"/>
      <c r="H386" s="133"/>
      <c r="I386" s="133"/>
      <c r="J386" s="30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</row>
    <row r="387" spans="1:30" ht="12.75" customHeight="1" x14ac:dyDescent="0.25">
      <c r="A387" s="130"/>
      <c r="B387" s="13"/>
      <c r="C387" s="30"/>
      <c r="D387" s="132"/>
      <c r="E387" s="132"/>
      <c r="F387" s="132"/>
      <c r="G387" s="133"/>
      <c r="H387" s="133"/>
      <c r="I387" s="133"/>
      <c r="J387" s="30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</row>
    <row r="388" spans="1:30" ht="12.75" customHeight="1" x14ac:dyDescent="0.25">
      <c r="A388" s="130"/>
      <c r="B388" s="13"/>
      <c r="C388" s="30"/>
      <c r="D388" s="132"/>
      <c r="E388" s="132"/>
      <c r="F388" s="132"/>
      <c r="G388" s="133"/>
      <c r="H388" s="133"/>
      <c r="I388" s="133"/>
      <c r="J388" s="30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</row>
    <row r="389" spans="1:30" ht="12.75" customHeight="1" x14ac:dyDescent="0.25">
      <c r="A389" s="130"/>
      <c r="B389" s="13"/>
      <c r="C389" s="30"/>
      <c r="D389" s="132"/>
      <c r="E389" s="132"/>
      <c r="F389" s="132"/>
      <c r="G389" s="133"/>
      <c r="H389" s="133"/>
      <c r="I389" s="133"/>
      <c r="J389" s="30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</row>
    <row r="390" spans="1:30" ht="12.75" customHeight="1" x14ac:dyDescent="0.25">
      <c r="A390" s="130"/>
      <c r="B390" s="13"/>
      <c r="C390" s="30"/>
      <c r="D390" s="132"/>
      <c r="E390" s="132"/>
      <c r="F390" s="132"/>
      <c r="G390" s="133"/>
      <c r="H390" s="133"/>
      <c r="I390" s="133"/>
      <c r="J390" s="30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</row>
    <row r="391" spans="1:30" ht="12.75" customHeight="1" x14ac:dyDescent="0.25">
      <c r="A391" s="130"/>
      <c r="B391" s="13"/>
      <c r="C391" s="30"/>
      <c r="D391" s="132"/>
      <c r="E391" s="132"/>
      <c r="F391" s="132"/>
      <c r="G391" s="133"/>
      <c r="H391" s="133"/>
      <c r="I391" s="133"/>
      <c r="J391" s="30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</row>
    <row r="392" spans="1:30" ht="12.75" customHeight="1" x14ac:dyDescent="0.25">
      <c r="A392" s="130"/>
      <c r="B392" s="13"/>
      <c r="C392" s="30"/>
      <c r="D392" s="132"/>
      <c r="E392" s="132"/>
      <c r="F392" s="132"/>
      <c r="G392" s="133"/>
      <c r="H392" s="133"/>
      <c r="I392" s="133"/>
      <c r="J392" s="30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</row>
    <row r="393" spans="1:30" ht="12.75" customHeight="1" x14ac:dyDescent="0.25">
      <c r="A393" s="130"/>
      <c r="B393" s="13"/>
      <c r="C393" s="30"/>
      <c r="D393" s="132"/>
      <c r="E393" s="132"/>
      <c r="F393" s="132"/>
      <c r="G393" s="133"/>
      <c r="H393" s="133"/>
      <c r="I393" s="133"/>
      <c r="J393" s="30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</row>
    <row r="394" spans="1:30" ht="12.75" customHeight="1" x14ac:dyDescent="0.25">
      <c r="A394" s="130"/>
      <c r="B394" s="13"/>
      <c r="C394" s="30"/>
      <c r="D394" s="132"/>
      <c r="E394" s="132"/>
      <c r="F394" s="132"/>
      <c r="G394" s="133"/>
      <c r="H394" s="133"/>
      <c r="I394" s="133"/>
      <c r="J394" s="30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</row>
    <row r="395" spans="1:30" ht="12.75" customHeight="1" x14ac:dyDescent="0.25">
      <c r="A395" s="130"/>
      <c r="B395" s="13"/>
      <c r="C395" s="30"/>
      <c r="D395" s="132"/>
      <c r="E395" s="132"/>
      <c r="F395" s="132"/>
      <c r="G395" s="133"/>
      <c r="H395" s="133"/>
      <c r="I395" s="133"/>
      <c r="J395" s="30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</row>
    <row r="396" spans="1:30" ht="12.75" customHeight="1" x14ac:dyDescent="0.25">
      <c r="A396" s="130"/>
      <c r="B396" s="13"/>
      <c r="C396" s="30"/>
      <c r="D396" s="132"/>
      <c r="E396" s="132"/>
      <c r="F396" s="132"/>
      <c r="G396" s="133"/>
      <c r="H396" s="133"/>
      <c r="I396" s="133"/>
      <c r="J396" s="30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</row>
    <row r="397" spans="1:30" ht="12.75" customHeight="1" x14ac:dyDescent="0.25">
      <c r="A397" s="130"/>
      <c r="B397" s="13"/>
      <c r="C397" s="30"/>
      <c r="D397" s="132"/>
      <c r="E397" s="132"/>
      <c r="F397" s="132"/>
      <c r="G397" s="133"/>
      <c r="H397" s="133"/>
      <c r="I397" s="133"/>
      <c r="J397" s="30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</row>
    <row r="398" spans="1:30" ht="12.75" customHeight="1" x14ac:dyDescent="0.25">
      <c r="A398" s="130"/>
      <c r="B398" s="13"/>
      <c r="C398" s="30"/>
      <c r="D398" s="132"/>
      <c r="E398" s="132"/>
      <c r="F398" s="132"/>
      <c r="G398" s="133"/>
      <c r="H398" s="133"/>
      <c r="I398" s="133"/>
      <c r="J398" s="30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</row>
    <row r="399" spans="1:30" ht="12.75" customHeight="1" x14ac:dyDescent="0.25">
      <c r="A399" s="130"/>
      <c r="B399" s="13"/>
      <c r="C399" s="30"/>
      <c r="D399" s="132"/>
      <c r="E399" s="132"/>
      <c r="F399" s="132"/>
      <c r="G399" s="133"/>
      <c r="H399" s="133"/>
      <c r="I399" s="133"/>
      <c r="J399" s="30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</row>
    <row r="400" spans="1:30" ht="12.75" customHeight="1" x14ac:dyDescent="0.25">
      <c r="A400" s="130"/>
      <c r="B400" s="13"/>
      <c r="C400" s="30"/>
      <c r="D400" s="132"/>
      <c r="E400" s="132"/>
      <c r="F400" s="132"/>
      <c r="G400" s="133"/>
      <c r="H400" s="133"/>
      <c r="I400" s="133"/>
      <c r="J400" s="30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</row>
    <row r="401" spans="1:30" ht="12.75" customHeight="1" x14ac:dyDescent="0.25">
      <c r="A401" s="130"/>
      <c r="B401" s="13"/>
      <c r="C401" s="30"/>
      <c r="D401" s="132"/>
      <c r="E401" s="132"/>
      <c r="F401" s="132"/>
      <c r="G401" s="133"/>
      <c r="H401" s="133"/>
      <c r="I401" s="133"/>
      <c r="J401" s="30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ht="12.75" customHeight="1" x14ac:dyDescent="0.25">
      <c r="A402" s="130"/>
      <c r="B402" s="13"/>
      <c r="C402" s="30"/>
      <c r="D402" s="132"/>
      <c r="E402" s="132"/>
      <c r="F402" s="132"/>
      <c r="G402" s="133"/>
      <c r="H402" s="133"/>
      <c r="I402" s="133"/>
      <c r="J402" s="30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ht="12.75" customHeight="1" x14ac:dyDescent="0.25">
      <c r="A403" s="130"/>
      <c r="B403" s="13"/>
      <c r="C403" s="30"/>
      <c r="D403" s="132"/>
      <c r="E403" s="132"/>
      <c r="F403" s="132"/>
      <c r="G403" s="133"/>
      <c r="H403" s="133"/>
      <c r="I403" s="133"/>
      <c r="J403" s="30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ht="12.75" customHeight="1" x14ac:dyDescent="0.25">
      <c r="A404" s="130"/>
      <c r="B404" s="13"/>
      <c r="C404" s="30"/>
      <c r="D404" s="132"/>
      <c r="E404" s="132"/>
      <c r="F404" s="132"/>
      <c r="G404" s="133"/>
      <c r="H404" s="133"/>
      <c r="I404" s="133"/>
      <c r="J404" s="30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ht="12.75" customHeight="1" x14ac:dyDescent="0.25">
      <c r="A405" s="130"/>
      <c r="B405" s="13"/>
      <c r="C405" s="30"/>
      <c r="D405" s="132"/>
      <c r="E405" s="132"/>
      <c r="F405" s="132"/>
      <c r="G405" s="133"/>
      <c r="H405" s="133"/>
      <c r="I405" s="133"/>
      <c r="J405" s="30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ht="12.75" customHeight="1" x14ac:dyDescent="0.25">
      <c r="A406" s="130"/>
      <c r="B406" s="13"/>
      <c r="C406" s="30"/>
      <c r="D406" s="132"/>
      <c r="E406" s="132"/>
      <c r="F406" s="132"/>
      <c r="G406" s="133"/>
      <c r="H406" s="133"/>
      <c r="I406" s="133"/>
      <c r="J406" s="30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ht="12.75" customHeight="1" x14ac:dyDescent="0.25">
      <c r="A407" s="130"/>
      <c r="B407" s="13"/>
      <c r="C407" s="30"/>
      <c r="D407" s="132"/>
      <c r="E407" s="132"/>
      <c r="F407" s="132"/>
      <c r="G407" s="133"/>
      <c r="H407" s="133"/>
      <c r="I407" s="133"/>
      <c r="J407" s="30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</row>
    <row r="408" spans="1:30" ht="12.75" customHeight="1" x14ac:dyDescent="0.25">
      <c r="A408" s="130"/>
      <c r="B408" s="13"/>
      <c r="C408" s="30"/>
      <c r="D408" s="132"/>
      <c r="E408" s="132"/>
      <c r="F408" s="132"/>
      <c r="G408" s="133"/>
      <c r="H408" s="133"/>
      <c r="I408" s="133"/>
      <c r="J408" s="30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12.75" customHeight="1" x14ac:dyDescent="0.25">
      <c r="A409" s="130"/>
      <c r="B409" s="13"/>
      <c r="C409" s="30"/>
      <c r="D409" s="132"/>
      <c r="E409" s="132"/>
      <c r="F409" s="132"/>
      <c r="G409" s="133"/>
      <c r="H409" s="133"/>
      <c r="I409" s="133"/>
      <c r="J409" s="30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12.75" customHeight="1" x14ac:dyDescent="0.25">
      <c r="A410" s="130"/>
      <c r="B410" s="13"/>
      <c r="C410" s="30"/>
      <c r="D410" s="132"/>
      <c r="E410" s="132"/>
      <c r="F410" s="132"/>
      <c r="G410" s="133"/>
      <c r="H410" s="133"/>
      <c r="I410" s="133"/>
      <c r="J410" s="30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12.75" customHeight="1" x14ac:dyDescent="0.25">
      <c r="A411" s="130"/>
      <c r="B411" s="13"/>
      <c r="C411" s="30"/>
      <c r="D411" s="132"/>
      <c r="E411" s="132"/>
      <c r="F411" s="132"/>
      <c r="G411" s="133"/>
      <c r="H411" s="133"/>
      <c r="I411" s="133"/>
      <c r="J411" s="30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12.75" customHeight="1" x14ac:dyDescent="0.25">
      <c r="A412" s="130"/>
      <c r="B412" s="13"/>
      <c r="C412" s="30"/>
      <c r="D412" s="132"/>
      <c r="E412" s="132"/>
      <c r="F412" s="132"/>
      <c r="G412" s="133"/>
      <c r="H412" s="133"/>
      <c r="I412" s="133"/>
      <c r="J412" s="30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ht="12.75" customHeight="1" x14ac:dyDescent="0.25">
      <c r="A413" s="130"/>
      <c r="B413" s="13"/>
      <c r="C413" s="30"/>
      <c r="D413" s="132"/>
      <c r="E413" s="132"/>
      <c r="F413" s="132"/>
      <c r="G413" s="133"/>
      <c r="H413" s="133"/>
      <c r="I413" s="133"/>
      <c r="J413" s="30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ht="12.75" customHeight="1" x14ac:dyDescent="0.25">
      <c r="A414" s="130"/>
      <c r="B414" s="13"/>
      <c r="C414" s="30"/>
      <c r="D414" s="132"/>
      <c r="E414" s="132"/>
      <c r="F414" s="132"/>
      <c r="G414" s="133"/>
      <c r="H414" s="133"/>
      <c r="I414" s="133"/>
      <c r="J414" s="30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ht="12.75" customHeight="1" x14ac:dyDescent="0.25">
      <c r="A415" s="130"/>
      <c r="B415" s="13"/>
      <c r="C415" s="30"/>
      <c r="D415" s="132"/>
      <c r="E415" s="132"/>
      <c r="F415" s="132"/>
      <c r="G415" s="133"/>
      <c r="H415" s="133"/>
      <c r="I415" s="133"/>
      <c r="J415" s="30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ht="12.75" customHeight="1" x14ac:dyDescent="0.25">
      <c r="A416" s="130"/>
      <c r="B416" s="13"/>
      <c r="C416" s="30"/>
      <c r="D416" s="132"/>
      <c r="E416" s="132"/>
      <c r="F416" s="132"/>
      <c r="G416" s="133"/>
      <c r="H416" s="133"/>
      <c r="I416" s="133"/>
      <c r="J416" s="30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ht="12.75" customHeight="1" x14ac:dyDescent="0.25">
      <c r="A417" s="130"/>
      <c r="B417" s="13"/>
      <c r="C417" s="30"/>
      <c r="D417" s="132"/>
      <c r="E417" s="132"/>
      <c r="F417" s="132"/>
      <c r="G417" s="133"/>
      <c r="H417" s="133"/>
      <c r="I417" s="133"/>
      <c r="J417" s="30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ht="12.75" customHeight="1" x14ac:dyDescent="0.25">
      <c r="A418" s="130"/>
      <c r="B418" s="13"/>
      <c r="C418" s="30"/>
      <c r="D418" s="132"/>
      <c r="E418" s="132"/>
      <c r="F418" s="132"/>
      <c r="G418" s="133"/>
      <c r="H418" s="133"/>
      <c r="I418" s="133"/>
      <c r="J418" s="30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ht="12.75" customHeight="1" x14ac:dyDescent="0.25">
      <c r="A419" s="130"/>
      <c r="B419" s="13"/>
      <c r="C419" s="30"/>
      <c r="D419" s="132"/>
      <c r="E419" s="132"/>
      <c r="F419" s="132"/>
      <c r="G419" s="133"/>
      <c r="H419" s="133"/>
      <c r="I419" s="133"/>
      <c r="J419" s="30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ht="12.75" customHeight="1" x14ac:dyDescent="0.25">
      <c r="A420" s="130"/>
      <c r="B420" s="13"/>
      <c r="C420" s="30"/>
      <c r="D420" s="132"/>
      <c r="E420" s="132"/>
      <c r="F420" s="132"/>
      <c r="G420" s="133"/>
      <c r="H420" s="133"/>
      <c r="I420" s="133"/>
      <c r="J420" s="30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ht="12.75" customHeight="1" x14ac:dyDescent="0.25">
      <c r="A421" s="130"/>
      <c r="B421" s="13"/>
      <c r="C421" s="30"/>
      <c r="D421" s="132"/>
      <c r="E421" s="132"/>
      <c r="F421" s="132"/>
      <c r="G421" s="133"/>
      <c r="H421" s="133"/>
      <c r="I421" s="133"/>
      <c r="J421" s="30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ht="12.75" customHeight="1" x14ac:dyDescent="0.25">
      <c r="A422" s="130"/>
      <c r="B422" s="13"/>
      <c r="C422" s="30"/>
      <c r="D422" s="132"/>
      <c r="E422" s="132"/>
      <c r="F422" s="132"/>
      <c r="G422" s="133"/>
      <c r="H422" s="133"/>
      <c r="I422" s="133"/>
      <c r="J422" s="30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ht="12.75" customHeight="1" x14ac:dyDescent="0.25">
      <c r="A423" s="130"/>
      <c r="B423" s="13"/>
      <c r="C423" s="30"/>
      <c r="D423" s="132"/>
      <c r="E423" s="132"/>
      <c r="F423" s="132"/>
      <c r="G423" s="133"/>
      <c r="H423" s="133"/>
      <c r="I423" s="133"/>
      <c r="J423" s="30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ht="12.75" customHeight="1" x14ac:dyDescent="0.25">
      <c r="A424" s="130"/>
      <c r="B424" s="13"/>
      <c r="C424" s="30"/>
      <c r="D424" s="132"/>
      <c r="E424" s="132"/>
      <c r="F424" s="132"/>
      <c r="G424" s="133"/>
      <c r="H424" s="133"/>
      <c r="I424" s="133"/>
      <c r="J424" s="30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12.75" customHeight="1" x14ac:dyDescent="0.25">
      <c r="A425" s="130"/>
      <c r="B425" s="13"/>
      <c r="C425" s="30"/>
      <c r="D425" s="132"/>
      <c r="E425" s="132"/>
      <c r="F425" s="132"/>
      <c r="G425" s="133"/>
      <c r="H425" s="133"/>
      <c r="I425" s="133"/>
      <c r="J425" s="30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12.75" customHeight="1" x14ac:dyDescent="0.25">
      <c r="A426" s="130"/>
      <c r="B426" s="13"/>
      <c r="C426" s="30"/>
      <c r="D426" s="132"/>
      <c r="E426" s="132"/>
      <c r="F426" s="132"/>
      <c r="G426" s="133"/>
      <c r="H426" s="133"/>
      <c r="I426" s="133"/>
      <c r="J426" s="30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ht="12.75" customHeight="1" x14ac:dyDescent="0.25">
      <c r="A427" s="130"/>
      <c r="B427" s="13"/>
      <c r="C427" s="30"/>
      <c r="D427" s="132"/>
      <c r="E427" s="132"/>
      <c r="F427" s="132"/>
      <c r="G427" s="133"/>
      <c r="H427" s="133"/>
      <c r="I427" s="133"/>
      <c r="J427" s="30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ht="12.75" customHeight="1" x14ac:dyDescent="0.25">
      <c r="A428" s="130"/>
      <c r="B428" s="13"/>
      <c r="C428" s="30"/>
      <c r="D428" s="132"/>
      <c r="E428" s="132"/>
      <c r="F428" s="132"/>
      <c r="G428" s="133"/>
      <c r="H428" s="133"/>
      <c r="I428" s="133"/>
      <c r="J428" s="30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ht="12.75" customHeight="1" x14ac:dyDescent="0.25">
      <c r="A429" s="130"/>
      <c r="B429" s="13"/>
      <c r="C429" s="30"/>
      <c r="D429" s="132"/>
      <c r="E429" s="132"/>
      <c r="F429" s="132"/>
      <c r="G429" s="133"/>
      <c r="H429" s="133"/>
      <c r="I429" s="133"/>
      <c r="J429" s="30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ht="12.75" customHeight="1" x14ac:dyDescent="0.25">
      <c r="A430" s="130"/>
      <c r="B430" s="13"/>
      <c r="C430" s="30"/>
      <c r="D430" s="132"/>
      <c r="E430" s="132"/>
      <c r="F430" s="132"/>
      <c r="G430" s="133"/>
      <c r="H430" s="133"/>
      <c r="I430" s="133"/>
      <c r="J430" s="30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ht="12.75" customHeight="1" x14ac:dyDescent="0.25">
      <c r="A431" s="130"/>
      <c r="B431" s="13"/>
      <c r="C431" s="30"/>
      <c r="D431" s="132"/>
      <c r="E431" s="132"/>
      <c r="F431" s="132"/>
      <c r="G431" s="133"/>
      <c r="H431" s="133"/>
      <c r="I431" s="133"/>
      <c r="J431" s="30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ht="12.75" customHeight="1" x14ac:dyDescent="0.25">
      <c r="A432" s="130"/>
      <c r="B432" s="13"/>
      <c r="C432" s="30"/>
      <c r="D432" s="132"/>
      <c r="E432" s="132"/>
      <c r="F432" s="132"/>
      <c r="G432" s="133"/>
      <c r="H432" s="133"/>
      <c r="I432" s="133"/>
      <c r="J432" s="30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ht="12.75" customHeight="1" x14ac:dyDescent="0.25">
      <c r="A433" s="130"/>
      <c r="B433" s="13"/>
      <c r="C433" s="30"/>
      <c r="D433" s="132"/>
      <c r="E433" s="132"/>
      <c r="F433" s="132"/>
      <c r="G433" s="133"/>
      <c r="H433" s="133"/>
      <c r="I433" s="133"/>
      <c r="J433" s="30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ht="12.75" customHeight="1" x14ac:dyDescent="0.25">
      <c r="A434" s="130"/>
      <c r="B434" s="13"/>
      <c r="C434" s="30"/>
      <c r="D434" s="132"/>
      <c r="E434" s="132"/>
      <c r="F434" s="132"/>
      <c r="G434" s="133"/>
      <c r="H434" s="133"/>
      <c r="I434" s="133"/>
      <c r="J434" s="30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ht="12.75" customHeight="1" x14ac:dyDescent="0.25">
      <c r="A435" s="130"/>
      <c r="B435" s="13"/>
      <c r="C435" s="30"/>
      <c r="D435" s="132"/>
      <c r="E435" s="132"/>
      <c r="F435" s="132"/>
      <c r="G435" s="133"/>
      <c r="H435" s="133"/>
      <c r="I435" s="133"/>
      <c r="J435" s="30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ht="12.75" customHeight="1" x14ac:dyDescent="0.25">
      <c r="A436" s="130"/>
      <c r="B436" s="13"/>
      <c r="C436" s="30"/>
      <c r="D436" s="132"/>
      <c r="E436" s="132"/>
      <c r="F436" s="132"/>
      <c r="G436" s="133"/>
      <c r="H436" s="133"/>
      <c r="I436" s="133"/>
      <c r="J436" s="30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ht="12.75" customHeight="1" x14ac:dyDescent="0.25">
      <c r="A437" s="130"/>
      <c r="B437" s="13"/>
      <c r="C437" s="30"/>
      <c r="D437" s="132"/>
      <c r="E437" s="132"/>
      <c r="F437" s="132"/>
      <c r="G437" s="133"/>
      <c r="H437" s="133"/>
      <c r="I437" s="133"/>
      <c r="J437" s="30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ht="12.75" customHeight="1" x14ac:dyDescent="0.25">
      <c r="A438" s="130"/>
      <c r="B438" s="13"/>
      <c r="C438" s="30"/>
      <c r="D438" s="132"/>
      <c r="E438" s="132"/>
      <c r="F438" s="132"/>
      <c r="G438" s="133"/>
      <c r="H438" s="133"/>
      <c r="I438" s="133"/>
      <c r="J438" s="30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ht="12.75" customHeight="1" x14ac:dyDescent="0.25">
      <c r="A439" s="130"/>
      <c r="B439" s="13"/>
      <c r="C439" s="30"/>
      <c r="D439" s="132"/>
      <c r="E439" s="132"/>
      <c r="F439" s="132"/>
      <c r="G439" s="133"/>
      <c r="H439" s="133"/>
      <c r="I439" s="133"/>
      <c r="J439" s="30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ht="12.75" customHeight="1" x14ac:dyDescent="0.25">
      <c r="A440" s="130"/>
      <c r="B440" s="13"/>
      <c r="C440" s="30"/>
      <c r="D440" s="132"/>
      <c r="E440" s="132"/>
      <c r="F440" s="132"/>
      <c r="G440" s="133"/>
      <c r="H440" s="133"/>
      <c r="I440" s="133"/>
      <c r="J440" s="30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ht="12.75" customHeight="1" x14ac:dyDescent="0.25">
      <c r="A441" s="130"/>
      <c r="B441" s="13"/>
      <c r="C441" s="30"/>
      <c r="D441" s="132"/>
      <c r="E441" s="132"/>
      <c r="F441" s="132"/>
      <c r="G441" s="133"/>
      <c r="H441" s="133"/>
      <c r="I441" s="133"/>
      <c r="J441" s="30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ht="12.75" customHeight="1" x14ac:dyDescent="0.25">
      <c r="A442" s="130"/>
      <c r="B442" s="13"/>
      <c r="C442" s="30"/>
      <c r="D442" s="132"/>
      <c r="E442" s="132"/>
      <c r="F442" s="132"/>
      <c r="G442" s="133"/>
      <c r="H442" s="133"/>
      <c r="I442" s="133"/>
      <c r="J442" s="30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ht="12.75" customHeight="1" x14ac:dyDescent="0.25">
      <c r="A443" s="130"/>
      <c r="B443" s="13"/>
      <c r="C443" s="30"/>
      <c r="D443" s="132"/>
      <c r="E443" s="132"/>
      <c r="F443" s="132"/>
      <c r="G443" s="133"/>
      <c r="H443" s="133"/>
      <c r="I443" s="133"/>
      <c r="J443" s="30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ht="12.75" customHeight="1" x14ac:dyDescent="0.25">
      <c r="A444" s="130"/>
      <c r="B444" s="13"/>
      <c r="C444" s="30"/>
      <c r="D444" s="132"/>
      <c r="E444" s="132"/>
      <c r="F444" s="132"/>
      <c r="G444" s="133"/>
      <c r="H444" s="133"/>
      <c r="I444" s="133"/>
      <c r="J444" s="30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ht="12.75" customHeight="1" x14ac:dyDescent="0.25">
      <c r="A445" s="130"/>
      <c r="B445" s="13"/>
      <c r="C445" s="30"/>
      <c r="D445" s="132"/>
      <c r="E445" s="132"/>
      <c r="F445" s="132"/>
      <c r="G445" s="133"/>
      <c r="H445" s="133"/>
      <c r="I445" s="133"/>
      <c r="J445" s="30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ht="12.75" customHeight="1" x14ac:dyDescent="0.25">
      <c r="A446" s="130"/>
      <c r="B446" s="13"/>
      <c r="C446" s="30"/>
      <c r="D446" s="132"/>
      <c r="E446" s="132"/>
      <c r="F446" s="132"/>
      <c r="G446" s="133"/>
      <c r="H446" s="133"/>
      <c r="I446" s="133"/>
      <c r="J446" s="30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ht="12.75" customHeight="1" x14ac:dyDescent="0.25">
      <c r="A447" s="130"/>
      <c r="B447" s="13"/>
      <c r="C447" s="30"/>
      <c r="D447" s="132"/>
      <c r="E447" s="132"/>
      <c r="F447" s="132"/>
      <c r="G447" s="133"/>
      <c r="H447" s="133"/>
      <c r="I447" s="133"/>
      <c r="J447" s="30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ht="12.75" customHeight="1" x14ac:dyDescent="0.25">
      <c r="A448" s="130"/>
      <c r="B448" s="13"/>
      <c r="C448" s="30"/>
      <c r="D448" s="132"/>
      <c r="E448" s="132"/>
      <c r="F448" s="132"/>
      <c r="G448" s="133"/>
      <c r="H448" s="133"/>
      <c r="I448" s="133"/>
      <c r="J448" s="30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ht="12.75" customHeight="1" x14ac:dyDescent="0.25">
      <c r="A449" s="130"/>
      <c r="B449" s="13"/>
      <c r="C449" s="30"/>
      <c r="D449" s="132"/>
      <c r="E449" s="132"/>
      <c r="F449" s="132"/>
      <c r="G449" s="133"/>
      <c r="H449" s="133"/>
      <c r="I449" s="133"/>
      <c r="J449" s="30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ht="12.75" customHeight="1" x14ac:dyDescent="0.25">
      <c r="A450" s="130"/>
      <c r="B450" s="13"/>
      <c r="C450" s="30"/>
      <c r="D450" s="132"/>
      <c r="E450" s="132"/>
      <c r="F450" s="132"/>
      <c r="G450" s="133"/>
      <c r="H450" s="133"/>
      <c r="I450" s="133"/>
      <c r="J450" s="30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ht="12.75" customHeight="1" x14ac:dyDescent="0.25">
      <c r="A451" s="130"/>
      <c r="B451" s="13"/>
      <c r="C451" s="30"/>
      <c r="D451" s="132"/>
      <c r="E451" s="132"/>
      <c r="F451" s="132"/>
      <c r="G451" s="133"/>
      <c r="H451" s="133"/>
      <c r="I451" s="133"/>
      <c r="J451" s="30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</row>
    <row r="452" spans="1:30" ht="12.75" customHeight="1" x14ac:dyDescent="0.25">
      <c r="A452" s="130"/>
      <c r="B452" s="13"/>
      <c r="C452" s="30"/>
      <c r="D452" s="132"/>
      <c r="E452" s="132"/>
      <c r="F452" s="132"/>
      <c r="G452" s="133"/>
      <c r="H452" s="133"/>
      <c r="I452" s="133"/>
      <c r="J452" s="30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</row>
    <row r="453" spans="1:30" ht="12.75" customHeight="1" x14ac:dyDescent="0.25">
      <c r="A453" s="130"/>
      <c r="B453" s="13"/>
      <c r="C453" s="30"/>
      <c r="D453" s="132"/>
      <c r="E453" s="132"/>
      <c r="F453" s="132"/>
      <c r="G453" s="133"/>
      <c r="H453" s="133"/>
      <c r="I453" s="133"/>
      <c r="J453" s="30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</row>
    <row r="454" spans="1:30" ht="12.75" customHeight="1" x14ac:dyDescent="0.25">
      <c r="A454" s="130"/>
      <c r="B454" s="13"/>
      <c r="C454" s="30"/>
      <c r="D454" s="132"/>
      <c r="E454" s="132"/>
      <c r="F454" s="132"/>
      <c r="G454" s="133"/>
      <c r="H454" s="133"/>
      <c r="I454" s="133"/>
      <c r="J454" s="30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</row>
    <row r="455" spans="1:30" ht="12.75" customHeight="1" x14ac:dyDescent="0.25">
      <c r="A455" s="130"/>
      <c r="B455" s="13"/>
      <c r="C455" s="30"/>
      <c r="D455" s="132"/>
      <c r="E455" s="132"/>
      <c r="F455" s="132"/>
      <c r="G455" s="133"/>
      <c r="H455" s="133"/>
      <c r="I455" s="133"/>
      <c r="J455" s="30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</row>
    <row r="456" spans="1:30" ht="12.75" customHeight="1" x14ac:dyDescent="0.25">
      <c r="A456" s="130"/>
      <c r="B456" s="13"/>
      <c r="C456" s="30"/>
      <c r="D456" s="132"/>
      <c r="E456" s="132"/>
      <c r="F456" s="132"/>
      <c r="G456" s="133"/>
      <c r="H456" s="133"/>
      <c r="I456" s="133"/>
      <c r="J456" s="30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</row>
    <row r="457" spans="1:30" ht="12.75" customHeight="1" x14ac:dyDescent="0.25">
      <c r="A457" s="130"/>
      <c r="B457" s="13"/>
      <c r="C457" s="30"/>
      <c r="D457" s="132"/>
      <c r="E457" s="132"/>
      <c r="F457" s="132"/>
      <c r="G457" s="133"/>
      <c r="H457" s="133"/>
      <c r="I457" s="133"/>
      <c r="J457" s="30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</row>
    <row r="458" spans="1:30" ht="12.75" customHeight="1" x14ac:dyDescent="0.25">
      <c r="A458" s="130"/>
      <c r="B458" s="13"/>
      <c r="C458" s="30"/>
      <c r="D458" s="132"/>
      <c r="E458" s="132"/>
      <c r="F458" s="132"/>
      <c r="G458" s="133"/>
      <c r="H458" s="133"/>
      <c r="I458" s="133"/>
      <c r="J458" s="30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</row>
    <row r="459" spans="1:30" ht="12.75" customHeight="1" x14ac:dyDescent="0.25">
      <c r="A459" s="130"/>
      <c r="B459" s="13"/>
      <c r="C459" s="30"/>
      <c r="D459" s="132"/>
      <c r="E459" s="132"/>
      <c r="F459" s="132"/>
      <c r="G459" s="133"/>
      <c r="H459" s="133"/>
      <c r="I459" s="133"/>
      <c r="J459" s="30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</row>
    <row r="460" spans="1:30" ht="12.75" customHeight="1" x14ac:dyDescent="0.25">
      <c r="A460" s="130"/>
      <c r="B460" s="13"/>
      <c r="C460" s="30"/>
      <c r="D460" s="132"/>
      <c r="E460" s="132"/>
      <c r="F460" s="132"/>
      <c r="G460" s="133"/>
      <c r="H460" s="133"/>
      <c r="I460" s="133"/>
      <c r="J460" s="30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</row>
    <row r="461" spans="1:30" ht="12.75" customHeight="1" x14ac:dyDescent="0.25">
      <c r="A461" s="130"/>
      <c r="B461" s="13"/>
      <c r="C461" s="30"/>
      <c r="D461" s="132"/>
      <c r="E461" s="132"/>
      <c r="F461" s="132"/>
      <c r="G461" s="133"/>
      <c r="H461" s="133"/>
      <c r="I461" s="133"/>
      <c r="J461" s="30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</row>
    <row r="462" spans="1:30" ht="12.75" customHeight="1" x14ac:dyDescent="0.25">
      <c r="A462" s="130"/>
      <c r="B462" s="13"/>
      <c r="C462" s="30"/>
      <c r="D462" s="132"/>
      <c r="E462" s="132"/>
      <c r="F462" s="132"/>
      <c r="G462" s="133"/>
      <c r="H462" s="133"/>
      <c r="I462" s="133"/>
      <c r="J462" s="30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</row>
    <row r="463" spans="1:30" ht="12.75" customHeight="1" x14ac:dyDescent="0.25">
      <c r="A463" s="130"/>
      <c r="B463" s="13"/>
      <c r="C463" s="30"/>
      <c r="D463" s="132"/>
      <c r="E463" s="132"/>
      <c r="F463" s="132"/>
      <c r="G463" s="133"/>
      <c r="H463" s="133"/>
      <c r="I463" s="133"/>
      <c r="J463" s="30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</row>
    <row r="464" spans="1:30" ht="12.75" customHeight="1" x14ac:dyDescent="0.25">
      <c r="A464" s="130"/>
      <c r="B464" s="13"/>
      <c r="C464" s="30"/>
      <c r="D464" s="132"/>
      <c r="E464" s="132"/>
      <c r="F464" s="132"/>
      <c r="G464" s="133"/>
      <c r="H464" s="133"/>
      <c r="I464" s="133"/>
      <c r="J464" s="30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</row>
    <row r="465" spans="1:30" ht="12.75" customHeight="1" x14ac:dyDescent="0.25">
      <c r="A465" s="130"/>
      <c r="B465" s="13"/>
      <c r="C465" s="30"/>
      <c r="D465" s="132"/>
      <c r="E465" s="132"/>
      <c r="F465" s="132"/>
      <c r="G465" s="133"/>
      <c r="H465" s="133"/>
      <c r="I465" s="133"/>
      <c r="J465" s="30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</row>
    <row r="466" spans="1:30" ht="12.75" customHeight="1" x14ac:dyDescent="0.25">
      <c r="A466" s="130"/>
      <c r="B466" s="13"/>
      <c r="C466" s="30"/>
      <c r="D466" s="132"/>
      <c r="E466" s="132"/>
      <c r="F466" s="132"/>
      <c r="G466" s="133"/>
      <c r="H466" s="133"/>
      <c r="I466" s="133"/>
      <c r="J466" s="30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</row>
    <row r="467" spans="1:30" ht="12.75" customHeight="1" x14ac:dyDescent="0.25">
      <c r="A467" s="130"/>
      <c r="B467" s="13"/>
      <c r="C467" s="30"/>
      <c r="D467" s="132"/>
      <c r="E467" s="132"/>
      <c r="F467" s="132"/>
      <c r="G467" s="133"/>
      <c r="H467" s="133"/>
      <c r="I467" s="133"/>
      <c r="J467" s="30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</row>
    <row r="468" spans="1:30" ht="12.75" customHeight="1" x14ac:dyDescent="0.25">
      <c r="A468" s="130"/>
      <c r="B468" s="13"/>
      <c r="C468" s="30"/>
      <c r="D468" s="132"/>
      <c r="E468" s="132"/>
      <c r="F468" s="132"/>
      <c r="G468" s="133"/>
      <c r="H468" s="133"/>
      <c r="I468" s="133"/>
      <c r="J468" s="30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</row>
    <row r="469" spans="1:30" ht="12.75" customHeight="1" x14ac:dyDescent="0.25">
      <c r="A469" s="130"/>
      <c r="B469" s="13"/>
      <c r="C469" s="30"/>
      <c r="D469" s="132"/>
      <c r="E469" s="132"/>
      <c r="F469" s="132"/>
      <c r="G469" s="133"/>
      <c r="H469" s="133"/>
      <c r="I469" s="133"/>
      <c r="J469" s="30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</row>
    <row r="470" spans="1:30" ht="12.75" customHeight="1" x14ac:dyDescent="0.25">
      <c r="A470" s="130"/>
      <c r="B470" s="13"/>
      <c r="C470" s="30"/>
      <c r="D470" s="132"/>
      <c r="E470" s="132"/>
      <c r="F470" s="132"/>
      <c r="G470" s="133"/>
      <c r="H470" s="133"/>
      <c r="I470" s="133"/>
      <c r="J470" s="30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</row>
    <row r="471" spans="1:30" ht="12.75" customHeight="1" x14ac:dyDescent="0.25">
      <c r="A471" s="130"/>
      <c r="B471" s="13"/>
      <c r="C471" s="30"/>
      <c r="D471" s="132"/>
      <c r="E471" s="132"/>
      <c r="F471" s="132"/>
      <c r="G471" s="133"/>
      <c r="H471" s="133"/>
      <c r="I471" s="133"/>
      <c r="J471" s="30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</row>
    <row r="472" spans="1:30" ht="12.75" customHeight="1" x14ac:dyDescent="0.25">
      <c r="A472" s="130"/>
      <c r="B472" s="13"/>
      <c r="C472" s="30"/>
      <c r="D472" s="132"/>
      <c r="E472" s="132"/>
      <c r="F472" s="132"/>
      <c r="G472" s="133"/>
      <c r="H472" s="133"/>
      <c r="I472" s="133"/>
      <c r="J472" s="30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</row>
    <row r="473" spans="1:30" ht="12.75" customHeight="1" x14ac:dyDescent="0.25">
      <c r="A473" s="130"/>
      <c r="B473" s="13"/>
      <c r="C473" s="30"/>
      <c r="D473" s="132"/>
      <c r="E473" s="132"/>
      <c r="F473" s="132"/>
      <c r="G473" s="133"/>
      <c r="H473" s="133"/>
      <c r="I473" s="133"/>
      <c r="J473" s="30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</row>
    <row r="474" spans="1:30" ht="12.75" customHeight="1" x14ac:dyDescent="0.25">
      <c r="A474" s="130"/>
      <c r="B474" s="13"/>
      <c r="C474" s="30"/>
      <c r="D474" s="132"/>
      <c r="E474" s="132"/>
      <c r="F474" s="132"/>
      <c r="G474" s="133"/>
      <c r="H474" s="133"/>
      <c r="I474" s="133"/>
      <c r="J474" s="30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</row>
    <row r="475" spans="1:30" ht="12.75" customHeight="1" x14ac:dyDescent="0.25">
      <c r="A475" s="130"/>
      <c r="B475" s="13"/>
      <c r="C475" s="30"/>
      <c r="D475" s="132"/>
      <c r="E475" s="132"/>
      <c r="F475" s="132"/>
      <c r="G475" s="133"/>
      <c r="H475" s="133"/>
      <c r="I475" s="133"/>
      <c r="J475" s="30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</row>
    <row r="476" spans="1:30" ht="12.75" customHeight="1" x14ac:dyDescent="0.25">
      <c r="A476" s="130"/>
      <c r="B476" s="13"/>
      <c r="C476" s="30"/>
      <c r="D476" s="132"/>
      <c r="E476" s="132"/>
      <c r="F476" s="132"/>
      <c r="G476" s="133"/>
      <c r="H476" s="133"/>
      <c r="I476" s="133"/>
      <c r="J476" s="30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</row>
    <row r="477" spans="1:30" ht="12.75" customHeight="1" x14ac:dyDescent="0.25">
      <c r="A477" s="130"/>
      <c r="B477" s="13"/>
      <c r="C477" s="30"/>
      <c r="D477" s="132"/>
      <c r="E477" s="132"/>
      <c r="F477" s="132"/>
      <c r="G477" s="133"/>
      <c r="H477" s="133"/>
      <c r="I477" s="133"/>
      <c r="J477" s="30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</row>
    <row r="478" spans="1:30" ht="12.75" customHeight="1" x14ac:dyDescent="0.25">
      <c r="A478" s="130"/>
      <c r="B478" s="13"/>
      <c r="C478" s="30"/>
      <c r="D478" s="132"/>
      <c r="E478" s="132"/>
      <c r="F478" s="132"/>
      <c r="G478" s="133"/>
      <c r="H478" s="133"/>
      <c r="I478" s="133"/>
      <c r="J478" s="30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</row>
    <row r="479" spans="1:30" ht="12.75" customHeight="1" x14ac:dyDescent="0.25">
      <c r="A479" s="130"/>
      <c r="B479" s="13"/>
      <c r="C479" s="30"/>
      <c r="D479" s="132"/>
      <c r="E479" s="132"/>
      <c r="F479" s="132"/>
      <c r="G479" s="133"/>
      <c r="H479" s="133"/>
      <c r="I479" s="133"/>
      <c r="J479" s="30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</row>
    <row r="480" spans="1:30" ht="12.75" customHeight="1" x14ac:dyDescent="0.25">
      <c r="A480" s="130"/>
      <c r="B480" s="13"/>
      <c r="C480" s="30"/>
      <c r="D480" s="132"/>
      <c r="E480" s="132"/>
      <c r="F480" s="132"/>
      <c r="G480" s="133"/>
      <c r="H480" s="133"/>
      <c r="I480" s="133"/>
      <c r="J480" s="30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</row>
    <row r="481" spans="1:30" ht="12.75" customHeight="1" x14ac:dyDescent="0.25">
      <c r="A481" s="130"/>
      <c r="B481" s="13"/>
      <c r="C481" s="30"/>
      <c r="D481" s="132"/>
      <c r="E481" s="132"/>
      <c r="F481" s="132"/>
      <c r="G481" s="133"/>
      <c r="H481" s="133"/>
      <c r="I481" s="133"/>
      <c r="J481" s="30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</row>
    <row r="482" spans="1:30" ht="12.75" customHeight="1" x14ac:dyDescent="0.25">
      <c r="A482" s="130"/>
      <c r="B482" s="13"/>
      <c r="C482" s="30"/>
      <c r="D482" s="132"/>
      <c r="E482" s="132"/>
      <c r="F482" s="132"/>
      <c r="G482" s="133"/>
      <c r="H482" s="133"/>
      <c r="I482" s="133"/>
      <c r="J482" s="30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</row>
    <row r="483" spans="1:30" ht="12.75" customHeight="1" x14ac:dyDescent="0.25">
      <c r="A483" s="130"/>
      <c r="B483" s="13"/>
      <c r="C483" s="30"/>
      <c r="D483" s="132"/>
      <c r="E483" s="132"/>
      <c r="F483" s="132"/>
      <c r="G483" s="133"/>
      <c r="H483" s="133"/>
      <c r="I483" s="133"/>
      <c r="J483" s="30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</row>
    <row r="484" spans="1:30" ht="12.75" customHeight="1" x14ac:dyDescent="0.25">
      <c r="A484" s="130"/>
      <c r="B484" s="13"/>
      <c r="C484" s="30"/>
      <c r="D484" s="132"/>
      <c r="E484" s="132"/>
      <c r="F484" s="132"/>
      <c r="G484" s="133"/>
      <c r="H484" s="133"/>
      <c r="I484" s="133"/>
      <c r="J484" s="30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</row>
    <row r="485" spans="1:30" ht="12.75" customHeight="1" x14ac:dyDescent="0.25">
      <c r="A485" s="130"/>
      <c r="B485" s="13"/>
      <c r="C485" s="30"/>
      <c r="D485" s="132"/>
      <c r="E485" s="132"/>
      <c r="F485" s="132"/>
      <c r="G485" s="133"/>
      <c r="H485" s="133"/>
      <c r="I485" s="133"/>
      <c r="J485" s="30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</row>
    <row r="486" spans="1:30" ht="12.75" customHeight="1" x14ac:dyDescent="0.25">
      <c r="A486" s="130"/>
      <c r="B486" s="13"/>
      <c r="C486" s="30"/>
      <c r="D486" s="132"/>
      <c r="E486" s="132"/>
      <c r="F486" s="132"/>
      <c r="G486" s="133"/>
      <c r="H486" s="133"/>
      <c r="I486" s="133"/>
      <c r="J486" s="30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</row>
    <row r="487" spans="1:30" ht="12.75" customHeight="1" x14ac:dyDescent="0.25">
      <c r="A487" s="130"/>
      <c r="B487" s="13"/>
      <c r="C487" s="30"/>
      <c r="D487" s="132"/>
      <c r="E487" s="132"/>
      <c r="F487" s="132"/>
      <c r="G487" s="133"/>
      <c r="H487" s="133"/>
      <c r="I487" s="133"/>
      <c r="J487" s="30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</row>
    <row r="488" spans="1:30" ht="12.75" customHeight="1" x14ac:dyDescent="0.25">
      <c r="A488" s="130"/>
      <c r="B488" s="13"/>
      <c r="C488" s="30"/>
      <c r="D488" s="132"/>
      <c r="E488" s="132"/>
      <c r="F488" s="132"/>
      <c r="G488" s="133"/>
      <c r="H488" s="133"/>
      <c r="I488" s="133"/>
      <c r="J488" s="30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</row>
    <row r="489" spans="1:30" ht="12.75" customHeight="1" x14ac:dyDescent="0.25">
      <c r="A489" s="130"/>
      <c r="B489" s="13"/>
      <c r="C489" s="30"/>
      <c r="D489" s="132"/>
      <c r="E489" s="132"/>
      <c r="F489" s="132"/>
      <c r="G489" s="133"/>
      <c r="H489" s="133"/>
      <c r="I489" s="133"/>
      <c r="J489" s="30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</row>
    <row r="490" spans="1:30" ht="12.75" customHeight="1" x14ac:dyDescent="0.25">
      <c r="A490" s="130"/>
      <c r="B490" s="13"/>
      <c r="C490" s="30"/>
      <c r="D490" s="132"/>
      <c r="E490" s="132"/>
      <c r="F490" s="132"/>
      <c r="G490" s="133"/>
      <c r="H490" s="133"/>
      <c r="I490" s="133"/>
      <c r="J490" s="30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</row>
    <row r="491" spans="1:30" ht="12.75" customHeight="1" x14ac:dyDescent="0.25">
      <c r="A491" s="130"/>
      <c r="B491" s="13"/>
      <c r="C491" s="30"/>
      <c r="D491" s="132"/>
      <c r="E491" s="132"/>
      <c r="F491" s="132"/>
      <c r="G491" s="133"/>
      <c r="H491" s="133"/>
      <c r="I491" s="133"/>
      <c r="J491" s="30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</row>
    <row r="492" spans="1:30" ht="12.75" customHeight="1" x14ac:dyDescent="0.25">
      <c r="A492" s="130"/>
      <c r="B492" s="13"/>
      <c r="C492" s="30"/>
      <c r="D492" s="132"/>
      <c r="E492" s="132"/>
      <c r="F492" s="132"/>
      <c r="G492" s="133"/>
      <c r="H492" s="133"/>
      <c r="I492" s="133"/>
      <c r="J492" s="30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</row>
    <row r="493" spans="1:30" ht="12.75" customHeight="1" x14ac:dyDescent="0.25">
      <c r="A493" s="130"/>
      <c r="B493" s="13"/>
      <c r="C493" s="30"/>
      <c r="D493" s="132"/>
      <c r="E493" s="132"/>
      <c r="F493" s="132"/>
      <c r="G493" s="133"/>
      <c r="H493" s="133"/>
      <c r="I493" s="133"/>
      <c r="J493" s="30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</row>
    <row r="494" spans="1:30" ht="12.75" customHeight="1" x14ac:dyDescent="0.25">
      <c r="A494" s="130"/>
      <c r="B494" s="13"/>
      <c r="C494" s="30"/>
      <c r="D494" s="132"/>
      <c r="E494" s="132"/>
      <c r="F494" s="132"/>
      <c r="G494" s="133"/>
      <c r="H494" s="133"/>
      <c r="I494" s="133"/>
      <c r="J494" s="30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</row>
    <row r="495" spans="1:30" ht="12.75" customHeight="1" x14ac:dyDescent="0.25">
      <c r="A495" s="130"/>
      <c r="B495" s="13"/>
      <c r="C495" s="30"/>
      <c r="D495" s="132"/>
      <c r="E495" s="132"/>
      <c r="F495" s="132"/>
      <c r="G495" s="133"/>
      <c r="H495" s="133"/>
      <c r="I495" s="133"/>
      <c r="J495" s="30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</row>
    <row r="496" spans="1:30" ht="12.75" customHeight="1" x14ac:dyDescent="0.25">
      <c r="A496" s="130"/>
      <c r="B496" s="13"/>
      <c r="C496" s="30"/>
      <c r="D496" s="132"/>
      <c r="E496" s="132"/>
      <c r="F496" s="132"/>
      <c r="G496" s="133"/>
      <c r="H496" s="133"/>
      <c r="I496" s="133"/>
      <c r="J496" s="30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</row>
    <row r="497" spans="1:30" ht="12.75" customHeight="1" x14ac:dyDescent="0.25">
      <c r="A497" s="130"/>
      <c r="B497" s="13"/>
      <c r="C497" s="30"/>
      <c r="D497" s="132"/>
      <c r="E497" s="132"/>
      <c r="F497" s="132"/>
      <c r="G497" s="133"/>
      <c r="H497" s="133"/>
      <c r="I497" s="133"/>
      <c r="J497" s="30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</row>
    <row r="498" spans="1:30" ht="12.75" customHeight="1" x14ac:dyDescent="0.25">
      <c r="A498" s="130"/>
      <c r="B498" s="13"/>
      <c r="C498" s="30"/>
      <c r="D498" s="132"/>
      <c r="E498" s="132"/>
      <c r="F498" s="132"/>
      <c r="G498" s="133"/>
      <c r="H498" s="133"/>
      <c r="I498" s="133"/>
      <c r="J498" s="30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</row>
    <row r="499" spans="1:30" ht="12.75" customHeight="1" x14ac:dyDescent="0.25">
      <c r="A499" s="130"/>
      <c r="B499" s="13"/>
      <c r="C499" s="30"/>
      <c r="D499" s="132"/>
      <c r="E499" s="132"/>
      <c r="F499" s="132"/>
      <c r="G499" s="133"/>
      <c r="H499" s="133"/>
      <c r="I499" s="133"/>
      <c r="J499" s="30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</row>
    <row r="500" spans="1:30" ht="12.75" customHeight="1" x14ac:dyDescent="0.25">
      <c r="A500" s="130"/>
      <c r="B500" s="13"/>
      <c r="C500" s="30"/>
      <c r="D500" s="132"/>
      <c r="E500" s="132"/>
      <c r="F500" s="132"/>
      <c r="G500" s="133"/>
      <c r="H500" s="133"/>
      <c r="I500" s="133"/>
      <c r="J500" s="30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</row>
    <row r="501" spans="1:30" ht="12.75" customHeight="1" x14ac:dyDescent="0.25">
      <c r="A501" s="130"/>
      <c r="B501" s="13"/>
      <c r="C501" s="30"/>
      <c r="D501" s="132"/>
      <c r="E501" s="132"/>
      <c r="F501" s="132"/>
      <c r="G501" s="133"/>
      <c r="H501" s="133"/>
      <c r="I501" s="133"/>
      <c r="J501" s="30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</row>
    <row r="502" spans="1:30" ht="12.75" customHeight="1" x14ac:dyDescent="0.25">
      <c r="A502" s="130"/>
      <c r="B502" s="13"/>
      <c r="C502" s="30"/>
      <c r="D502" s="132"/>
      <c r="E502" s="132"/>
      <c r="F502" s="132"/>
      <c r="G502" s="133"/>
      <c r="H502" s="133"/>
      <c r="I502" s="133"/>
      <c r="J502" s="30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</row>
    <row r="503" spans="1:30" ht="12.75" customHeight="1" x14ac:dyDescent="0.25">
      <c r="A503" s="130"/>
      <c r="B503" s="13"/>
      <c r="C503" s="30"/>
      <c r="D503" s="132"/>
      <c r="E503" s="132"/>
      <c r="F503" s="132"/>
      <c r="G503" s="133"/>
      <c r="H503" s="133"/>
      <c r="I503" s="133"/>
      <c r="J503" s="30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</row>
    <row r="504" spans="1:30" ht="12.75" customHeight="1" x14ac:dyDescent="0.25">
      <c r="A504" s="130"/>
      <c r="B504" s="13"/>
      <c r="C504" s="30"/>
      <c r="D504" s="132"/>
      <c r="E504" s="132"/>
      <c r="F504" s="132"/>
      <c r="G504" s="133"/>
      <c r="H504" s="133"/>
      <c r="I504" s="133"/>
      <c r="J504" s="30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</row>
    <row r="505" spans="1:30" ht="12.75" customHeight="1" x14ac:dyDescent="0.25">
      <c r="A505" s="130"/>
      <c r="B505" s="13"/>
      <c r="C505" s="30"/>
      <c r="D505" s="132"/>
      <c r="E505" s="132"/>
      <c r="F505" s="132"/>
      <c r="G505" s="133"/>
      <c r="H505" s="133"/>
      <c r="I505" s="133"/>
      <c r="J505" s="30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</row>
    <row r="506" spans="1:30" ht="12.75" customHeight="1" x14ac:dyDescent="0.25">
      <c r="A506" s="130"/>
      <c r="B506" s="13"/>
      <c r="C506" s="30"/>
      <c r="D506" s="132"/>
      <c r="E506" s="132"/>
      <c r="F506" s="132"/>
      <c r="G506" s="133"/>
      <c r="H506" s="133"/>
      <c r="I506" s="133"/>
      <c r="J506" s="30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</row>
    <row r="507" spans="1:30" ht="12.75" customHeight="1" x14ac:dyDescent="0.25">
      <c r="A507" s="130"/>
      <c r="B507" s="13"/>
      <c r="C507" s="30"/>
      <c r="D507" s="132"/>
      <c r="E507" s="132"/>
      <c r="F507" s="132"/>
      <c r="G507" s="133"/>
      <c r="H507" s="133"/>
      <c r="I507" s="133"/>
      <c r="J507" s="30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</row>
    <row r="508" spans="1:30" ht="12.75" customHeight="1" x14ac:dyDescent="0.25">
      <c r="A508" s="130"/>
      <c r="B508" s="13"/>
      <c r="C508" s="30"/>
      <c r="D508" s="132"/>
      <c r="E508" s="132"/>
      <c r="F508" s="132"/>
      <c r="G508" s="133"/>
      <c r="H508" s="133"/>
      <c r="I508" s="133"/>
      <c r="J508" s="30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</row>
    <row r="509" spans="1:30" ht="12.75" customHeight="1" x14ac:dyDescent="0.25">
      <c r="A509" s="130"/>
      <c r="B509" s="13"/>
      <c r="C509" s="30"/>
      <c r="D509" s="132"/>
      <c r="E509" s="132"/>
      <c r="F509" s="132"/>
      <c r="G509" s="133"/>
      <c r="H509" s="133"/>
      <c r="I509" s="133"/>
      <c r="J509" s="30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</row>
    <row r="510" spans="1:30" ht="12.75" customHeight="1" x14ac:dyDescent="0.25">
      <c r="A510" s="130"/>
      <c r="B510" s="13"/>
      <c r="C510" s="30"/>
      <c r="D510" s="132"/>
      <c r="E510" s="132"/>
      <c r="F510" s="132"/>
      <c r="G510" s="133"/>
      <c r="H510" s="133"/>
      <c r="I510" s="133"/>
      <c r="J510" s="30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</row>
    <row r="511" spans="1:30" ht="12.75" customHeight="1" x14ac:dyDescent="0.25">
      <c r="A511" s="130"/>
      <c r="B511" s="13"/>
      <c r="C511" s="30"/>
      <c r="D511" s="132"/>
      <c r="E511" s="132"/>
      <c r="F511" s="132"/>
      <c r="G511" s="133"/>
      <c r="H511" s="133"/>
      <c r="I511" s="133"/>
      <c r="J511" s="30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</row>
    <row r="512" spans="1:30" ht="12.75" customHeight="1" x14ac:dyDescent="0.25">
      <c r="A512" s="130"/>
      <c r="B512" s="13"/>
      <c r="C512" s="30"/>
      <c r="D512" s="132"/>
      <c r="E512" s="132"/>
      <c r="F512" s="132"/>
      <c r="G512" s="133"/>
      <c r="H512" s="133"/>
      <c r="I512" s="133"/>
      <c r="J512" s="30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</row>
    <row r="513" spans="1:30" ht="12.75" customHeight="1" x14ac:dyDescent="0.25">
      <c r="A513" s="130"/>
      <c r="B513" s="13"/>
      <c r="C513" s="30"/>
      <c r="D513" s="132"/>
      <c r="E513" s="132"/>
      <c r="F513" s="132"/>
      <c r="G513" s="133"/>
      <c r="H513" s="133"/>
      <c r="I513" s="133"/>
      <c r="J513" s="30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</row>
    <row r="514" spans="1:30" ht="12.75" customHeight="1" x14ac:dyDescent="0.25">
      <c r="A514" s="130"/>
      <c r="B514" s="13"/>
      <c r="C514" s="30"/>
      <c r="D514" s="132"/>
      <c r="E514" s="132"/>
      <c r="F514" s="132"/>
      <c r="G514" s="133"/>
      <c r="H514" s="133"/>
      <c r="I514" s="133"/>
      <c r="J514" s="30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</row>
    <row r="515" spans="1:30" ht="12.75" customHeight="1" x14ac:dyDescent="0.25">
      <c r="A515" s="130"/>
      <c r="B515" s="13"/>
      <c r="C515" s="30"/>
      <c r="D515" s="132"/>
      <c r="E515" s="132"/>
      <c r="F515" s="132"/>
      <c r="G515" s="133"/>
      <c r="H515" s="133"/>
      <c r="I515" s="133"/>
      <c r="J515" s="30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</row>
    <row r="516" spans="1:30" ht="12.75" customHeight="1" x14ac:dyDescent="0.25">
      <c r="A516" s="130"/>
      <c r="B516" s="13"/>
      <c r="C516" s="30"/>
      <c r="D516" s="132"/>
      <c r="E516" s="132"/>
      <c r="F516" s="132"/>
      <c r="G516" s="133"/>
      <c r="H516" s="133"/>
      <c r="I516" s="133"/>
      <c r="J516" s="30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</row>
    <row r="517" spans="1:30" ht="12.75" customHeight="1" x14ac:dyDescent="0.25">
      <c r="A517" s="130"/>
      <c r="B517" s="13"/>
      <c r="C517" s="30"/>
      <c r="D517" s="132"/>
      <c r="E517" s="132"/>
      <c r="F517" s="132"/>
      <c r="G517" s="133"/>
      <c r="H517" s="133"/>
      <c r="I517" s="133"/>
      <c r="J517" s="30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</row>
    <row r="518" spans="1:30" ht="12.75" customHeight="1" x14ac:dyDescent="0.25">
      <c r="A518" s="130"/>
      <c r="B518" s="13"/>
      <c r="C518" s="30"/>
      <c r="D518" s="132"/>
      <c r="E518" s="132"/>
      <c r="F518" s="132"/>
      <c r="G518" s="133"/>
      <c r="H518" s="133"/>
      <c r="I518" s="133"/>
      <c r="J518" s="30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</row>
    <row r="519" spans="1:30" ht="12.75" customHeight="1" x14ac:dyDescent="0.25">
      <c r="A519" s="130"/>
      <c r="B519" s="13"/>
      <c r="C519" s="30"/>
      <c r="D519" s="132"/>
      <c r="E519" s="132"/>
      <c r="F519" s="132"/>
      <c r="G519" s="133"/>
      <c r="H519" s="133"/>
      <c r="I519" s="133"/>
      <c r="J519" s="30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</row>
    <row r="520" spans="1:30" ht="12.75" customHeight="1" x14ac:dyDescent="0.25">
      <c r="A520" s="130"/>
      <c r="B520" s="13"/>
      <c r="C520" s="30"/>
      <c r="D520" s="132"/>
      <c r="E520" s="132"/>
      <c r="F520" s="132"/>
      <c r="G520" s="133"/>
      <c r="H520" s="133"/>
      <c r="I520" s="133"/>
      <c r="J520" s="30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</row>
    <row r="521" spans="1:30" ht="12.75" customHeight="1" x14ac:dyDescent="0.25">
      <c r="A521" s="130"/>
      <c r="B521" s="13"/>
      <c r="C521" s="30"/>
      <c r="D521" s="132"/>
      <c r="E521" s="132"/>
      <c r="F521" s="132"/>
      <c r="G521" s="133"/>
      <c r="H521" s="133"/>
      <c r="I521" s="133"/>
      <c r="J521" s="30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</row>
    <row r="522" spans="1:30" ht="12.75" customHeight="1" x14ac:dyDescent="0.25">
      <c r="A522" s="130"/>
      <c r="B522" s="13"/>
      <c r="C522" s="30"/>
      <c r="D522" s="132"/>
      <c r="E522" s="132"/>
      <c r="F522" s="132"/>
      <c r="G522" s="133"/>
      <c r="H522" s="133"/>
      <c r="I522" s="133"/>
      <c r="J522" s="30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</row>
    <row r="523" spans="1:30" ht="12.75" customHeight="1" x14ac:dyDescent="0.25">
      <c r="A523" s="130"/>
      <c r="B523" s="13"/>
      <c r="C523" s="30"/>
      <c r="D523" s="132"/>
      <c r="E523" s="132"/>
      <c r="F523" s="132"/>
      <c r="G523" s="133"/>
      <c r="H523" s="133"/>
      <c r="I523" s="133"/>
      <c r="J523" s="30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</row>
    <row r="524" spans="1:30" ht="12.75" customHeight="1" x14ac:dyDescent="0.25">
      <c r="A524" s="130"/>
      <c r="B524" s="13"/>
      <c r="C524" s="30"/>
      <c r="D524" s="132"/>
      <c r="E524" s="132"/>
      <c r="F524" s="132"/>
      <c r="G524" s="133"/>
      <c r="H524" s="133"/>
      <c r="I524" s="133"/>
      <c r="J524" s="30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</row>
    <row r="525" spans="1:30" ht="12.75" customHeight="1" x14ac:dyDescent="0.25">
      <c r="A525" s="130"/>
      <c r="B525" s="13"/>
      <c r="C525" s="30"/>
      <c r="D525" s="132"/>
      <c r="E525" s="132"/>
      <c r="F525" s="132"/>
      <c r="G525" s="133"/>
      <c r="H525" s="133"/>
      <c r="I525" s="133"/>
      <c r="J525" s="30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</row>
    <row r="526" spans="1:30" ht="12.75" customHeight="1" x14ac:dyDescent="0.25">
      <c r="A526" s="130"/>
      <c r="B526" s="13"/>
      <c r="C526" s="30"/>
      <c r="D526" s="132"/>
      <c r="E526" s="132"/>
      <c r="F526" s="132"/>
      <c r="G526" s="133"/>
      <c r="H526" s="133"/>
      <c r="I526" s="133"/>
      <c r="J526" s="30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</row>
    <row r="527" spans="1:30" ht="12.75" customHeight="1" x14ac:dyDescent="0.25">
      <c r="A527" s="130"/>
      <c r="B527" s="13"/>
      <c r="C527" s="30"/>
      <c r="D527" s="132"/>
      <c r="E527" s="132"/>
      <c r="F527" s="132"/>
      <c r="G527" s="133"/>
      <c r="H527" s="133"/>
      <c r="I527" s="133"/>
      <c r="J527" s="30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</row>
    <row r="528" spans="1:30" ht="12.75" customHeight="1" x14ac:dyDescent="0.25">
      <c r="A528" s="130"/>
      <c r="B528" s="13"/>
      <c r="C528" s="30"/>
      <c r="D528" s="132"/>
      <c r="E528" s="132"/>
      <c r="F528" s="132"/>
      <c r="G528" s="133"/>
      <c r="H528" s="133"/>
      <c r="I528" s="133"/>
      <c r="J528" s="30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</row>
    <row r="529" spans="1:30" ht="12.75" customHeight="1" x14ac:dyDescent="0.25">
      <c r="A529" s="130"/>
      <c r="B529" s="13"/>
      <c r="C529" s="30"/>
      <c r="D529" s="132"/>
      <c r="E529" s="132"/>
      <c r="F529" s="132"/>
      <c r="G529" s="133"/>
      <c r="H529" s="133"/>
      <c r="I529" s="133"/>
      <c r="J529" s="30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</row>
    <row r="530" spans="1:30" ht="12.75" customHeight="1" x14ac:dyDescent="0.25">
      <c r="A530" s="130"/>
      <c r="B530" s="13"/>
      <c r="C530" s="30"/>
      <c r="D530" s="132"/>
      <c r="E530" s="132"/>
      <c r="F530" s="132"/>
      <c r="G530" s="133"/>
      <c r="H530" s="133"/>
      <c r="I530" s="133"/>
      <c r="J530" s="30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</row>
    <row r="531" spans="1:30" ht="12.75" customHeight="1" x14ac:dyDescent="0.25">
      <c r="A531" s="130"/>
      <c r="B531" s="13"/>
      <c r="C531" s="30"/>
      <c r="D531" s="132"/>
      <c r="E531" s="132"/>
      <c r="F531" s="132"/>
      <c r="G531" s="133"/>
      <c r="H531" s="133"/>
      <c r="I531" s="133"/>
      <c r="J531" s="30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</row>
    <row r="532" spans="1:30" ht="12.75" customHeight="1" x14ac:dyDescent="0.25">
      <c r="A532" s="130"/>
      <c r="B532" s="13"/>
      <c r="C532" s="30"/>
      <c r="D532" s="132"/>
      <c r="E532" s="132"/>
      <c r="F532" s="132"/>
      <c r="G532" s="133"/>
      <c r="H532" s="133"/>
      <c r="I532" s="133"/>
      <c r="J532" s="30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</row>
    <row r="533" spans="1:30" ht="12.75" customHeight="1" x14ac:dyDescent="0.25">
      <c r="A533" s="130"/>
      <c r="B533" s="13"/>
      <c r="C533" s="30"/>
      <c r="D533" s="132"/>
      <c r="E533" s="132"/>
      <c r="F533" s="132"/>
      <c r="G533" s="133"/>
      <c r="H533" s="133"/>
      <c r="I533" s="133"/>
      <c r="J533" s="30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</row>
    <row r="534" spans="1:30" ht="12.75" customHeight="1" x14ac:dyDescent="0.25">
      <c r="A534" s="130"/>
      <c r="B534" s="13"/>
      <c r="C534" s="30"/>
      <c r="D534" s="132"/>
      <c r="E534" s="132"/>
      <c r="F534" s="132"/>
      <c r="G534" s="133"/>
      <c r="H534" s="133"/>
      <c r="I534" s="133"/>
      <c r="J534" s="30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</row>
    <row r="535" spans="1:30" ht="12.75" customHeight="1" x14ac:dyDescent="0.25">
      <c r="A535" s="130"/>
      <c r="B535" s="13"/>
      <c r="C535" s="30"/>
      <c r="D535" s="132"/>
      <c r="E535" s="132"/>
      <c r="F535" s="132"/>
      <c r="G535" s="133"/>
      <c r="H535" s="133"/>
      <c r="I535" s="133"/>
      <c r="J535" s="30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</row>
    <row r="536" spans="1:30" ht="12.75" customHeight="1" x14ac:dyDescent="0.25">
      <c r="A536" s="130"/>
      <c r="B536" s="13"/>
      <c r="C536" s="30"/>
      <c r="D536" s="132"/>
      <c r="E536" s="132"/>
      <c r="F536" s="132"/>
      <c r="G536" s="133"/>
      <c r="H536" s="133"/>
      <c r="I536" s="133"/>
      <c r="J536" s="30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</row>
    <row r="537" spans="1:30" ht="12.75" customHeight="1" x14ac:dyDescent="0.25">
      <c r="A537" s="130"/>
      <c r="B537" s="13"/>
      <c r="C537" s="30"/>
      <c r="D537" s="132"/>
      <c r="E537" s="132"/>
      <c r="F537" s="132"/>
      <c r="G537" s="133"/>
      <c r="H537" s="133"/>
      <c r="I537" s="133"/>
      <c r="J537" s="30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</row>
    <row r="538" spans="1:30" ht="12.75" customHeight="1" x14ac:dyDescent="0.25">
      <c r="A538" s="130"/>
      <c r="B538" s="13"/>
      <c r="C538" s="30"/>
      <c r="D538" s="132"/>
      <c r="E538" s="132"/>
      <c r="F538" s="132"/>
      <c r="G538" s="133"/>
      <c r="H538" s="133"/>
      <c r="I538" s="133"/>
      <c r="J538" s="30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</row>
    <row r="539" spans="1:30" ht="12.75" customHeight="1" x14ac:dyDescent="0.25">
      <c r="A539" s="130"/>
      <c r="B539" s="13"/>
      <c r="C539" s="30"/>
      <c r="D539" s="132"/>
      <c r="E539" s="132"/>
      <c r="F539" s="132"/>
      <c r="G539" s="133"/>
      <c r="H539" s="133"/>
      <c r="I539" s="133"/>
      <c r="J539" s="30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</row>
    <row r="540" spans="1:30" ht="12.75" customHeight="1" x14ac:dyDescent="0.25">
      <c r="A540" s="130"/>
      <c r="B540" s="13"/>
      <c r="C540" s="30"/>
      <c r="D540" s="132"/>
      <c r="E540" s="132"/>
      <c r="F540" s="132"/>
      <c r="G540" s="133"/>
      <c r="H540" s="133"/>
      <c r="I540" s="133"/>
      <c r="J540" s="30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</row>
    <row r="541" spans="1:30" ht="12.75" customHeight="1" x14ac:dyDescent="0.25">
      <c r="A541" s="130"/>
      <c r="B541" s="13"/>
      <c r="C541" s="30"/>
      <c r="D541" s="132"/>
      <c r="E541" s="132"/>
      <c r="F541" s="132"/>
      <c r="G541" s="133"/>
      <c r="H541" s="133"/>
      <c r="I541" s="133"/>
      <c r="J541" s="30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</row>
    <row r="542" spans="1:30" ht="12.75" customHeight="1" x14ac:dyDescent="0.25">
      <c r="A542" s="130"/>
      <c r="B542" s="13"/>
      <c r="C542" s="30"/>
      <c r="D542" s="132"/>
      <c r="E542" s="132"/>
      <c r="F542" s="132"/>
      <c r="G542" s="133"/>
      <c r="H542" s="133"/>
      <c r="I542" s="133"/>
      <c r="J542" s="30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</row>
    <row r="543" spans="1:30" ht="12.75" customHeight="1" x14ac:dyDescent="0.25">
      <c r="A543" s="130"/>
      <c r="B543" s="13"/>
      <c r="C543" s="30"/>
      <c r="D543" s="132"/>
      <c r="E543" s="132"/>
      <c r="F543" s="132"/>
      <c r="G543" s="133"/>
      <c r="H543" s="133"/>
      <c r="I543" s="133"/>
      <c r="J543" s="30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</row>
    <row r="544" spans="1:30" ht="12.75" customHeight="1" x14ac:dyDescent="0.25">
      <c r="A544" s="130"/>
      <c r="B544" s="13"/>
      <c r="C544" s="30"/>
      <c r="D544" s="132"/>
      <c r="E544" s="132"/>
      <c r="F544" s="132"/>
      <c r="G544" s="133"/>
      <c r="H544" s="133"/>
      <c r="I544" s="133"/>
      <c r="J544" s="30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</row>
    <row r="545" spans="1:30" ht="12.75" customHeight="1" x14ac:dyDescent="0.25">
      <c r="A545" s="130"/>
      <c r="B545" s="13"/>
      <c r="C545" s="30"/>
      <c r="D545" s="132"/>
      <c r="E545" s="132"/>
      <c r="F545" s="132"/>
      <c r="G545" s="133"/>
      <c r="H545" s="133"/>
      <c r="I545" s="133"/>
      <c r="J545" s="30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</row>
    <row r="546" spans="1:30" ht="12.75" customHeight="1" x14ac:dyDescent="0.25">
      <c r="A546" s="130"/>
      <c r="B546" s="13"/>
      <c r="C546" s="30"/>
      <c r="D546" s="132"/>
      <c r="E546" s="132"/>
      <c r="F546" s="132"/>
      <c r="G546" s="133"/>
      <c r="H546" s="133"/>
      <c r="I546" s="133"/>
      <c r="J546" s="30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</row>
    <row r="547" spans="1:30" ht="12.75" customHeight="1" x14ac:dyDescent="0.25">
      <c r="A547" s="130"/>
      <c r="B547" s="13"/>
      <c r="C547" s="30"/>
      <c r="D547" s="132"/>
      <c r="E547" s="132"/>
      <c r="F547" s="132"/>
      <c r="G547" s="133"/>
      <c r="H547" s="133"/>
      <c r="I547" s="133"/>
      <c r="J547" s="30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</row>
    <row r="548" spans="1:30" ht="12.75" customHeight="1" x14ac:dyDescent="0.25">
      <c r="A548" s="130"/>
      <c r="B548" s="13"/>
      <c r="C548" s="30"/>
      <c r="D548" s="132"/>
      <c r="E548" s="132"/>
      <c r="F548" s="132"/>
      <c r="G548" s="133"/>
      <c r="H548" s="133"/>
      <c r="I548" s="133"/>
      <c r="J548" s="30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</row>
    <row r="549" spans="1:30" ht="12.75" customHeight="1" x14ac:dyDescent="0.25">
      <c r="A549" s="130"/>
      <c r="B549" s="13"/>
      <c r="C549" s="30"/>
      <c r="D549" s="132"/>
      <c r="E549" s="132"/>
      <c r="F549" s="132"/>
      <c r="G549" s="133"/>
      <c r="H549" s="133"/>
      <c r="I549" s="133"/>
      <c r="J549" s="30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</row>
    <row r="550" spans="1:30" ht="12.75" customHeight="1" x14ac:dyDescent="0.25">
      <c r="A550" s="130"/>
      <c r="B550" s="13"/>
      <c r="C550" s="30"/>
      <c r="D550" s="132"/>
      <c r="E550" s="132"/>
      <c r="F550" s="132"/>
      <c r="G550" s="133"/>
      <c r="H550" s="133"/>
      <c r="I550" s="133"/>
      <c r="J550" s="30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</row>
    <row r="551" spans="1:30" ht="12.75" customHeight="1" x14ac:dyDescent="0.25">
      <c r="A551" s="130"/>
      <c r="B551" s="13"/>
      <c r="C551" s="30"/>
      <c r="D551" s="132"/>
      <c r="E551" s="132"/>
      <c r="F551" s="132"/>
      <c r="G551" s="133"/>
      <c r="H551" s="133"/>
      <c r="I551" s="133"/>
      <c r="J551" s="30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</row>
    <row r="552" spans="1:30" ht="12.75" customHeight="1" x14ac:dyDescent="0.25">
      <c r="A552" s="130"/>
      <c r="B552" s="13"/>
      <c r="C552" s="30"/>
      <c r="D552" s="132"/>
      <c r="E552" s="132"/>
      <c r="F552" s="132"/>
      <c r="G552" s="133"/>
      <c r="H552" s="133"/>
      <c r="I552" s="133"/>
      <c r="J552" s="30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</row>
    <row r="553" spans="1:30" ht="12.75" customHeight="1" x14ac:dyDescent="0.25">
      <c r="A553" s="130"/>
      <c r="B553" s="13"/>
      <c r="C553" s="30"/>
      <c r="D553" s="132"/>
      <c r="E553" s="132"/>
      <c r="F553" s="132"/>
      <c r="G553" s="133"/>
      <c r="H553" s="133"/>
      <c r="I553" s="133"/>
      <c r="J553" s="30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</row>
    <row r="554" spans="1:30" ht="12.75" customHeight="1" x14ac:dyDescent="0.25">
      <c r="A554" s="130"/>
      <c r="B554" s="13"/>
      <c r="C554" s="30"/>
      <c r="D554" s="132"/>
      <c r="E554" s="132"/>
      <c r="F554" s="132"/>
      <c r="G554" s="133"/>
      <c r="H554" s="133"/>
      <c r="I554" s="133"/>
      <c r="J554" s="30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</row>
    <row r="555" spans="1:30" ht="12.75" customHeight="1" x14ac:dyDescent="0.25">
      <c r="A555" s="130"/>
      <c r="B555" s="13"/>
      <c r="C555" s="30"/>
      <c r="D555" s="132"/>
      <c r="E555" s="132"/>
      <c r="F555" s="132"/>
      <c r="G555" s="133"/>
      <c r="H555" s="133"/>
      <c r="I555" s="133"/>
      <c r="J555" s="30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</row>
    <row r="556" spans="1:30" ht="12.75" customHeight="1" x14ac:dyDescent="0.25">
      <c r="A556" s="130"/>
      <c r="B556" s="13"/>
      <c r="C556" s="30"/>
      <c r="D556" s="132"/>
      <c r="E556" s="132"/>
      <c r="F556" s="132"/>
      <c r="G556" s="133"/>
      <c r="H556" s="133"/>
      <c r="I556" s="133"/>
      <c r="J556" s="30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</row>
    <row r="557" spans="1:30" ht="12.75" customHeight="1" x14ac:dyDescent="0.25">
      <c r="A557" s="130"/>
      <c r="B557" s="13"/>
      <c r="C557" s="30"/>
      <c r="D557" s="132"/>
      <c r="E557" s="132"/>
      <c r="F557" s="132"/>
      <c r="G557" s="133"/>
      <c r="H557" s="133"/>
      <c r="I557" s="133"/>
      <c r="J557" s="30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</row>
    <row r="558" spans="1:30" ht="12.75" customHeight="1" x14ac:dyDescent="0.25">
      <c r="A558" s="130"/>
      <c r="B558" s="13"/>
      <c r="C558" s="30"/>
      <c r="D558" s="132"/>
      <c r="E558" s="132"/>
      <c r="F558" s="132"/>
      <c r="G558" s="133"/>
      <c r="H558" s="133"/>
      <c r="I558" s="133"/>
      <c r="J558" s="30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</row>
    <row r="559" spans="1:30" ht="12.75" customHeight="1" x14ac:dyDescent="0.25">
      <c r="A559" s="130"/>
      <c r="B559" s="13"/>
      <c r="C559" s="30"/>
      <c r="D559" s="132"/>
      <c r="E559" s="132"/>
      <c r="F559" s="132"/>
      <c r="G559" s="133"/>
      <c r="H559" s="133"/>
      <c r="I559" s="133"/>
      <c r="J559" s="30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</row>
    <row r="560" spans="1:30" ht="12.75" customHeight="1" x14ac:dyDescent="0.25">
      <c r="A560" s="130"/>
      <c r="B560" s="13"/>
      <c r="C560" s="30"/>
      <c r="D560" s="132"/>
      <c r="E560" s="132"/>
      <c r="F560" s="132"/>
      <c r="G560" s="133"/>
      <c r="H560" s="133"/>
      <c r="I560" s="133"/>
      <c r="J560" s="30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</row>
    <row r="561" spans="1:30" ht="12.75" customHeight="1" x14ac:dyDescent="0.25">
      <c r="A561" s="130"/>
      <c r="B561" s="13"/>
      <c r="C561" s="30"/>
      <c r="D561" s="132"/>
      <c r="E561" s="132"/>
      <c r="F561" s="132"/>
      <c r="G561" s="133"/>
      <c r="H561" s="133"/>
      <c r="I561" s="133"/>
      <c r="J561" s="30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</row>
    <row r="562" spans="1:30" ht="12.75" customHeight="1" x14ac:dyDescent="0.25">
      <c r="A562" s="130"/>
      <c r="B562" s="13"/>
      <c r="C562" s="30"/>
      <c r="D562" s="132"/>
      <c r="E562" s="132"/>
      <c r="F562" s="132"/>
      <c r="G562" s="133"/>
      <c r="H562" s="133"/>
      <c r="I562" s="133"/>
      <c r="J562" s="30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</row>
    <row r="563" spans="1:30" ht="12.75" customHeight="1" x14ac:dyDescent="0.25">
      <c r="A563" s="130"/>
      <c r="B563" s="13"/>
      <c r="C563" s="30"/>
      <c r="D563" s="132"/>
      <c r="E563" s="132"/>
      <c r="F563" s="132"/>
      <c r="G563" s="133"/>
      <c r="H563" s="133"/>
      <c r="I563" s="133"/>
      <c r="J563" s="30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</row>
    <row r="564" spans="1:30" ht="12.75" customHeight="1" x14ac:dyDescent="0.25">
      <c r="A564" s="130"/>
      <c r="B564" s="13"/>
      <c r="C564" s="30"/>
      <c r="D564" s="132"/>
      <c r="E564" s="132"/>
      <c r="F564" s="132"/>
      <c r="G564" s="133"/>
      <c r="H564" s="133"/>
      <c r="I564" s="133"/>
      <c r="J564" s="30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</row>
    <row r="565" spans="1:30" ht="12.75" customHeight="1" x14ac:dyDescent="0.25">
      <c r="A565" s="130"/>
      <c r="B565" s="13"/>
      <c r="C565" s="30"/>
      <c r="D565" s="132"/>
      <c r="E565" s="132"/>
      <c r="F565" s="132"/>
      <c r="G565" s="133"/>
      <c r="H565" s="133"/>
      <c r="I565" s="133"/>
      <c r="J565" s="30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</row>
    <row r="566" spans="1:30" ht="12.75" customHeight="1" x14ac:dyDescent="0.25">
      <c r="A566" s="130"/>
      <c r="B566" s="13"/>
      <c r="C566" s="30"/>
      <c r="D566" s="132"/>
      <c r="E566" s="132"/>
      <c r="F566" s="132"/>
      <c r="G566" s="133"/>
      <c r="H566" s="133"/>
      <c r="I566" s="133"/>
      <c r="J566" s="30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</row>
    <row r="567" spans="1:30" ht="12.75" customHeight="1" x14ac:dyDescent="0.25">
      <c r="A567" s="130"/>
      <c r="B567" s="13"/>
      <c r="C567" s="30"/>
      <c r="D567" s="132"/>
      <c r="E567" s="132"/>
      <c r="F567" s="132"/>
      <c r="G567" s="133"/>
      <c r="H567" s="133"/>
      <c r="I567" s="133"/>
      <c r="J567" s="30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</row>
    <row r="568" spans="1:30" ht="12.75" customHeight="1" x14ac:dyDescent="0.25">
      <c r="A568" s="130"/>
      <c r="B568" s="13"/>
      <c r="C568" s="30"/>
      <c r="D568" s="132"/>
      <c r="E568" s="132"/>
      <c r="F568" s="132"/>
      <c r="G568" s="133"/>
      <c r="H568" s="133"/>
      <c r="I568" s="133"/>
      <c r="J568" s="30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</row>
    <row r="569" spans="1:30" ht="12.75" customHeight="1" x14ac:dyDescent="0.25">
      <c r="A569" s="130"/>
      <c r="B569" s="13"/>
      <c r="C569" s="30"/>
      <c r="D569" s="132"/>
      <c r="E569" s="132"/>
      <c r="F569" s="132"/>
      <c r="G569" s="133"/>
      <c r="H569" s="133"/>
      <c r="I569" s="133"/>
      <c r="J569" s="30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</row>
    <row r="570" spans="1:30" ht="12.75" customHeight="1" x14ac:dyDescent="0.25">
      <c r="A570" s="130"/>
      <c r="B570" s="13"/>
      <c r="C570" s="30"/>
      <c r="D570" s="132"/>
      <c r="E570" s="132"/>
      <c r="F570" s="132"/>
      <c r="G570" s="133"/>
      <c r="H570" s="133"/>
      <c r="I570" s="133"/>
      <c r="J570" s="30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</row>
    <row r="571" spans="1:30" ht="12.75" customHeight="1" x14ac:dyDescent="0.25">
      <c r="A571" s="130"/>
      <c r="B571" s="13"/>
      <c r="C571" s="30"/>
      <c r="D571" s="132"/>
      <c r="E571" s="132"/>
      <c r="F571" s="132"/>
      <c r="G571" s="133"/>
      <c r="H571" s="133"/>
      <c r="I571" s="133"/>
      <c r="J571" s="30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</row>
    <row r="572" spans="1:30" ht="12.75" customHeight="1" x14ac:dyDescent="0.25">
      <c r="A572" s="130"/>
      <c r="B572" s="13"/>
      <c r="C572" s="30"/>
      <c r="D572" s="132"/>
      <c r="E572" s="132"/>
      <c r="F572" s="132"/>
      <c r="G572" s="133"/>
      <c r="H572" s="133"/>
      <c r="I572" s="133"/>
      <c r="J572" s="30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</row>
    <row r="573" spans="1:30" ht="12.75" customHeight="1" x14ac:dyDescent="0.25">
      <c r="A573" s="130"/>
      <c r="B573" s="13"/>
      <c r="C573" s="30"/>
      <c r="D573" s="132"/>
      <c r="E573" s="132"/>
      <c r="F573" s="132"/>
      <c r="G573" s="133"/>
      <c r="H573" s="133"/>
      <c r="I573" s="133"/>
      <c r="J573" s="30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</row>
    <row r="574" spans="1:30" ht="12.75" customHeight="1" x14ac:dyDescent="0.25">
      <c r="A574" s="130"/>
      <c r="B574" s="13"/>
      <c r="C574" s="30"/>
      <c r="D574" s="132"/>
      <c r="E574" s="132"/>
      <c r="F574" s="132"/>
      <c r="G574" s="133"/>
      <c r="H574" s="133"/>
      <c r="I574" s="133"/>
      <c r="J574" s="30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</row>
    <row r="575" spans="1:30" ht="12.75" customHeight="1" x14ac:dyDescent="0.25">
      <c r="A575" s="130"/>
      <c r="B575" s="13"/>
      <c r="C575" s="30"/>
      <c r="D575" s="132"/>
      <c r="E575" s="132"/>
      <c r="F575" s="132"/>
      <c r="G575" s="133"/>
      <c r="H575" s="133"/>
      <c r="I575" s="133"/>
      <c r="J575" s="30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</row>
    <row r="576" spans="1:30" ht="12.75" customHeight="1" x14ac:dyDescent="0.25">
      <c r="A576" s="130"/>
      <c r="B576" s="13"/>
      <c r="C576" s="30"/>
      <c r="D576" s="132"/>
      <c r="E576" s="132"/>
      <c r="F576" s="132"/>
      <c r="G576" s="133"/>
      <c r="H576" s="133"/>
      <c r="I576" s="133"/>
      <c r="J576" s="30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</row>
    <row r="577" spans="1:30" ht="12.75" customHeight="1" x14ac:dyDescent="0.25">
      <c r="A577" s="130"/>
      <c r="B577" s="13"/>
      <c r="C577" s="30"/>
      <c r="D577" s="132"/>
      <c r="E577" s="132"/>
      <c r="F577" s="132"/>
      <c r="G577" s="133"/>
      <c r="H577" s="133"/>
      <c r="I577" s="133"/>
      <c r="J577" s="30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</row>
    <row r="578" spans="1:30" ht="12.75" customHeight="1" x14ac:dyDescent="0.25">
      <c r="A578" s="130"/>
      <c r="B578" s="13"/>
      <c r="C578" s="30"/>
      <c r="D578" s="132"/>
      <c r="E578" s="132"/>
      <c r="F578" s="132"/>
      <c r="G578" s="133"/>
      <c r="H578" s="133"/>
      <c r="I578" s="133"/>
      <c r="J578" s="30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</row>
    <row r="579" spans="1:30" ht="12.75" customHeight="1" x14ac:dyDescent="0.25">
      <c r="A579" s="130"/>
      <c r="B579" s="13"/>
      <c r="C579" s="30"/>
      <c r="D579" s="132"/>
      <c r="E579" s="132"/>
      <c r="F579" s="132"/>
      <c r="G579" s="133"/>
      <c r="H579" s="133"/>
      <c r="I579" s="133"/>
      <c r="J579" s="30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</row>
    <row r="580" spans="1:30" ht="12.75" customHeight="1" x14ac:dyDescent="0.25">
      <c r="A580" s="130"/>
      <c r="B580" s="13"/>
      <c r="C580" s="30"/>
      <c r="D580" s="132"/>
      <c r="E580" s="132"/>
      <c r="F580" s="132"/>
      <c r="G580" s="133"/>
      <c r="H580" s="133"/>
      <c r="I580" s="133"/>
      <c r="J580" s="30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</row>
    <row r="581" spans="1:30" ht="12.75" customHeight="1" x14ac:dyDescent="0.25">
      <c r="A581" s="130"/>
      <c r="B581" s="13"/>
      <c r="C581" s="30"/>
      <c r="D581" s="132"/>
      <c r="E581" s="132"/>
      <c r="F581" s="132"/>
      <c r="G581" s="133"/>
      <c r="H581" s="133"/>
      <c r="I581" s="133"/>
      <c r="J581" s="30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</row>
    <row r="582" spans="1:30" ht="12.75" customHeight="1" x14ac:dyDescent="0.25">
      <c r="A582" s="130"/>
      <c r="B582" s="13"/>
      <c r="C582" s="30"/>
      <c r="D582" s="132"/>
      <c r="E582" s="132"/>
      <c r="F582" s="132"/>
      <c r="G582" s="133"/>
      <c r="H582" s="133"/>
      <c r="I582" s="133"/>
      <c r="J582" s="30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</row>
    <row r="583" spans="1:30" ht="12.75" customHeight="1" x14ac:dyDescent="0.25">
      <c r="A583" s="130"/>
      <c r="B583" s="13"/>
      <c r="C583" s="30"/>
      <c r="D583" s="132"/>
      <c r="E583" s="132"/>
      <c r="F583" s="132"/>
      <c r="G583" s="133"/>
      <c r="H583" s="133"/>
      <c r="I583" s="133"/>
      <c r="J583" s="30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</row>
    <row r="584" spans="1:30" ht="12.75" customHeight="1" x14ac:dyDescent="0.25">
      <c r="A584" s="130"/>
      <c r="B584" s="13"/>
      <c r="C584" s="30"/>
      <c r="D584" s="132"/>
      <c r="E584" s="132"/>
      <c r="F584" s="132"/>
      <c r="G584" s="133"/>
      <c r="H584" s="133"/>
      <c r="I584" s="133"/>
      <c r="J584" s="30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</row>
    <row r="585" spans="1:30" ht="12.75" customHeight="1" x14ac:dyDescent="0.25">
      <c r="A585" s="130"/>
      <c r="B585" s="13"/>
      <c r="C585" s="30"/>
      <c r="D585" s="132"/>
      <c r="E585" s="132"/>
      <c r="F585" s="132"/>
      <c r="G585" s="133"/>
      <c r="H585" s="133"/>
      <c r="I585" s="133"/>
      <c r="J585" s="30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</row>
    <row r="586" spans="1:30" ht="12.75" customHeight="1" x14ac:dyDescent="0.25">
      <c r="A586" s="130"/>
      <c r="B586" s="13"/>
      <c r="C586" s="30"/>
      <c r="D586" s="132"/>
      <c r="E586" s="132"/>
      <c r="F586" s="132"/>
      <c r="G586" s="133"/>
      <c r="H586" s="133"/>
      <c r="I586" s="133"/>
      <c r="J586" s="30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</row>
    <row r="587" spans="1:30" ht="12.75" customHeight="1" x14ac:dyDescent="0.25">
      <c r="A587" s="130"/>
      <c r="B587" s="13"/>
      <c r="C587" s="30"/>
      <c r="D587" s="132"/>
      <c r="E587" s="132"/>
      <c r="F587" s="132"/>
      <c r="G587" s="133"/>
      <c r="H587" s="133"/>
      <c r="I587" s="133"/>
      <c r="J587" s="30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</row>
    <row r="588" spans="1:30" ht="12.75" customHeight="1" x14ac:dyDescent="0.25">
      <c r="A588" s="130"/>
      <c r="B588" s="13"/>
      <c r="C588" s="30"/>
      <c r="D588" s="132"/>
      <c r="E588" s="132"/>
      <c r="F588" s="132"/>
      <c r="G588" s="133"/>
      <c r="H588" s="133"/>
      <c r="I588" s="133"/>
      <c r="J588" s="30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</row>
    <row r="589" spans="1:30" ht="12.75" customHeight="1" x14ac:dyDescent="0.25">
      <c r="A589" s="130"/>
      <c r="B589" s="13"/>
      <c r="C589" s="30"/>
      <c r="D589" s="132"/>
      <c r="E589" s="132"/>
      <c r="F589" s="132"/>
      <c r="G589" s="133"/>
      <c r="H589" s="133"/>
      <c r="I589" s="133"/>
      <c r="J589" s="30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</row>
    <row r="590" spans="1:30" ht="12.75" customHeight="1" x14ac:dyDescent="0.25">
      <c r="A590" s="130"/>
      <c r="B590" s="13"/>
      <c r="C590" s="30"/>
      <c r="D590" s="132"/>
      <c r="E590" s="132"/>
      <c r="F590" s="132"/>
      <c r="G590" s="133"/>
      <c r="H590" s="133"/>
      <c r="I590" s="133"/>
      <c r="J590" s="30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</row>
    <row r="591" spans="1:30" ht="12.75" customHeight="1" x14ac:dyDescent="0.25">
      <c r="A591" s="130"/>
      <c r="B591" s="13"/>
      <c r="C591" s="30"/>
      <c r="D591" s="132"/>
      <c r="E591" s="132"/>
      <c r="F591" s="132"/>
      <c r="G591" s="133"/>
      <c r="H591" s="133"/>
      <c r="I591" s="133"/>
      <c r="J591" s="30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</row>
    <row r="592" spans="1:30" ht="12.75" customHeight="1" x14ac:dyDescent="0.25">
      <c r="A592" s="130"/>
      <c r="B592" s="13"/>
      <c r="C592" s="30"/>
      <c r="D592" s="132"/>
      <c r="E592" s="132"/>
      <c r="F592" s="132"/>
      <c r="G592" s="133"/>
      <c r="H592" s="133"/>
      <c r="I592" s="133"/>
      <c r="J592" s="30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</row>
    <row r="593" spans="1:30" ht="12.75" customHeight="1" x14ac:dyDescent="0.25">
      <c r="A593" s="130"/>
      <c r="B593" s="13"/>
      <c r="C593" s="30"/>
      <c r="D593" s="132"/>
      <c r="E593" s="132"/>
      <c r="F593" s="132"/>
      <c r="G593" s="133"/>
      <c r="H593" s="133"/>
      <c r="I593" s="133"/>
      <c r="J593" s="30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</row>
    <row r="594" spans="1:30" ht="12.75" customHeight="1" x14ac:dyDescent="0.25">
      <c r="A594" s="130"/>
      <c r="B594" s="13"/>
      <c r="C594" s="30"/>
      <c r="D594" s="132"/>
      <c r="E594" s="132"/>
      <c r="F594" s="132"/>
      <c r="G594" s="133"/>
      <c r="H594" s="133"/>
      <c r="I594" s="133"/>
      <c r="J594" s="30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</row>
    <row r="595" spans="1:30" ht="12.75" customHeight="1" x14ac:dyDescent="0.25">
      <c r="A595" s="130"/>
      <c r="B595" s="13"/>
      <c r="C595" s="30"/>
      <c r="D595" s="132"/>
      <c r="E595" s="132"/>
      <c r="F595" s="132"/>
      <c r="G595" s="133"/>
      <c r="H595" s="133"/>
      <c r="I595" s="133"/>
      <c r="J595" s="30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</row>
    <row r="596" spans="1:30" ht="12.75" customHeight="1" x14ac:dyDescent="0.25">
      <c r="A596" s="130"/>
      <c r="B596" s="13"/>
      <c r="C596" s="30"/>
      <c r="D596" s="132"/>
      <c r="E596" s="132"/>
      <c r="F596" s="132"/>
      <c r="G596" s="133"/>
      <c r="H596" s="133"/>
      <c r="I596" s="133"/>
      <c r="J596" s="30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</row>
    <row r="597" spans="1:30" ht="12.75" customHeight="1" x14ac:dyDescent="0.25">
      <c r="A597" s="130"/>
      <c r="B597" s="13"/>
      <c r="C597" s="30"/>
      <c r="D597" s="132"/>
      <c r="E597" s="132"/>
      <c r="F597" s="132"/>
      <c r="G597" s="133"/>
      <c r="H597" s="133"/>
      <c r="I597" s="133"/>
      <c r="J597" s="30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</row>
    <row r="598" spans="1:30" ht="12.75" customHeight="1" x14ac:dyDescent="0.25">
      <c r="A598" s="130"/>
      <c r="B598" s="13"/>
      <c r="C598" s="30"/>
      <c r="D598" s="132"/>
      <c r="E598" s="132"/>
      <c r="F598" s="132"/>
      <c r="G598" s="133"/>
      <c r="H598" s="133"/>
      <c r="I598" s="133"/>
      <c r="J598" s="30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</row>
    <row r="599" spans="1:30" ht="12.75" customHeight="1" x14ac:dyDescent="0.25">
      <c r="A599" s="130"/>
      <c r="B599" s="13"/>
      <c r="C599" s="30"/>
      <c r="D599" s="132"/>
      <c r="E599" s="132"/>
      <c r="F599" s="132"/>
      <c r="G599" s="133"/>
      <c r="H599" s="133"/>
      <c r="I599" s="133"/>
      <c r="J599" s="30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</row>
    <row r="600" spans="1:30" ht="12.75" customHeight="1" x14ac:dyDescent="0.25">
      <c r="A600" s="130"/>
      <c r="B600" s="13"/>
      <c r="C600" s="30"/>
      <c r="D600" s="132"/>
      <c r="E600" s="132"/>
      <c r="F600" s="132"/>
      <c r="G600" s="133"/>
      <c r="H600" s="133"/>
      <c r="I600" s="133"/>
      <c r="J600" s="30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</row>
    <row r="601" spans="1:30" ht="12.75" customHeight="1" x14ac:dyDescent="0.25">
      <c r="A601" s="130"/>
      <c r="B601" s="13"/>
      <c r="C601" s="30"/>
      <c r="D601" s="132"/>
      <c r="E601" s="132"/>
      <c r="F601" s="132"/>
      <c r="G601" s="133"/>
      <c r="H601" s="133"/>
      <c r="I601" s="133"/>
      <c r="J601" s="30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</row>
    <row r="602" spans="1:30" ht="12.75" customHeight="1" x14ac:dyDescent="0.25">
      <c r="A602" s="130"/>
      <c r="B602" s="13"/>
      <c r="C602" s="30"/>
      <c r="D602" s="132"/>
      <c r="E602" s="132"/>
      <c r="F602" s="132"/>
      <c r="G602" s="133"/>
      <c r="H602" s="133"/>
      <c r="I602" s="133"/>
      <c r="J602" s="30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</row>
    <row r="603" spans="1:30" ht="12.75" customHeight="1" x14ac:dyDescent="0.25">
      <c r="A603" s="130"/>
      <c r="B603" s="13"/>
      <c r="C603" s="30"/>
      <c r="D603" s="132"/>
      <c r="E603" s="132"/>
      <c r="F603" s="132"/>
      <c r="G603" s="133"/>
      <c r="H603" s="133"/>
      <c r="I603" s="133"/>
      <c r="J603" s="30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</row>
    <row r="604" spans="1:30" ht="12.75" customHeight="1" x14ac:dyDescent="0.25">
      <c r="A604" s="130"/>
      <c r="B604" s="13"/>
      <c r="C604" s="30"/>
      <c r="D604" s="132"/>
      <c r="E604" s="132"/>
      <c r="F604" s="132"/>
      <c r="G604" s="133"/>
      <c r="H604" s="133"/>
      <c r="I604" s="133"/>
      <c r="J604" s="30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</row>
    <row r="605" spans="1:30" ht="12.75" customHeight="1" x14ac:dyDescent="0.25">
      <c r="A605" s="130"/>
      <c r="B605" s="13"/>
      <c r="C605" s="30"/>
      <c r="D605" s="132"/>
      <c r="E605" s="132"/>
      <c r="F605" s="132"/>
      <c r="G605" s="133"/>
      <c r="H605" s="133"/>
      <c r="I605" s="133"/>
      <c r="J605" s="30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</row>
    <row r="606" spans="1:30" ht="12.75" customHeight="1" x14ac:dyDescent="0.25">
      <c r="A606" s="130"/>
      <c r="B606" s="13"/>
      <c r="C606" s="30"/>
      <c r="D606" s="132"/>
      <c r="E606" s="132"/>
      <c r="F606" s="132"/>
      <c r="G606" s="133"/>
      <c r="H606" s="133"/>
      <c r="I606" s="133"/>
      <c r="J606" s="30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</row>
    <row r="607" spans="1:30" ht="12.75" customHeight="1" x14ac:dyDescent="0.25">
      <c r="A607" s="130"/>
      <c r="B607" s="13"/>
      <c r="C607" s="30"/>
      <c r="D607" s="132"/>
      <c r="E607" s="132"/>
      <c r="F607" s="132"/>
      <c r="G607" s="133"/>
      <c r="H607" s="133"/>
      <c r="I607" s="133"/>
      <c r="J607" s="30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</row>
    <row r="608" spans="1:30" ht="12.75" customHeight="1" x14ac:dyDescent="0.25">
      <c r="A608" s="130"/>
      <c r="B608" s="13"/>
      <c r="C608" s="30"/>
      <c r="D608" s="132"/>
      <c r="E608" s="132"/>
      <c r="F608" s="132"/>
      <c r="G608" s="133"/>
      <c r="H608" s="133"/>
      <c r="I608" s="133"/>
      <c r="J608" s="30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</row>
    <row r="609" spans="1:30" ht="12.75" customHeight="1" x14ac:dyDescent="0.25">
      <c r="A609" s="130"/>
      <c r="B609" s="13"/>
      <c r="C609" s="30"/>
      <c r="D609" s="132"/>
      <c r="E609" s="132"/>
      <c r="F609" s="132"/>
      <c r="G609" s="133"/>
      <c r="H609" s="133"/>
      <c r="I609" s="133"/>
      <c r="J609" s="30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</row>
    <row r="610" spans="1:30" ht="12.75" customHeight="1" x14ac:dyDescent="0.25">
      <c r="A610" s="130"/>
      <c r="B610" s="13"/>
      <c r="C610" s="30"/>
      <c r="D610" s="132"/>
      <c r="E610" s="132"/>
      <c r="F610" s="132"/>
      <c r="G610" s="133"/>
      <c r="H610" s="133"/>
      <c r="I610" s="133"/>
      <c r="J610" s="30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</row>
    <row r="611" spans="1:30" ht="12.75" customHeight="1" x14ac:dyDescent="0.25">
      <c r="A611" s="130"/>
      <c r="B611" s="13"/>
      <c r="C611" s="30"/>
      <c r="D611" s="132"/>
      <c r="E611" s="132"/>
      <c r="F611" s="132"/>
      <c r="G611" s="133"/>
      <c r="H611" s="133"/>
      <c r="I611" s="133"/>
      <c r="J611" s="30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</row>
    <row r="612" spans="1:30" ht="12.75" customHeight="1" x14ac:dyDescent="0.25">
      <c r="A612" s="130"/>
      <c r="B612" s="13"/>
      <c r="C612" s="30"/>
      <c r="D612" s="132"/>
      <c r="E612" s="132"/>
      <c r="F612" s="132"/>
      <c r="G612" s="133"/>
      <c r="H612" s="133"/>
      <c r="I612" s="133"/>
      <c r="J612" s="30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</row>
    <row r="613" spans="1:30" ht="12.75" customHeight="1" x14ac:dyDescent="0.25">
      <c r="A613" s="130"/>
      <c r="B613" s="13"/>
      <c r="C613" s="30"/>
      <c r="D613" s="132"/>
      <c r="E613" s="132"/>
      <c r="F613" s="132"/>
      <c r="G613" s="133"/>
      <c r="H613" s="133"/>
      <c r="I613" s="133"/>
      <c r="J613" s="30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</row>
    <row r="614" spans="1:30" ht="12.75" customHeight="1" x14ac:dyDescent="0.25">
      <c r="A614" s="130"/>
      <c r="B614" s="13"/>
      <c r="C614" s="30"/>
      <c r="D614" s="132"/>
      <c r="E614" s="132"/>
      <c r="F614" s="132"/>
      <c r="G614" s="133"/>
      <c r="H614" s="133"/>
      <c r="I614" s="133"/>
      <c r="J614" s="30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</row>
    <row r="615" spans="1:30" ht="12.75" customHeight="1" x14ac:dyDescent="0.25">
      <c r="A615" s="130"/>
      <c r="B615" s="13"/>
      <c r="C615" s="30"/>
      <c r="D615" s="132"/>
      <c r="E615" s="132"/>
      <c r="F615" s="132"/>
      <c r="G615" s="133"/>
      <c r="H615" s="133"/>
      <c r="I615" s="133"/>
      <c r="J615" s="30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</row>
    <row r="616" spans="1:30" ht="12.75" customHeight="1" x14ac:dyDescent="0.25">
      <c r="A616" s="130"/>
      <c r="B616" s="13"/>
      <c r="C616" s="30"/>
      <c r="D616" s="132"/>
      <c r="E616" s="132"/>
      <c r="F616" s="132"/>
      <c r="G616" s="133"/>
      <c r="H616" s="133"/>
      <c r="I616" s="133"/>
      <c r="J616" s="30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</row>
    <row r="617" spans="1:30" ht="12.75" customHeight="1" x14ac:dyDescent="0.25">
      <c r="A617" s="130"/>
      <c r="B617" s="13"/>
      <c r="C617" s="30"/>
      <c r="D617" s="132"/>
      <c r="E617" s="132"/>
      <c r="F617" s="132"/>
      <c r="G617" s="133"/>
      <c r="H617" s="133"/>
      <c r="I617" s="133"/>
      <c r="J617" s="30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</row>
    <row r="618" spans="1:30" ht="12.75" customHeight="1" x14ac:dyDescent="0.25">
      <c r="A618" s="130"/>
      <c r="B618" s="13"/>
      <c r="C618" s="30"/>
      <c r="D618" s="132"/>
      <c r="E618" s="132"/>
      <c r="F618" s="132"/>
      <c r="G618" s="133"/>
      <c r="H618" s="133"/>
      <c r="I618" s="133"/>
      <c r="J618" s="30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</row>
    <row r="619" spans="1:30" ht="12.75" customHeight="1" x14ac:dyDescent="0.25">
      <c r="A619" s="130"/>
      <c r="B619" s="13"/>
      <c r="C619" s="30"/>
      <c r="D619" s="132"/>
      <c r="E619" s="132"/>
      <c r="F619" s="132"/>
      <c r="G619" s="133"/>
      <c r="H619" s="133"/>
      <c r="I619" s="133"/>
      <c r="J619" s="30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</row>
    <row r="620" spans="1:30" ht="12.75" customHeight="1" x14ac:dyDescent="0.25">
      <c r="A620" s="130"/>
      <c r="B620" s="13"/>
      <c r="C620" s="30"/>
      <c r="D620" s="132"/>
      <c r="E620" s="132"/>
      <c r="F620" s="132"/>
      <c r="G620" s="133"/>
      <c r="H620" s="133"/>
      <c r="I620" s="133"/>
      <c r="J620" s="30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</row>
    <row r="621" spans="1:30" ht="12.75" customHeight="1" x14ac:dyDescent="0.25">
      <c r="A621" s="130"/>
      <c r="B621" s="13"/>
      <c r="C621" s="30"/>
      <c r="D621" s="132"/>
      <c r="E621" s="132"/>
      <c r="F621" s="132"/>
      <c r="G621" s="133"/>
      <c r="H621" s="133"/>
      <c r="I621" s="133"/>
      <c r="J621" s="30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</row>
    <row r="622" spans="1:30" ht="12.75" customHeight="1" x14ac:dyDescent="0.25">
      <c r="A622" s="130"/>
      <c r="B622" s="13"/>
      <c r="C622" s="30"/>
      <c r="D622" s="132"/>
      <c r="E622" s="132"/>
      <c r="F622" s="132"/>
      <c r="G622" s="133"/>
      <c r="H622" s="133"/>
      <c r="I622" s="133"/>
      <c r="J622" s="30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</row>
    <row r="623" spans="1:30" ht="12.75" customHeight="1" x14ac:dyDescent="0.25">
      <c r="A623" s="130"/>
      <c r="B623" s="13"/>
      <c r="C623" s="30"/>
      <c r="D623" s="132"/>
      <c r="E623" s="132"/>
      <c r="F623" s="132"/>
      <c r="G623" s="133"/>
      <c r="H623" s="133"/>
      <c r="I623" s="133"/>
      <c r="J623" s="30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</row>
    <row r="624" spans="1:30" ht="12.75" customHeight="1" x14ac:dyDescent="0.25">
      <c r="A624" s="130"/>
      <c r="B624" s="13"/>
      <c r="C624" s="30"/>
      <c r="D624" s="132"/>
      <c r="E624" s="132"/>
      <c r="F624" s="132"/>
      <c r="G624" s="133"/>
      <c r="H624" s="133"/>
      <c r="I624" s="133"/>
      <c r="J624" s="30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</row>
    <row r="625" spans="1:30" ht="12.75" customHeight="1" x14ac:dyDescent="0.25">
      <c r="A625" s="130"/>
      <c r="B625" s="13"/>
      <c r="C625" s="30"/>
      <c r="D625" s="132"/>
      <c r="E625" s="132"/>
      <c r="F625" s="132"/>
      <c r="G625" s="133"/>
      <c r="H625" s="133"/>
      <c r="I625" s="133"/>
      <c r="J625" s="30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</row>
    <row r="626" spans="1:30" ht="12.75" customHeight="1" x14ac:dyDescent="0.25">
      <c r="A626" s="130"/>
      <c r="B626" s="13"/>
      <c r="C626" s="30"/>
      <c r="D626" s="132"/>
      <c r="E626" s="132"/>
      <c r="F626" s="132"/>
      <c r="G626" s="133"/>
      <c r="H626" s="133"/>
      <c r="I626" s="133"/>
      <c r="J626" s="30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</row>
    <row r="627" spans="1:30" ht="12.75" customHeight="1" x14ac:dyDescent="0.25">
      <c r="A627" s="130"/>
      <c r="B627" s="13"/>
      <c r="C627" s="30"/>
      <c r="D627" s="132"/>
      <c r="E627" s="132"/>
      <c r="F627" s="132"/>
      <c r="G627" s="133"/>
      <c r="H627" s="133"/>
      <c r="I627" s="133"/>
      <c r="J627" s="30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</row>
    <row r="628" spans="1:30" ht="12.75" customHeight="1" x14ac:dyDescent="0.25">
      <c r="A628" s="130"/>
      <c r="B628" s="13"/>
      <c r="C628" s="30"/>
      <c r="D628" s="132"/>
      <c r="E628" s="132"/>
      <c r="F628" s="132"/>
      <c r="G628" s="133"/>
      <c r="H628" s="133"/>
      <c r="I628" s="133"/>
      <c r="J628" s="30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</row>
    <row r="629" spans="1:30" ht="12.75" customHeight="1" x14ac:dyDescent="0.25">
      <c r="A629" s="130"/>
      <c r="B629" s="13"/>
      <c r="C629" s="30"/>
      <c r="D629" s="132"/>
      <c r="E629" s="132"/>
      <c r="F629" s="132"/>
      <c r="G629" s="133"/>
      <c r="H629" s="133"/>
      <c r="I629" s="133"/>
      <c r="J629" s="30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</row>
    <row r="630" spans="1:30" ht="12.75" customHeight="1" x14ac:dyDescent="0.25">
      <c r="A630" s="130"/>
      <c r="B630" s="13"/>
      <c r="C630" s="30"/>
      <c r="D630" s="132"/>
      <c r="E630" s="132"/>
      <c r="F630" s="132"/>
      <c r="G630" s="133"/>
      <c r="H630" s="133"/>
      <c r="I630" s="133"/>
      <c r="J630" s="30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</row>
    <row r="631" spans="1:30" ht="12.75" customHeight="1" x14ac:dyDescent="0.25">
      <c r="A631" s="130"/>
      <c r="B631" s="13"/>
      <c r="C631" s="30"/>
      <c r="D631" s="132"/>
      <c r="E631" s="132"/>
      <c r="F631" s="132"/>
      <c r="G631" s="133"/>
      <c r="H631" s="133"/>
      <c r="I631" s="133"/>
      <c r="J631" s="30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</row>
    <row r="632" spans="1:30" ht="12.75" customHeight="1" x14ac:dyDescent="0.25">
      <c r="A632" s="130"/>
      <c r="B632" s="13"/>
      <c r="C632" s="30"/>
      <c r="D632" s="132"/>
      <c r="E632" s="132"/>
      <c r="F632" s="132"/>
      <c r="G632" s="133"/>
      <c r="H632" s="133"/>
      <c r="I632" s="133"/>
      <c r="J632" s="30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</row>
    <row r="633" spans="1:30" ht="12.75" customHeight="1" x14ac:dyDescent="0.25">
      <c r="A633" s="130"/>
      <c r="B633" s="13"/>
      <c r="C633" s="30"/>
      <c r="D633" s="132"/>
      <c r="E633" s="132"/>
      <c r="F633" s="132"/>
      <c r="G633" s="133"/>
      <c r="H633" s="133"/>
      <c r="I633" s="133"/>
      <c r="J633" s="30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</row>
    <row r="634" spans="1:30" ht="12.75" customHeight="1" x14ac:dyDescent="0.25">
      <c r="A634" s="130"/>
      <c r="B634" s="13"/>
      <c r="C634" s="30"/>
      <c r="D634" s="132"/>
      <c r="E634" s="132"/>
      <c r="F634" s="132"/>
      <c r="G634" s="133"/>
      <c r="H634" s="133"/>
      <c r="I634" s="133"/>
      <c r="J634" s="30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</row>
    <row r="635" spans="1:30" ht="12.75" customHeight="1" x14ac:dyDescent="0.25">
      <c r="A635" s="130"/>
      <c r="B635" s="13"/>
      <c r="C635" s="30"/>
      <c r="D635" s="132"/>
      <c r="E635" s="132"/>
      <c r="F635" s="132"/>
      <c r="G635" s="133"/>
      <c r="H635" s="133"/>
      <c r="I635" s="133"/>
      <c r="J635" s="30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</row>
    <row r="636" spans="1:30" ht="12.75" customHeight="1" x14ac:dyDescent="0.25">
      <c r="A636" s="130"/>
      <c r="B636" s="13"/>
      <c r="C636" s="30"/>
      <c r="D636" s="132"/>
      <c r="E636" s="132"/>
      <c r="F636" s="132"/>
      <c r="G636" s="133"/>
      <c r="H636" s="133"/>
      <c r="I636" s="133"/>
      <c r="J636" s="30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</row>
    <row r="637" spans="1:30" ht="12.75" customHeight="1" x14ac:dyDescent="0.25">
      <c r="A637" s="130"/>
      <c r="B637" s="13"/>
      <c r="C637" s="30"/>
      <c r="D637" s="132"/>
      <c r="E637" s="132"/>
      <c r="F637" s="132"/>
      <c r="G637" s="133"/>
      <c r="H637" s="133"/>
      <c r="I637" s="133"/>
      <c r="J637" s="30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</row>
    <row r="638" spans="1:30" ht="12.75" customHeight="1" x14ac:dyDescent="0.25">
      <c r="A638" s="130"/>
      <c r="B638" s="13"/>
      <c r="C638" s="30"/>
      <c r="D638" s="132"/>
      <c r="E638" s="132"/>
      <c r="F638" s="132"/>
      <c r="G638" s="133"/>
      <c r="H638" s="133"/>
      <c r="I638" s="133"/>
      <c r="J638" s="30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</row>
    <row r="639" spans="1:30" ht="12.75" customHeight="1" x14ac:dyDescent="0.25">
      <c r="A639" s="130"/>
      <c r="B639" s="13"/>
      <c r="C639" s="30"/>
      <c r="D639" s="132"/>
      <c r="E639" s="132"/>
      <c r="F639" s="132"/>
      <c r="G639" s="133"/>
      <c r="H639" s="133"/>
      <c r="I639" s="133"/>
      <c r="J639" s="30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</row>
    <row r="640" spans="1:30" ht="12.75" customHeight="1" x14ac:dyDescent="0.25">
      <c r="A640" s="130"/>
      <c r="B640" s="13"/>
      <c r="C640" s="30"/>
      <c r="D640" s="132"/>
      <c r="E640" s="132"/>
      <c r="F640" s="132"/>
      <c r="G640" s="133"/>
      <c r="H640" s="133"/>
      <c r="I640" s="133"/>
      <c r="J640" s="30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</row>
    <row r="641" spans="1:30" ht="12.75" customHeight="1" x14ac:dyDescent="0.25">
      <c r="A641" s="130"/>
      <c r="B641" s="13"/>
      <c r="C641" s="30"/>
      <c r="D641" s="132"/>
      <c r="E641" s="132"/>
      <c r="F641" s="132"/>
      <c r="G641" s="133"/>
      <c r="H641" s="133"/>
      <c r="I641" s="133"/>
      <c r="J641" s="30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</row>
    <row r="642" spans="1:30" ht="12.75" customHeight="1" x14ac:dyDescent="0.25">
      <c r="A642" s="130"/>
      <c r="B642" s="13"/>
      <c r="C642" s="30"/>
      <c r="D642" s="132"/>
      <c r="E642" s="132"/>
      <c r="F642" s="132"/>
      <c r="G642" s="133"/>
      <c r="H642" s="133"/>
      <c r="I642" s="133"/>
      <c r="J642" s="30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</row>
    <row r="643" spans="1:30" ht="12.75" customHeight="1" x14ac:dyDescent="0.25">
      <c r="A643" s="130"/>
      <c r="B643" s="13"/>
      <c r="C643" s="30"/>
      <c r="D643" s="132"/>
      <c r="E643" s="132"/>
      <c r="F643" s="132"/>
      <c r="G643" s="133"/>
      <c r="H643" s="133"/>
      <c r="I643" s="133"/>
      <c r="J643" s="30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</row>
    <row r="644" spans="1:30" ht="12.75" customHeight="1" x14ac:dyDescent="0.25">
      <c r="A644" s="130"/>
      <c r="B644" s="13"/>
      <c r="C644" s="30"/>
      <c r="D644" s="132"/>
      <c r="E644" s="132"/>
      <c r="F644" s="132"/>
      <c r="G644" s="133"/>
      <c r="H644" s="133"/>
      <c r="I644" s="133"/>
      <c r="J644" s="30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</row>
    <row r="645" spans="1:30" ht="12.75" customHeight="1" x14ac:dyDescent="0.25">
      <c r="A645" s="130"/>
      <c r="B645" s="13"/>
      <c r="C645" s="30"/>
      <c r="D645" s="132"/>
      <c r="E645" s="132"/>
      <c r="F645" s="132"/>
      <c r="G645" s="133"/>
      <c r="H645" s="133"/>
      <c r="I645" s="133"/>
      <c r="J645" s="30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</row>
    <row r="646" spans="1:30" ht="12.75" customHeight="1" x14ac:dyDescent="0.25">
      <c r="A646" s="130"/>
      <c r="B646" s="13"/>
      <c r="C646" s="30"/>
      <c r="D646" s="132"/>
      <c r="E646" s="132"/>
      <c r="F646" s="132"/>
      <c r="G646" s="133"/>
      <c r="H646" s="133"/>
      <c r="I646" s="133"/>
      <c r="J646" s="30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</row>
    <row r="647" spans="1:30" ht="12.75" customHeight="1" x14ac:dyDescent="0.25">
      <c r="A647" s="130"/>
      <c r="B647" s="13"/>
      <c r="C647" s="30"/>
      <c r="D647" s="132"/>
      <c r="E647" s="132"/>
      <c r="F647" s="132"/>
      <c r="G647" s="133"/>
      <c r="H647" s="133"/>
      <c r="I647" s="133"/>
      <c r="J647" s="30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</row>
    <row r="648" spans="1:30" ht="12.75" customHeight="1" x14ac:dyDescent="0.25">
      <c r="A648" s="130"/>
      <c r="B648" s="13"/>
      <c r="C648" s="30"/>
      <c r="D648" s="132"/>
      <c r="E648" s="132"/>
      <c r="F648" s="132"/>
      <c r="G648" s="133"/>
      <c r="H648" s="133"/>
      <c r="I648" s="133"/>
      <c r="J648" s="30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</row>
    <row r="649" spans="1:30" ht="12.75" customHeight="1" x14ac:dyDescent="0.25">
      <c r="A649" s="130"/>
      <c r="B649" s="13"/>
      <c r="C649" s="30"/>
      <c r="D649" s="132"/>
      <c r="E649" s="132"/>
      <c r="F649" s="132"/>
      <c r="G649" s="133"/>
      <c r="H649" s="133"/>
      <c r="I649" s="133"/>
      <c r="J649" s="30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</row>
    <row r="650" spans="1:30" ht="12.75" customHeight="1" x14ac:dyDescent="0.25">
      <c r="A650" s="130"/>
      <c r="B650" s="13"/>
      <c r="C650" s="30"/>
      <c r="D650" s="132"/>
      <c r="E650" s="132"/>
      <c r="F650" s="132"/>
      <c r="G650" s="133"/>
      <c r="H650" s="133"/>
      <c r="I650" s="133"/>
      <c r="J650" s="30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</row>
    <row r="651" spans="1:30" ht="12.75" customHeight="1" x14ac:dyDescent="0.25">
      <c r="A651" s="130"/>
      <c r="B651" s="13"/>
      <c r="C651" s="30"/>
      <c r="D651" s="132"/>
      <c r="E651" s="132"/>
      <c r="F651" s="132"/>
      <c r="G651" s="133"/>
      <c r="H651" s="133"/>
      <c r="I651" s="133"/>
      <c r="J651" s="30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</row>
    <row r="652" spans="1:30" ht="12.75" customHeight="1" x14ac:dyDescent="0.25">
      <c r="A652" s="130"/>
      <c r="B652" s="13"/>
      <c r="C652" s="30"/>
      <c r="D652" s="132"/>
      <c r="E652" s="132"/>
      <c r="F652" s="132"/>
      <c r="G652" s="133"/>
      <c r="H652" s="133"/>
      <c r="I652" s="133"/>
      <c r="J652" s="30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</row>
    <row r="653" spans="1:30" ht="12.75" customHeight="1" x14ac:dyDescent="0.25">
      <c r="A653" s="130"/>
      <c r="B653" s="13"/>
      <c r="C653" s="30"/>
      <c r="D653" s="132"/>
      <c r="E653" s="132"/>
      <c r="F653" s="132"/>
      <c r="G653" s="133"/>
      <c r="H653" s="133"/>
      <c r="I653" s="133"/>
      <c r="J653" s="30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</row>
    <row r="654" spans="1:30" ht="12.75" customHeight="1" x14ac:dyDescent="0.25">
      <c r="A654" s="130"/>
      <c r="B654" s="13"/>
      <c r="C654" s="30"/>
      <c r="D654" s="132"/>
      <c r="E654" s="132"/>
      <c r="F654" s="132"/>
      <c r="G654" s="133"/>
      <c r="H654" s="133"/>
      <c r="I654" s="133"/>
      <c r="J654" s="30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</row>
    <row r="655" spans="1:30" ht="12.75" customHeight="1" x14ac:dyDescent="0.25">
      <c r="A655" s="130"/>
      <c r="B655" s="13"/>
      <c r="C655" s="30"/>
      <c r="D655" s="132"/>
      <c r="E655" s="132"/>
      <c r="F655" s="132"/>
      <c r="G655" s="133"/>
      <c r="H655" s="133"/>
      <c r="I655" s="133"/>
      <c r="J655" s="30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</row>
    <row r="656" spans="1:30" ht="12.75" customHeight="1" x14ac:dyDescent="0.25">
      <c r="A656" s="130"/>
      <c r="B656" s="13"/>
      <c r="C656" s="30"/>
      <c r="D656" s="132"/>
      <c r="E656" s="132"/>
      <c r="F656" s="132"/>
      <c r="G656" s="133"/>
      <c r="H656" s="133"/>
      <c r="I656" s="133"/>
      <c r="J656" s="30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</row>
    <row r="657" spans="1:30" ht="12.75" customHeight="1" x14ac:dyDescent="0.25">
      <c r="A657" s="130"/>
      <c r="B657" s="13"/>
      <c r="C657" s="30"/>
      <c r="D657" s="132"/>
      <c r="E657" s="132"/>
      <c r="F657" s="132"/>
      <c r="G657" s="133"/>
      <c r="H657" s="133"/>
      <c r="I657" s="133"/>
      <c r="J657" s="30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</row>
    <row r="658" spans="1:30" ht="12.75" customHeight="1" x14ac:dyDescent="0.25">
      <c r="A658" s="130"/>
      <c r="B658" s="13"/>
      <c r="C658" s="30"/>
      <c r="D658" s="132"/>
      <c r="E658" s="132"/>
      <c r="F658" s="132"/>
      <c r="G658" s="133"/>
      <c r="H658" s="133"/>
      <c r="I658" s="133"/>
      <c r="J658" s="30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</row>
    <row r="659" spans="1:30" ht="12.75" customHeight="1" x14ac:dyDescent="0.25">
      <c r="A659" s="130"/>
      <c r="B659" s="13"/>
      <c r="C659" s="30"/>
      <c r="D659" s="132"/>
      <c r="E659" s="132"/>
      <c r="F659" s="132"/>
      <c r="G659" s="133"/>
      <c r="H659" s="133"/>
      <c r="I659" s="133"/>
      <c r="J659" s="30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</row>
    <row r="660" spans="1:30" ht="12.75" customHeight="1" x14ac:dyDescent="0.25">
      <c r="A660" s="130"/>
      <c r="B660" s="13"/>
      <c r="C660" s="30"/>
      <c r="D660" s="132"/>
      <c r="E660" s="132"/>
      <c r="F660" s="132"/>
      <c r="G660" s="133"/>
      <c r="H660" s="133"/>
      <c r="I660" s="133"/>
      <c r="J660" s="30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</row>
    <row r="661" spans="1:30" ht="12.75" customHeight="1" x14ac:dyDescent="0.25">
      <c r="A661" s="130"/>
      <c r="B661" s="13"/>
      <c r="C661" s="30"/>
      <c r="D661" s="132"/>
      <c r="E661" s="132"/>
      <c r="F661" s="132"/>
      <c r="G661" s="133"/>
      <c r="H661" s="133"/>
      <c r="I661" s="133"/>
      <c r="J661" s="30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</row>
    <row r="662" spans="1:30" ht="12.75" customHeight="1" x14ac:dyDescent="0.25">
      <c r="A662" s="130"/>
      <c r="B662" s="13"/>
      <c r="C662" s="30"/>
      <c r="D662" s="132"/>
      <c r="E662" s="132"/>
      <c r="F662" s="132"/>
      <c r="G662" s="133"/>
      <c r="H662" s="133"/>
      <c r="I662" s="133"/>
      <c r="J662" s="30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</row>
    <row r="663" spans="1:30" ht="12.75" customHeight="1" x14ac:dyDescent="0.25">
      <c r="A663" s="130"/>
      <c r="B663" s="13"/>
      <c r="C663" s="30"/>
      <c r="D663" s="132"/>
      <c r="E663" s="132"/>
      <c r="F663" s="132"/>
      <c r="G663" s="133"/>
      <c r="H663" s="133"/>
      <c r="I663" s="133"/>
      <c r="J663" s="30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</row>
    <row r="664" spans="1:30" ht="12.75" customHeight="1" x14ac:dyDescent="0.25">
      <c r="A664" s="130"/>
      <c r="B664" s="13"/>
      <c r="C664" s="30"/>
      <c r="D664" s="132"/>
      <c r="E664" s="132"/>
      <c r="F664" s="132"/>
      <c r="G664" s="133"/>
      <c r="H664" s="133"/>
      <c r="I664" s="133"/>
      <c r="J664" s="30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</row>
    <row r="665" spans="1:30" ht="12.75" customHeight="1" x14ac:dyDescent="0.25">
      <c r="A665" s="130"/>
      <c r="B665" s="13"/>
      <c r="C665" s="30"/>
      <c r="D665" s="132"/>
      <c r="E665" s="132"/>
      <c r="F665" s="132"/>
      <c r="G665" s="133"/>
      <c r="H665" s="133"/>
      <c r="I665" s="133"/>
      <c r="J665" s="30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</row>
    <row r="666" spans="1:30" ht="12.75" customHeight="1" x14ac:dyDescent="0.25">
      <c r="A666" s="130"/>
      <c r="B666" s="13"/>
      <c r="C666" s="30"/>
      <c r="D666" s="132"/>
      <c r="E666" s="132"/>
      <c r="F666" s="132"/>
      <c r="G666" s="133"/>
      <c r="H666" s="133"/>
      <c r="I666" s="133"/>
      <c r="J666" s="30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</row>
    <row r="667" spans="1:30" ht="12.75" customHeight="1" x14ac:dyDescent="0.25">
      <c r="A667" s="130"/>
      <c r="B667" s="13"/>
      <c r="C667" s="30"/>
      <c r="D667" s="132"/>
      <c r="E667" s="132"/>
      <c r="F667" s="132"/>
      <c r="G667" s="133"/>
      <c r="H667" s="133"/>
      <c r="I667" s="133"/>
      <c r="J667" s="30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</row>
    <row r="668" spans="1:30" ht="12.75" customHeight="1" x14ac:dyDescent="0.25">
      <c r="A668" s="130"/>
      <c r="B668" s="13"/>
      <c r="C668" s="30"/>
      <c r="D668" s="132"/>
      <c r="E668" s="132"/>
      <c r="F668" s="132"/>
      <c r="G668" s="133"/>
      <c r="H668" s="133"/>
      <c r="I668" s="133"/>
      <c r="J668" s="30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</row>
    <row r="669" spans="1:30" ht="12.75" customHeight="1" x14ac:dyDescent="0.25">
      <c r="A669" s="130"/>
      <c r="B669" s="13"/>
      <c r="C669" s="30"/>
      <c r="D669" s="132"/>
      <c r="E669" s="132"/>
      <c r="F669" s="132"/>
      <c r="G669" s="133"/>
      <c r="H669" s="133"/>
      <c r="I669" s="133"/>
      <c r="J669" s="30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</row>
    <row r="670" spans="1:30" ht="12.75" customHeight="1" x14ac:dyDescent="0.25">
      <c r="A670" s="130"/>
      <c r="B670" s="13"/>
      <c r="C670" s="30"/>
      <c r="D670" s="132"/>
      <c r="E670" s="132"/>
      <c r="F670" s="132"/>
      <c r="G670" s="133"/>
      <c r="H670" s="133"/>
      <c r="I670" s="133"/>
      <c r="J670" s="30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</row>
    <row r="671" spans="1:30" ht="12.75" customHeight="1" x14ac:dyDescent="0.25">
      <c r="A671" s="130"/>
      <c r="B671" s="13"/>
      <c r="C671" s="30"/>
      <c r="D671" s="132"/>
      <c r="E671" s="132"/>
      <c r="F671" s="132"/>
      <c r="G671" s="133"/>
      <c r="H671" s="133"/>
      <c r="I671" s="133"/>
      <c r="J671" s="30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</row>
    <row r="672" spans="1:30" ht="12.75" customHeight="1" x14ac:dyDescent="0.25">
      <c r="A672" s="130"/>
      <c r="B672" s="13"/>
      <c r="C672" s="30"/>
      <c r="D672" s="132"/>
      <c r="E672" s="132"/>
      <c r="F672" s="132"/>
      <c r="G672" s="133"/>
      <c r="H672" s="133"/>
      <c r="I672" s="133"/>
      <c r="J672" s="30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</row>
    <row r="673" spans="1:30" ht="12.75" customHeight="1" x14ac:dyDescent="0.25">
      <c r="A673" s="130"/>
      <c r="B673" s="13"/>
      <c r="C673" s="30"/>
      <c r="D673" s="132"/>
      <c r="E673" s="132"/>
      <c r="F673" s="132"/>
      <c r="G673" s="133"/>
      <c r="H673" s="133"/>
      <c r="I673" s="133"/>
      <c r="J673" s="30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</row>
    <row r="674" spans="1:30" ht="12.75" customHeight="1" x14ac:dyDescent="0.25">
      <c r="A674" s="130"/>
      <c r="B674" s="13"/>
      <c r="C674" s="30"/>
      <c r="D674" s="132"/>
      <c r="E674" s="132"/>
      <c r="F674" s="132"/>
      <c r="G674" s="133"/>
      <c r="H674" s="133"/>
      <c r="I674" s="133"/>
      <c r="J674" s="30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</row>
    <row r="675" spans="1:30" ht="12.75" customHeight="1" x14ac:dyDescent="0.25">
      <c r="A675" s="130"/>
      <c r="B675" s="13"/>
      <c r="C675" s="30"/>
      <c r="D675" s="132"/>
      <c r="E675" s="132"/>
      <c r="F675" s="132"/>
      <c r="G675" s="133"/>
      <c r="H675" s="133"/>
      <c r="I675" s="133"/>
      <c r="J675" s="30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</row>
    <row r="676" spans="1:30" ht="12.75" customHeight="1" x14ac:dyDescent="0.25">
      <c r="A676" s="130"/>
      <c r="B676" s="13"/>
      <c r="C676" s="30"/>
      <c r="D676" s="132"/>
      <c r="E676" s="132"/>
      <c r="F676" s="132"/>
      <c r="G676" s="133"/>
      <c r="H676" s="133"/>
      <c r="I676" s="133"/>
      <c r="J676" s="30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</row>
    <row r="677" spans="1:30" ht="12.75" customHeight="1" x14ac:dyDescent="0.25">
      <c r="A677" s="130"/>
      <c r="B677" s="13"/>
      <c r="C677" s="30"/>
      <c r="D677" s="132"/>
      <c r="E677" s="132"/>
      <c r="F677" s="132"/>
      <c r="G677" s="133"/>
      <c r="H677" s="133"/>
      <c r="I677" s="133"/>
      <c r="J677" s="30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</row>
    <row r="678" spans="1:30" ht="12.75" customHeight="1" x14ac:dyDescent="0.25">
      <c r="A678" s="130"/>
      <c r="B678" s="13"/>
      <c r="C678" s="30"/>
      <c r="D678" s="132"/>
      <c r="E678" s="132"/>
      <c r="F678" s="132"/>
      <c r="G678" s="133"/>
      <c r="H678" s="133"/>
      <c r="I678" s="133"/>
      <c r="J678" s="30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</row>
    <row r="679" spans="1:30" ht="12.75" customHeight="1" x14ac:dyDescent="0.25">
      <c r="A679" s="130"/>
      <c r="B679" s="13"/>
      <c r="C679" s="30"/>
      <c r="D679" s="132"/>
      <c r="E679" s="132"/>
      <c r="F679" s="132"/>
      <c r="G679" s="133"/>
      <c r="H679" s="133"/>
      <c r="I679" s="133"/>
      <c r="J679" s="30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</row>
    <row r="680" spans="1:30" ht="12.75" customHeight="1" x14ac:dyDescent="0.25">
      <c r="A680" s="130"/>
      <c r="B680" s="13"/>
      <c r="C680" s="30"/>
      <c r="D680" s="132"/>
      <c r="E680" s="132"/>
      <c r="F680" s="132"/>
      <c r="G680" s="133"/>
      <c r="H680" s="133"/>
      <c r="I680" s="133"/>
      <c r="J680" s="30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</row>
    <row r="681" spans="1:30" ht="12.75" customHeight="1" x14ac:dyDescent="0.25">
      <c r="A681" s="130"/>
      <c r="B681" s="13"/>
      <c r="C681" s="30"/>
      <c r="D681" s="132"/>
      <c r="E681" s="132"/>
      <c r="F681" s="132"/>
      <c r="G681" s="133"/>
      <c r="H681" s="133"/>
      <c r="I681" s="133"/>
      <c r="J681" s="30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</row>
    <row r="682" spans="1:30" ht="12.75" customHeight="1" x14ac:dyDescent="0.25">
      <c r="A682" s="130"/>
      <c r="B682" s="13"/>
      <c r="C682" s="30"/>
      <c r="D682" s="132"/>
      <c r="E682" s="132"/>
      <c r="F682" s="132"/>
      <c r="G682" s="133"/>
      <c r="H682" s="133"/>
      <c r="I682" s="133"/>
      <c r="J682" s="30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</row>
    <row r="683" spans="1:30" ht="12.75" customHeight="1" x14ac:dyDescent="0.25">
      <c r="A683" s="130"/>
      <c r="B683" s="13"/>
      <c r="C683" s="30"/>
      <c r="D683" s="132"/>
      <c r="E683" s="132"/>
      <c r="F683" s="132"/>
      <c r="G683" s="133"/>
      <c r="H683" s="133"/>
      <c r="I683" s="133"/>
      <c r="J683" s="30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</row>
    <row r="684" spans="1:30" ht="12.75" customHeight="1" x14ac:dyDescent="0.25">
      <c r="A684" s="130"/>
      <c r="B684" s="13"/>
      <c r="C684" s="30"/>
      <c r="D684" s="132"/>
      <c r="E684" s="132"/>
      <c r="F684" s="132"/>
      <c r="G684" s="133"/>
      <c r="H684" s="133"/>
      <c r="I684" s="133"/>
      <c r="J684" s="30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</row>
    <row r="685" spans="1:30" ht="12.75" customHeight="1" x14ac:dyDescent="0.25">
      <c r="A685" s="130"/>
      <c r="B685" s="13"/>
      <c r="C685" s="30"/>
      <c r="D685" s="132"/>
      <c r="E685" s="132"/>
      <c r="F685" s="132"/>
      <c r="G685" s="133"/>
      <c r="H685" s="133"/>
      <c r="I685" s="133"/>
      <c r="J685" s="30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</row>
    <row r="686" spans="1:30" ht="12.75" customHeight="1" x14ac:dyDescent="0.25">
      <c r="A686" s="130"/>
      <c r="B686" s="13"/>
      <c r="C686" s="30"/>
      <c r="D686" s="132"/>
      <c r="E686" s="132"/>
      <c r="F686" s="132"/>
      <c r="G686" s="133"/>
      <c r="H686" s="133"/>
      <c r="I686" s="133"/>
      <c r="J686" s="30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</row>
    <row r="687" spans="1:30" ht="12.75" customHeight="1" x14ac:dyDescent="0.25">
      <c r="A687" s="130"/>
      <c r="B687" s="13"/>
      <c r="C687" s="30"/>
      <c r="D687" s="132"/>
      <c r="E687" s="132"/>
      <c r="F687" s="132"/>
      <c r="G687" s="133"/>
      <c r="H687" s="133"/>
      <c r="I687" s="133"/>
      <c r="J687" s="30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</row>
    <row r="688" spans="1:30" ht="12.75" customHeight="1" x14ac:dyDescent="0.25">
      <c r="A688" s="130"/>
      <c r="B688" s="13"/>
      <c r="C688" s="30"/>
      <c r="D688" s="132"/>
      <c r="E688" s="132"/>
      <c r="F688" s="132"/>
      <c r="G688" s="133"/>
      <c r="H688" s="133"/>
      <c r="I688" s="133"/>
      <c r="J688" s="30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</row>
    <row r="689" spans="1:30" ht="12.75" customHeight="1" x14ac:dyDescent="0.25">
      <c r="A689" s="130"/>
      <c r="B689" s="13"/>
      <c r="C689" s="30"/>
      <c r="D689" s="132"/>
      <c r="E689" s="132"/>
      <c r="F689" s="132"/>
      <c r="G689" s="133"/>
      <c r="H689" s="133"/>
      <c r="I689" s="133"/>
      <c r="J689" s="30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</row>
    <row r="690" spans="1:30" ht="12.75" customHeight="1" x14ac:dyDescent="0.25">
      <c r="A690" s="130"/>
      <c r="B690" s="13"/>
      <c r="C690" s="30"/>
      <c r="D690" s="132"/>
      <c r="E690" s="132"/>
      <c r="F690" s="132"/>
      <c r="G690" s="133"/>
      <c r="H690" s="133"/>
      <c r="I690" s="133"/>
      <c r="J690" s="30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</row>
    <row r="691" spans="1:30" ht="12.75" customHeight="1" x14ac:dyDescent="0.25">
      <c r="A691" s="130"/>
      <c r="B691" s="13"/>
      <c r="C691" s="30"/>
      <c r="D691" s="132"/>
      <c r="E691" s="132"/>
      <c r="F691" s="132"/>
      <c r="G691" s="133"/>
      <c r="H691" s="133"/>
      <c r="I691" s="133"/>
      <c r="J691" s="30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</row>
    <row r="692" spans="1:30" ht="12.75" customHeight="1" x14ac:dyDescent="0.25">
      <c r="A692" s="130"/>
      <c r="B692" s="13"/>
      <c r="C692" s="30"/>
      <c r="D692" s="132"/>
      <c r="E692" s="132"/>
      <c r="F692" s="132"/>
      <c r="G692" s="133"/>
      <c r="H692" s="133"/>
      <c r="I692" s="133"/>
      <c r="J692" s="30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</row>
    <row r="693" spans="1:30" ht="12.75" customHeight="1" x14ac:dyDescent="0.25">
      <c r="A693" s="130"/>
      <c r="B693" s="13"/>
      <c r="C693" s="30"/>
      <c r="D693" s="132"/>
      <c r="E693" s="132"/>
      <c r="F693" s="132"/>
      <c r="G693" s="133"/>
      <c r="H693" s="133"/>
      <c r="I693" s="133"/>
      <c r="J693" s="30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</row>
    <row r="694" spans="1:30" ht="12.75" customHeight="1" x14ac:dyDescent="0.25">
      <c r="A694" s="130"/>
      <c r="B694" s="13"/>
      <c r="C694" s="30"/>
      <c r="D694" s="132"/>
      <c r="E694" s="132"/>
      <c r="F694" s="132"/>
      <c r="G694" s="133"/>
      <c r="H694" s="133"/>
      <c r="I694" s="133"/>
      <c r="J694" s="30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</row>
    <row r="695" spans="1:30" ht="12.75" customHeight="1" x14ac:dyDescent="0.25">
      <c r="A695" s="130"/>
      <c r="B695" s="13"/>
      <c r="C695" s="30"/>
      <c r="D695" s="132"/>
      <c r="E695" s="132"/>
      <c r="F695" s="132"/>
      <c r="G695" s="133"/>
      <c r="H695" s="133"/>
      <c r="I695" s="133"/>
      <c r="J695" s="30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</row>
    <row r="696" spans="1:30" ht="12.75" customHeight="1" x14ac:dyDescent="0.25">
      <c r="A696" s="130"/>
      <c r="B696" s="13"/>
      <c r="C696" s="30"/>
      <c r="D696" s="132"/>
      <c r="E696" s="132"/>
      <c r="F696" s="132"/>
      <c r="G696" s="133"/>
      <c r="H696" s="133"/>
      <c r="I696" s="133"/>
      <c r="J696" s="30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</row>
    <row r="697" spans="1:30" ht="12.75" customHeight="1" x14ac:dyDescent="0.25">
      <c r="A697" s="130"/>
      <c r="B697" s="13"/>
      <c r="C697" s="30"/>
      <c r="D697" s="132"/>
      <c r="E697" s="132"/>
      <c r="F697" s="132"/>
      <c r="G697" s="133"/>
      <c r="H697" s="133"/>
      <c r="I697" s="133"/>
      <c r="J697" s="30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</row>
    <row r="698" spans="1:30" ht="12.75" customHeight="1" x14ac:dyDescent="0.25">
      <c r="A698" s="130"/>
      <c r="B698" s="13"/>
      <c r="C698" s="30"/>
      <c r="D698" s="132"/>
      <c r="E698" s="132"/>
      <c r="F698" s="132"/>
      <c r="G698" s="133"/>
      <c r="H698" s="133"/>
      <c r="I698" s="133"/>
      <c r="J698" s="30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</row>
    <row r="699" spans="1:30" ht="12.75" customHeight="1" x14ac:dyDescent="0.25">
      <c r="A699" s="130"/>
      <c r="B699" s="13"/>
      <c r="C699" s="30"/>
      <c r="D699" s="132"/>
      <c r="E699" s="132"/>
      <c r="F699" s="132"/>
      <c r="G699" s="133"/>
      <c r="H699" s="133"/>
      <c r="I699" s="133"/>
      <c r="J699" s="30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</row>
    <row r="700" spans="1:30" ht="12.75" customHeight="1" x14ac:dyDescent="0.25">
      <c r="A700" s="130"/>
      <c r="B700" s="13"/>
      <c r="C700" s="30"/>
      <c r="D700" s="132"/>
      <c r="E700" s="132"/>
      <c r="F700" s="132"/>
      <c r="G700" s="133"/>
      <c r="H700" s="133"/>
      <c r="I700" s="133"/>
      <c r="J700" s="30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</row>
    <row r="701" spans="1:30" ht="12.75" customHeight="1" x14ac:dyDescent="0.25">
      <c r="A701" s="130"/>
      <c r="B701" s="13"/>
      <c r="C701" s="30"/>
      <c r="D701" s="132"/>
      <c r="E701" s="132"/>
      <c r="F701" s="132"/>
      <c r="G701" s="133"/>
      <c r="H701" s="133"/>
      <c r="I701" s="133"/>
      <c r="J701" s="30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</row>
    <row r="702" spans="1:30" ht="12.75" customHeight="1" x14ac:dyDescent="0.25">
      <c r="A702" s="130"/>
      <c r="B702" s="13"/>
      <c r="C702" s="30"/>
      <c r="D702" s="132"/>
      <c r="E702" s="132"/>
      <c r="F702" s="132"/>
      <c r="G702" s="133"/>
      <c r="H702" s="133"/>
      <c r="I702" s="133"/>
      <c r="J702" s="30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</row>
    <row r="703" spans="1:30" ht="12.75" customHeight="1" x14ac:dyDescent="0.25">
      <c r="A703" s="130"/>
      <c r="B703" s="13"/>
      <c r="C703" s="30"/>
      <c r="D703" s="132"/>
      <c r="E703" s="132"/>
      <c r="F703" s="132"/>
      <c r="G703" s="133"/>
      <c r="H703" s="133"/>
      <c r="I703" s="133"/>
      <c r="J703" s="30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</row>
    <row r="704" spans="1:30" ht="12.75" customHeight="1" x14ac:dyDescent="0.25">
      <c r="A704" s="130"/>
      <c r="B704" s="13"/>
      <c r="C704" s="30"/>
      <c r="D704" s="132"/>
      <c r="E704" s="132"/>
      <c r="F704" s="132"/>
      <c r="G704" s="133"/>
      <c r="H704" s="133"/>
      <c r="I704" s="133"/>
      <c r="J704" s="30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</row>
    <row r="705" spans="1:30" ht="12.75" customHeight="1" x14ac:dyDescent="0.25">
      <c r="A705" s="130"/>
      <c r="B705" s="13"/>
      <c r="C705" s="30"/>
      <c r="D705" s="132"/>
      <c r="E705" s="132"/>
      <c r="F705" s="132"/>
      <c r="G705" s="133"/>
      <c r="H705" s="133"/>
      <c r="I705" s="133"/>
      <c r="J705" s="30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</row>
    <row r="706" spans="1:30" ht="12.75" customHeight="1" x14ac:dyDescent="0.25">
      <c r="A706" s="130"/>
      <c r="B706" s="13"/>
      <c r="C706" s="30"/>
      <c r="D706" s="132"/>
      <c r="E706" s="132"/>
      <c r="F706" s="132"/>
      <c r="G706" s="133"/>
      <c r="H706" s="133"/>
      <c r="I706" s="133"/>
      <c r="J706" s="30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</row>
    <row r="707" spans="1:30" ht="12.75" customHeight="1" x14ac:dyDescent="0.25">
      <c r="A707" s="130"/>
      <c r="B707" s="13"/>
      <c r="C707" s="30"/>
      <c r="D707" s="132"/>
      <c r="E707" s="132"/>
      <c r="F707" s="132"/>
      <c r="G707" s="133"/>
      <c r="H707" s="133"/>
      <c r="I707" s="133"/>
      <c r="J707" s="30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</row>
    <row r="708" spans="1:30" ht="12.75" customHeight="1" x14ac:dyDescent="0.25">
      <c r="A708" s="130"/>
      <c r="B708" s="13"/>
      <c r="C708" s="30"/>
      <c r="D708" s="132"/>
      <c r="E708" s="132"/>
      <c r="F708" s="132"/>
      <c r="G708" s="133"/>
      <c r="H708" s="133"/>
      <c r="I708" s="133"/>
      <c r="J708" s="30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</row>
    <row r="709" spans="1:30" ht="12.75" customHeight="1" x14ac:dyDescent="0.25">
      <c r="A709" s="130"/>
      <c r="B709" s="13"/>
      <c r="C709" s="30"/>
      <c r="D709" s="132"/>
      <c r="E709" s="132"/>
      <c r="F709" s="132"/>
      <c r="G709" s="133"/>
      <c r="H709" s="133"/>
      <c r="I709" s="133"/>
      <c r="J709" s="30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</row>
    <row r="710" spans="1:30" ht="12.75" customHeight="1" x14ac:dyDescent="0.25">
      <c r="A710" s="130"/>
      <c r="B710" s="13"/>
      <c r="C710" s="30"/>
      <c r="D710" s="132"/>
      <c r="E710" s="132"/>
      <c r="F710" s="132"/>
      <c r="G710" s="133"/>
      <c r="H710" s="133"/>
      <c r="I710" s="133"/>
      <c r="J710" s="30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</row>
    <row r="711" spans="1:30" ht="12.75" customHeight="1" x14ac:dyDescent="0.25">
      <c r="A711" s="130"/>
      <c r="B711" s="13"/>
      <c r="C711" s="30"/>
      <c r="D711" s="132"/>
      <c r="E711" s="132"/>
      <c r="F711" s="132"/>
      <c r="G711" s="133"/>
      <c r="H711" s="133"/>
      <c r="I711" s="133"/>
      <c r="J711" s="30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</row>
    <row r="712" spans="1:30" ht="12.75" customHeight="1" x14ac:dyDescent="0.25">
      <c r="A712" s="130"/>
      <c r="B712" s="13"/>
      <c r="C712" s="30"/>
      <c r="D712" s="132"/>
      <c r="E712" s="132"/>
      <c r="F712" s="132"/>
      <c r="G712" s="133"/>
      <c r="H712" s="133"/>
      <c r="I712" s="133"/>
      <c r="J712" s="30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</row>
    <row r="713" spans="1:30" ht="12.75" customHeight="1" x14ac:dyDescent="0.25">
      <c r="A713" s="130"/>
      <c r="B713" s="13"/>
      <c r="C713" s="30"/>
      <c r="D713" s="132"/>
      <c r="E713" s="132"/>
      <c r="F713" s="132"/>
      <c r="G713" s="133"/>
      <c r="H713" s="133"/>
      <c r="I713" s="133"/>
      <c r="J713" s="30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</row>
    <row r="714" spans="1:30" ht="12.75" customHeight="1" x14ac:dyDescent="0.25">
      <c r="A714" s="130"/>
      <c r="B714" s="13"/>
      <c r="C714" s="30"/>
      <c r="D714" s="132"/>
      <c r="E714" s="132"/>
      <c r="F714" s="132"/>
      <c r="G714" s="133"/>
      <c r="H714" s="133"/>
      <c r="I714" s="133"/>
      <c r="J714" s="30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</row>
    <row r="715" spans="1:30" ht="12.75" customHeight="1" x14ac:dyDescent="0.25">
      <c r="A715" s="130"/>
      <c r="B715" s="13"/>
      <c r="C715" s="30"/>
      <c r="D715" s="132"/>
      <c r="E715" s="132"/>
      <c r="F715" s="132"/>
      <c r="G715" s="133"/>
      <c r="H715" s="133"/>
      <c r="I715" s="133"/>
      <c r="J715" s="30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</row>
    <row r="716" spans="1:30" ht="12.75" customHeight="1" x14ac:dyDescent="0.25">
      <c r="A716" s="130"/>
      <c r="B716" s="13"/>
      <c r="C716" s="30"/>
      <c r="D716" s="132"/>
      <c r="E716" s="132"/>
      <c r="F716" s="132"/>
      <c r="G716" s="133"/>
      <c r="H716" s="133"/>
      <c r="I716" s="133"/>
      <c r="J716" s="30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</row>
    <row r="717" spans="1:30" ht="12.75" customHeight="1" x14ac:dyDescent="0.25">
      <c r="A717" s="130"/>
      <c r="B717" s="13"/>
      <c r="C717" s="30"/>
      <c r="D717" s="132"/>
      <c r="E717" s="132"/>
      <c r="F717" s="132"/>
      <c r="G717" s="133"/>
      <c r="H717" s="133"/>
      <c r="I717" s="133"/>
      <c r="J717" s="30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</row>
    <row r="718" spans="1:30" ht="12.75" customHeight="1" x14ac:dyDescent="0.25">
      <c r="A718" s="130"/>
      <c r="B718" s="13"/>
      <c r="C718" s="30"/>
      <c r="D718" s="132"/>
      <c r="E718" s="132"/>
      <c r="F718" s="132"/>
      <c r="G718" s="133"/>
      <c r="H718" s="133"/>
      <c r="I718" s="133"/>
      <c r="J718" s="30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</row>
    <row r="719" spans="1:30" ht="12.75" customHeight="1" x14ac:dyDescent="0.25">
      <c r="A719" s="130"/>
      <c r="B719" s="13"/>
      <c r="C719" s="30"/>
      <c r="D719" s="132"/>
      <c r="E719" s="132"/>
      <c r="F719" s="132"/>
      <c r="G719" s="133"/>
      <c r="H719" s="133"/>
      <c r="I719" s="133"/>
      <c r="J719" s="30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</row>
    <row r="720" spans="1:30" ht="12.75" customHeight="1" x14ac:dyDescent="0.25">
      <c r="A720" s="130"/>
      <c r="B720" s="13"/>
      <c r="C720" s="30"/>
      <c r="D720" s="132"/>
      <c r="E720" s="132"/>
      <c r="F720" s="132"/>
      <c r="G720" s="133"/>
      <c r="H720" s="133"/>
      <c r="I720" s="133"/>
      <c r="J720" s="30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</row>
    <row r="721" spans="1:30" ht="12.75" customHeight="1" x14ac:dyDescent="0.25">
      <c r="A721" s="130"/>
      <c r="B721" s="13"/>
      <c r="C721" s="30"/>
      <c r="D721" s="132"/>
      <c r="E721" s="132"/>
      <c r="F721" s="132"/>
      <c r="G721" s="133"/>
      <c r="H721" s="133"/>
      <c r="I721" s="133"/>
      <c r="J721" s="30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</row>
    <row r="722" spans="1:30" ht="12.75" customHeight="1" x14ac:dyDescent="0.25">
      <c r="A722" s="130"/>
      <c r="B722" s="13"/>
      <c r="C722" s="30"/>
      <c r="D722" s="132"/>
      <c r="E722" s="132"/>
      <c r="F722" s="132"/>
      <c r="G722" s="133"/>
      <c r="H722" s="133"/>
      <c r="I722" s="133"/>
      <c r="J722" s="30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</row>
    <row r="723" spans="1:30" ht="12.75" customHeight="1" x14ac:dyDescent="0.25">
      <c r="A723" s="130"/>
      <c r="B723" s="13"/>
      <c r="C723" s="30"/>
      <c r="D723" s="132"/>
      <c r="E723" s="132"/>
      <c r="F723" s="132"/>
      <c r="G723" s="133"/>
      <c r="H723" s="133"/>
      <c r="I723" s="133"/>
      <c r="J723" s="30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</row>
    <row r="724" spans="1:30" ht="12.75" customHeight="1" x14ac:dyDescent="0.25">
      <c r="A724" s="130"/>
      <c r="B724" s="13"/>
      <c r="C724" s="30"/>
      <c r="D724" s="132"/>
      <c r="E724" s="132"/>
      <c r="F724" s="132"/>
      <c r="G724" s="133"/>
      <c r="H724" s="133"/>
      <c r="I724" s="133"/>
      <c r="J724" s="30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</row>
    <row r="725" spans="1:30" ht="12.75" customHeight="1" x14ac:dyDescent="0.25">
      <c r="A725" s="130"/>
      <c r="B725" s="13"/>
      <c r="C725" s="30"/>
      <c r="D725" s="132"/>
      <c r="E725" s="132"/>
      <c r="F725" s="132"/>
      <c r="G725" s="133"/>
      <c r="H725" s="133"/>
      <c r="I725" s="133"/>
      <c r="J725" s="30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</row>
    <row r="726" spans="1:30" ht="12.75" customHeight="1" x14ac:dyDescent="0.25">
      <c r="A726" s="130"/>
      <c r="B726" s="13"/>
      <c r="C726" s="30"/>
      <c r="D726" s="132"/>
      <c r="E726" s="132"/>
      <c r="F726" s="132"/>
      <c r="G726" s="133"/>
      <c r="H726" s="133"/>
      <c r="I726" s="133"/>
      <c r="J726" s="30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</row>
    <row r="727" spans="1:30" ht="12.75" customHeight="1" x14ac:dyDescent="0.25">
      <c r="A727" s="130"/>
      <c r="B727" s="13"/>
      <c r="C727" s="30"/>
      <c r="D727" s="132"/>
      <c r="E727" s="132"/>
      <c r="F727" s="132"/>
      <c r="G727" s="133"/>
      <c r="H727" s="133"/>
      <c r="I727" s="133"/>
      <c r="J727" s="30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</row>
    <row r="728" spans="1:30" ht="12.75" customHeight="1" x14ac:dyDescent="0.25">
      <c r="A728" s="130"/>
      <c r="B728" s="13"/>
      <c r="C728" s="30"/>
      <c r="D728" s="132"/>
      <c r="E728" s="132"/>
      <c r="F728" s="132"/>
      <c r="G728" s="133"/>
      <c r="H728" s="133"/>
      <c r="I728" s="133"/>
      <c r="J728" s="30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</row>
    <row r="729" spans="1:30" ht="12.75" customHeight="1" x14ac:dyDescent="0.25">
      <c r="A729" s="130"/>
      <c r="B729" s="13"/>
      <c r="C729" s="30"/>
      <c r="D729" s="132"/>
      <c r="E729" s="132"/>
      <c r="F729" s="132"/>
      <c r="G729" s="133"/>
      <c r="H729" s="133"/>
      <c r="I729" s="133"/>
      <c r="J729" s="30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</row>
    <row r="730" spans="1:30" ht="12.75" customHeight="1" x14ac:dyDescent="0.25">
      <c r="A730" s="130"/>
      <c r="B730" s="13"/>
      <c r="C730" s="30"/>
      <c r="D730" s="132"/>
      <c r="E730" s="132"/>
      <c r="F730" s="132"/>
      <c r="G730" s="133"/>
      <c r="H730" s="133"/>
      <c r="I730" s="133"/>
      <c r="J730" s="30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</row>
    <row r="731" spans="1:30" ht="12.75" customHeight="1" x14ac:dyDescent="0.25">
      <c r="A731" s="130"/>
      <c r="B731" s="13"/>
      <c r="C731" s="30"/>
      <c r="D731" s="132"/>
      <c r="E731" s="132"/>
      <c r="F731" s="132"/>
      <c r="G731" s="133"/>
      <c r="H731" s="133"/>
      <c r="I731" s="133"/>
      <c r="J731" s="30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</row>
    <row r="732" spans="1:30" ht="12.75" customHeight="1" x14ac:dyDescent="0.25">
      <c r="A732" s="130"/>
      <c r="B732" s="13"/>
      <c r="C732" s="30"/>
      <c r="D732" s="132"/>
      <c r="E732" s="132"/>
      <c r="F732" s="132"/>
      <c r="G732" s="133"/>
      <c r="H732" s="133"/>
      <c r="I732" s="133"/>
      <c r="J732" s="30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ht="12.75" customHeight="1" x14ac:dyDescent="0.25">
      <c r="A733" s="130"/>
      <c r="B733" s="13"/>
      <c r="C733" s="30"/>
      <c r="D733" s="132"/>
      <c r="E733" s="132"/>
      <c r="F733" s="132"/>
      <c r="G733" s="133"/>
      <c r="H733" s="133"/>
      <c r="I733" s="133"/>
      <c r="J733" s="30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</row>
    <row r="734" spans="1:30" ht="12.75" customHeight="1" x14ac:dyDescent="0.25">
      <c r="A734" s="130"/>
      <c r="B734" s="13"/>
      <c r="C734" s="30"/>
      <c r="D734" s="132"/>
      <c r="E734" s="132"/>
      <c r="F734" s="132"/>
      <c r="G734" s="133"/>
      <c r="H734" s="133"/>
      <c r="I734" s="133"/>
      <c r="J734" s="30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</row>
    <row r="735" spans="1:30" ht="12.75" customHeight="1" x14ac:dyDescent="0.25">
      <c r="A735" s="130"/>
      <c r="B735" s="13"/>
      <c r="C735" s="30"/>
      <c r="D735" s="132"/>
      <c r="E735" s="132"/>
      <c r="F735" s="132"/>
      <c r="G735" s="133"/>
      <c r="H735" s="133"/>
      <c r="I735" s="133"/>
      <c r="J735" s="30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</row>
    <row r="736" spans="1:30" ht="12.75" customHeight="1" x14ac:dyDescent="0.25">
      <c r="A736" s="130"/>
      <c r="B736" s="13"/>
      <c r="C736" s="30"/>
      <c r="D736" s="132"/>
      <c r="E736" s="132"/>
      <c r="F736" s="132"/>
      <c r="G736" s="133"/>
      <c r="H736" s="133"/>
      <c r="I736" s="133"/>
      <c r="J736" s="30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</row>
    <row r="737" spans="1:30" ht="12.75" customHeight="1" x14ac:dyDescent="0.25">
      <c r="A737" s="130"/>
      <c r="B737" s="13"/>
      <c r="C737" s="30"/>
      <c r="D737" s="132"/>
      <c r="E737" s="132"/>
      <c r="F737" s="132"/>
      <c r="G737" s="133"/>
      <c r="H737" s="133"/>
      <c r="I737" s="133"/>
      <c r="J737" s="30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</row>
    <row r="738" spans="1:30" ht="12.75" customHeight="1" x14ac:dyDescent="0.25">
      <c r="A738" s="130"/>
      <c r="B738" s="13"/>
      <c r="C738" s="30"/>
      <c r="D738" s="132"/>
      <c r="E738" s="132"/>
      <c r="F738" s="132"/>
      <c r="G738" s="133"/>
      <c r="H738" s="133"/>
      <c r="I738" s="133"/>
      <c r="J738" s="30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</row>
    <row r="739" spans="1:30" ht="12.75" customHeight="1" x14ac:dyDescent="0.25">
      <c r="A739" s="130"/>
      <c r="B739" s="13"/>
      <c r="C739" s="30"/>
      <c r="D739" s="132"/>
      <c r="E739" s="132"/>
      <c r="F739" s="132"/>
      <c r="G739" s="133"/>
      <c r="H739" s="133"/>
      <c r="I739" s="133"/>
      <c r="J739" s="30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</row>
    <row r="740" spans="1:30" ht="12.75" customHeight="1" x14ac:dyDescent="0.25">
      <c r="A740" s="130"/>
      <c r="B740" s="13"/>
      <c r="C740" s="30"/>
      <c r="D740" s="132"/>
      <c r="E740" s="132"/>
      <c r="F740" s="132"/>
      <c r="G740" s="133"/>
      <c r="H740" s="133"/>
      <c r="I740" s="133"/>
      <c r="J740" s="30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</row>
    <row r="741" spans="1:30" ht="12.75" customHeight="1" x14ac:dyDescent="0.25">
      <c r="A741" s="130"/>
      <c r="B741" s="13"/>
      <c r="C741" s="30"/>
      <c r="D741" s="132"/>
      <c r="E741" s="132"/>
      <c r="F741" s="132"/>
      <c r="G741" s="133"/>
      <c r="H741" s="133"/>
      <c r="I741" s="133"/>
      <c r="J741" s="30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</row>
    <row r="742" spans="1:30" ht="12.75" customHeight="1" x14ac:dyDescent="0.25">
      <c r="A742" s="130"/>
      <c r="B742" s="13"/>
      <c r="C742" s="30"/>
      <c r="D742" s="132"/>
      <c r="E742" s="132"/>
      <c r="F742" s="132"/>
      <c r="G742" s="133"/>
      <c r="H742" s="133"/>
      <c r="I742" s="133"/>
      <c r="J742" s="30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</row>
    <row r="743" spans="1:30" ht="12.75" customHeight="1" x14ac:dyDescent="0.25">
      <c r="A743" s="130"/>
      <c r="B743" s="13"/>
      <c r="C743" s="30"/>
      <c r="D743" s="132"/>
      <c r="E743" s="132"/>
      <c r="F743" s="132"/>
      <c r="G743" s="133"/>
      <c r="H743" s="133"/>
      <c r="I743" s="133"/>
      <c r="J743" s="30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</row>
    <row r="744" spans="1:30" ht="12.75" customHeight="1" x14ac:dyDescent="0.25">
      <c r="A744" s="130"/>
      <c r="B744" s="13"/>
      <c r="C744" s="30"/>
      <c r="D744" s="132"/>
      <c r="E744" s="132"/>
      <c r="F744" s="132"/>
      <c r="G744" s="133"/>
      <c r="H744" s="133"/>
      <c r="I744" s="133"/>
      <c r="J744" s="30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</row>
    <row r="745" spans="1:30" ht="12.75" customHeight="1" x14ac:dyDescent="0.25">
      <c r="A745" s="130"/>
      <c r="B745" s="13"/>
      <c r="C745" s="30"/>
      <c r="D745" s="132"/>
      <c r="E745" s="132"/>
      <c r="F745" s="132"/>
      <c r="G745" s="133"/>
      <c r="H745" s="133"/>
      <c r="I745" s="133"/>
      <c r="J745" s="30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</row>
    <row r="746" spans="1:30" ht="12.75" customHeight="1" x14ac:dyDescent="0.25">
      <c r="A746" s="130"/>
      <c r="B746" s="13"/>
      <c r="C746" s="30"/>
      <c r="D746" s="132"/>
      <c r="E746" s="132"/>
      <c r="F746" s="132"/>
      <c r="G746" s="133"/>
      <c r="H746" s="133"/>
      <c r="I746" s="133"/>
      <c r="J746" s="30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</row>
    <row r="747" spans="1:30" ht="12.75" customHeight="1" x14ac:dyDescent="0.25">
      <c r="A747" s="130"/>
      <c r="B747" s="13"/>
      <c r="C747" s="30"/>
      <c r="D747" s="132"/>
      <c r="E747" s="132"/>
      <c r="F747" s="132"/>
      <c r="G747" s="133"/>
      <c r="H747" s="133"/>
      <c r="I747" s="133"/>
      <c r="J747" s="30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</row>
    <row r="748" spans="1:30" ht="12.75" customHeight="1" x14ac:dyDescent="0.25">
      <c r="A748" s="130"/>
      <c r="B748" s="13"/>
      <c r="C748" s="30"/>
      <c r="D748" s="132"/>
      <c r="E748" s="132"/>
      <c r="F748" s="132"/>
      <c r="G748" s="133"/>
      <c r="H748" s="133"/>
      <c r="I748" s="133"/>
      <c r="J748" s="30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</row>
    <row r="749" spans="1:30" ht="12.75" customHeight="1" x14ac:dyDescent="0.25">
      <c r="A749" s="130"/>
      <c r="B749" s="13"/>
      <c r="C749" s="30"/>
      <c r="D749" s="132"/>
      <c r="E749" s="132"/>
      <c r="F749" s="132"/>
      <c r="G749" s="133"/>
      <c r="H749" s="133"/>
      <c r="I749" s="133"/>
      <c r="J749" s="30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</row>
    <row r="750" spans="1:30" ht="12.75" customHeight="1" x14ac:dyDescent="0.25">
      <c r="A750" s="130"/>
      <c r="B750" s="13"/>
      <c r="C750" s="30"/>
      <c r="D750" s="132"/>
      <c r="E750" s="132"/>
      <c r="F750" s="132"/>
      <c r="G750" s="133"/>
      <c r="H750" s="133"/>
      <c r="I750" s="133"/>
      <c r="J750" s="30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</row>
    <row r="751" spans="1:30" ht="12.75" customHeight="1" x14ac:dyDescent="0.25">
      <c r="A751" s="130"/>
      <c r="B751" s="13"/>
      <c r="C751" s="30"/>
      <c r="D751" s="132"/>
      <c r="E751" s="132"/>
      <c r="F751" s="132"/>
      <c r="G751" s="133"/>
      <c r="H751" s="133"/>
      <c r="I751" s="133"/>
      <c r="J751" s="30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</row>
    <row r="752" spans="1:30" ht="12.75" customHeight="1" x14ac:dyDescent="0.25">
      <c r="A752" s="130"/>
      <c r="B752" s="13"/>
      <c r="C752" s="30"/>
      <c r="D752" s="132"/>
      <c r="E752" s="132"/>
      <c r="F752" s="132"/>
      <c r="G752" s="133"/>
      <c r="H752" s="133"/>
      <c r="I752" s="133"/>
      <c r="J752" s="30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</row>
    <row r="753" spans="1:30" ht="12.75" customHeight="1" x14ac:dyDescent="0.25">
      <c r="A753" s="130"/>
      <c r="B753" s="13"/>
      <c r="C753" s="30"/>
      <c r="D753" s="132"/>
      <c r="E753" s="132"/>
      <c r="F753" s="132"/>
      <c r="G753" s="133"/>
      <c r="H753" s="133"/>
      <c r="I753" s="133"/>
      <c r="J753" s="30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</row>
    <row r="754" spans="1:30" ht="12.75" customHeight="1" x14ac:dyDescent="0.25">
      <c r="A754" s="130"/>
      <c r="B754" s="13"/>
      <c r="C754" s="30"/>
      <c r="D754" s="132"/>
      <c r="E754" s="132"/>
      <c r="F754" s="132"/>
      <c r="G754" s="133"/>
      <c r="H754" s="133"/>
      <c r="I754" s="133"/>
      <c r="J754" s="30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</row>
    <row r="755" spans="1:30" ht="12.75" customHeight="1" x14ac:dyDescent="0.25">
      <c r="A755" s="130"/>
      <c r="B755" s="13"/>
      <c r="C755" s="30"/>
      <c r="D755" s="132"/>
      <c r="E755" s="132"/>
      <c r="F755" s="132"/>
      <c r="G755" s="133"/>
      <c r="H755" s="133"/>
      <c r="I755" s="133"/>
      <c r="J755" s="30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</row>
    <row r="756" spans="1:30" ht="12.75" customHeight="1" x14ac:dyDescent="0.25">
      <c r="A756" s="130"/>
      <c r="B756" s="13"/>
      <c r="C756" s="30"/>
      <c r="D756" s="132"/>
      <c r="E756" s="132"/>
      <c r="F756" s="132"/>
      <c r="G756" s="133"/>
      <c r="H756" s="133"/>
      <c r="I756" s="133"/>
      <c r="J756" s="30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</row>
    <row r="757" spans="1:30" ht="12.75" customHeight="1" x14ac:dyDescent="0.25">
      <c r="A757" s="130"/>
      <c r="B757" s="13"/>
      <c r="C757" s="30"/>
      <c r="D757" s="132"/>
      <c r="E757" s="132"/>
      <c r="F757" s="132"/>
      <c r="G757" s="133"/>
      <c r="H757" s="133"/>
      <c r="I757" s="133"/>
      <c r="J757" s="30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ht="12.75" customHeight="1" x14ac:dyDescent="0.25">
      <c r="A758" s="130"/>
      <c r="B758" s="13"/>
      <c r="C758" s="30"/>
      <c r="D758" s="132"/>
      <c r="E758" s="132"/>
      <c r="F758" s="132"/>
      <c r="G758" s="133"/>
      <c r="H758" s="133"/>
      <c r="I758" s="133"/>
      <c r="J758" s="30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</row>
    <row r="759" spans="1:30" ht="12.75" customHeight="1" x14ac:dyDescent="0.25">
      <c r="A759" s="130"/>
      <c r="B759" s="13"/>
      <c r="C759" s="30"/>
      <c r="D759" s="132"/>
      <c r="E759" s="132"/>
      <c r="F759" s="132"/>
      <c r="G759" s="133"/>
      <c r="H759" s="133"/>
      <c r="I759" s="133"/>
      <c r="J759" s="30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</row>
    <row r="760" spans="1:30" ht="12.75" customHeight="1" x14ac:dyDescent="0.25">
      <c r="A760" s="130"/>
      <c r="B760" s="13"/>
      <c r="C760" s="30"/>
      <c r="D760" s="132"/>
      <c r="E760" s="132"/>
      <c r="F760" s="132"/>
      <c r="G760" s="133"/>
      <c r="H760" s="133"/>
      <c r="I760" s="133"/>
      <c r="J760" s="30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</row>
    <row r="761" spans="1:30" ht="12.75" customHeight="1" x14ac:dyDescent="0.25">
      <c r="A761" s="130"/>
      <c r="B761" s="13"/>
      <c r="C761" s="30"/>
      <c r="D761" s="132"/>
      <c r="E761" s="132"/>
      <c r="F761" s="132"/>
      <c r="G761" s="133"/>
      <c r="H761" s="133"/>
      <c r="I761" s="133"/>
      <c r="J761" s="30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</row>
    <row r="762" spans="1:30" ht="12.75" customHeight="1" x14ac:dyDescent="0.25">
      <c r="A762" s="130"/>
      <c r="B762" s="13"/>
      <c r="C762" s="30"/>
      <c r="D762" s="132"/>
      <c r="E762" s="132"/>
      <c r="F762" s="132"/>
      <c r="G762" s="133"/>
      <c r="H762" s="133"/>
      <c r="I762" s="133"/>
      <c r="J762" s="30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</row>
    <row r="763" spans="1:30" ht="12.75" customHeight="1" x14ac:dyDescent="0.25">
      <c r="A763" s="130"/>
      <c r="B763" s="13"/>
      <c r="C763" s="30"/>
      <c r="D763" s="132"/>
      <c r="E763" s="132"/>
      <c r="F763" s="132"/>
      <c r="G763" s="133"/>
      <c r="H763" s="133"/>
      <c r="I763" s="133"/>
      <c r="J763" s="30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</row>
    <row r="764" spans="1:30" ht="12.75" customHeight="1" x14ac:dyDescent="0.25">
      <c r="A764" s="130"/>
      <c r="B764" s="13"/>
      <c r="C764" s="30"/>
      <c r="D764" s="132"/>
      <c r="E764" s="132"/>
      <c r="F764" s="132"/>
      <c r="G764" s="133"/>
      <c r="H764" s="133"/>
      <c r="I764" s="133"/>
      <c r="J764" s="30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</row>
    <row r="765" spans="1:30" ht="12.75" customHeight="1" x14ac:dyDescent="0.25">
      <c r="A765" s="130"/>
      <c r="B765" s="13"/>
      <c r="C765" s="30"/>
      <c r="D765" s="132"/>
      <c r="E765" s="132"/>
      <c r="F765" s="132"/>
      <c r="G765" s="133"/>
      <c r="H765" s="133"/>
      <c r="I765" s="133"/>
      <c r="J765" s="30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</row>
    <row r="766" spans="1:30" ht="12.75" customHeight="1" x14ac:dyDescent="0.25">
      <c r="A766" s="130"/>
      <c r="B766" s="13"/>
      <c r="C766" s="30"/>
      <c r="D766" s="132"/>
      <c r="E766" s="132"/>
      <c r="F766" s="132"/>
      <c r="G766" s="133"/>
      <c r="H766" s="133"/>
      <c r="I766" s="133"/>
      <c r="J766" s="30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</row>
    <row r="767" spans="1:30" ht="12.75" customHeight="1" x14ac:dyDescent="0.25">
      <c r="A767" s="130"/>
      <c r="B767" s="13"/>
      <c r="C767" s="30"/>
      <c r="D767" s="132"/>
      <c r="E767" s="132"/>
      <c r="F767" s="132"/>
      <c r="G767" s="133"/>
      <c r="H767" s="133"/>
      <c r="I767" s="133"/>
      <c r="J767" s="30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</row>
    <row r="768" spans="1:30" ht="12.75" customHeight="1" x14ac:dyDescent="0.25">
      <c r="A768" s="130"/>
      <c r="B768" s="13"/>
      <c r="C768" s="30"/>
      <c r="D768" s="132"/>
      <c r="E768" s="132"/>
      <c r="F768" s="132"/>
      <c r="G768" s="133"/>
      <c r="H768" s="133"/>
      <c r="I768" s="133"/>
      <c r="J768" s="30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</row>
    <row r="769" spans="1:30" ht="12.75" customHeight="1" x14ac:dyDescent="0.25">
      <c r="A769" s="130"/>
      <c r="B769" s="13"/>
      <c r="C769" s="30"/>
      <c r="D769" s="132"/>
      <c r="E769" s="132"/>
      <c r="F769" s="132"/>
      <c r="G769" s="133"/>
      <c r="H769" s="133"/>
      <c r="I769" s="133"/>
      <c r="J769" s="30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</row>
    <row r="770" spans="1:30" ht="12.75" customHeight="1" x14ac:dyDescent="0.25">
      <c r="A770" s="130"/>
      <c r="B770" s="13"/>
      <c r="C770" s="30"/>
      <c r="D770" s="132"/>
      <c r="E770" s="132"/>
      <c r="F770" s="132"/>
      <c r="G770" s="133"/>
      <c r="H770" s="133"/>
      <c r="I770" s="133"/>
      <c r="J770" s="30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</row>
    <row r="771" spans="1:30" ht="12.75" customHeight="1" x14ac:dyDescent="0.25">
      <c r="A771" s="130"/>
      <c r="B771" s="13"/>
      <c r="C771" s="30"/>
      <c r="D771" s="132"/>
      <c r="E771" s="132"/>
      <c r="F771" s="132"/>
      <c r="G771" s="133"/>
      <c r="H771" s="133"/>
      <c r="I771" s="133"/>
      <c r="J771" s="30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ht="12.75" customHeight="1" x14ac:dyDescent="0.25">
      <c r="A772" s="130"/>
      <c r="B772" s="13"/>
      <c r="C772" s="30"/>
      <c r="D772" s="132"/>
      <c r="E772" s="132"/>
      <c r="F772" s="132"/>
      <c r="G772" s="133"/>
      <c r="H772" s="133"/>
      <c r="I772" s="133"/>
      <c r="J772" s="30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ht="12.75" customHeight="1" x14ac:dyDescent="0.25">
      <c r="A773" s="130"/>
      <c r="B773" s="13"/>
      <c r="C773" s="30"/>
      <c r="D773" s="132"/>
      <c r="E773" s="132"/>
      <c r="F773" s="132"/>
      <c r="G773" s="133"/>
      <c r="H773" s="133"/>
      <c r="I773" s="133"/>
      <c r="J773" s="30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ht="12.75" customHeight="1" x14ac:dyDescent="0.25">
      <c r="A774" s="130"/>
      <c r="B774" s="13"/>
      <c r="C774" s="30"/>
      <c r="D774" s="132"/>
      <c r="E774" s="132"/>
      <c r="F774" s="132"/>
      <c r="G774" s="133"/>
      <c r="H774" s="133"/>
      <c r="I774" s="133"/>
      <c r="J774" s="30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ht="12.75" customHeight="1" x14ac:dyDescent="0.25">
      <c r="A775" s="130"/>
      <c r="B775" s="13"/>
      <c r="C775" s="30"/>
      <c r="D775" s="132"/>
      <c r="E775" s="132"/>
      <c r="F775" s="132"/>
      <c r="G775" s="133"/>
      <c r="H775" s="133"/>
      <c r="I775" s="133"/>
      <c r="J775" s="30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ht="12.75" customHeight="1" x14ac:dyDescent="0.25">
      <c r="A776" s="130"/>
      <c r="B776" s="13"/>
      <c r="C776" s="30"/>
      <c r="D776" s="132"/>
      <c r="E776" s="132"/>
      <c r="F776" s="132"/>
      <c r="G776" s="133"/>
      <c r="H776" s="133"/>
      <c r="I776" s="133"/>
      <c r="J776" s="30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</row>
    <row r="777" spans="1:30" ht="12.75" customHeight="1" x14ac:dyDescent="0.25">
      <c r="A777" s="130"/>
      <c r="B777" s="13"/>
      <c r="C777" s="30"/>
      <c r="D777" s="132"/>
      <c r="E777" s="132"/>
      <c r="F777" s="132"/>
      <c r="G777" s="133"/>
      <c r="H777" s="133"/>
      <c r="I777" s="133"/>
      <c r="J777" s="30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</row>
    <row r="778" spans="1:30" ht="12.75" customHeight="1" x14ac:dyDescent="0.25">
      <c r="A778" s="130"/>
      <c r="B778" s="13"/>
      <c r="C778" s="30"/>
      <c r="D778" s="132"/>
      <c r="E778" s="132"/>
      <c r="F778" s="132"/>
      <c r="G778" s="133"/>
      <c r="H778" s="133"/>
      <c r="I778" s="133"/>
      <c r="J778" s="30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12.75" customHeight="1" x14ac:dyDescent="0.25">
      <c r="A779" s="130"/>
      <c r="B779" s="13"/>
      <c r="C779" s="30"/>
      <c r="D779" s="132"/>
      <c r="E779" s="132"/>
      <c r="F779" s="132"/>
      <c r="G779" s="133"/>
      <c r="H779" s="133"/>
      <c r="I779" s="133"/>
      <c r="J779" s="30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12.75" customHeight="1" x14ac:dyDescent="0.25">
      <c r="A780" s="130"/>
      <c r="B780" s="13"/>
      <c r="C780" s="30"/>
      <c r="D780" s="132"/>
      <c r="E780" s="132"/>
      <c r="F780" s="132"/>
      <c r="G780" s="133"/>
      <c r="H780" s="133"/>
      <c r="I780" s="133"/>
      <c r="J780" s="30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12.75" customHeight="1" x14ac:dyDescent="0.25">
      <c r="A781" s="130"/>
      <c r="B781" s="13"/>
      <c r="C781" s="30"/>
      <c r="D781" s="132"/>
      <c r="E781" s="132"/>
      <c r="F781" s="132"/>
      <c r="G781" s="133"/>
      <c r="H781" s="133"/>
      <c r="I781" s="133"/>
      <c r="J781" s="30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ht="12.75" customHeight="1" x14ac:dyDescent="0.25">
      <c r="A782" s="130"/>
      <c r="B782" s="13"/>
      <c r="C782" s="30"/>
      <c r="D782" s="132"/>
      <c r="E782" s="132"/>
      <c r="F782" s="132"/>
      <c r="G782" s="133"/>
      <c r="H782" s="133"/>
      <c r="I782" s="133"/>
      <c r="J782" s="30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ht="12.75" customHeight="1" x14ac:dyDescent="0.25">
      <c r="A783" s="130"/>
      <c r="B783" s="13"/>
      <c r="C783" s="30"/>
      <c r="D783" s="132"/>
      <c r="E783" s="132"/>
      <c r="F783" s="132"/>
      <c r="G783" s="133"/>
      <c r="H783" s="133"/>
      <c r="I783" s="133"/>
      <c r="J783" s="30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ht="12.75" customHeight="1" x14ac:dyDescent="0.25">
      <c r="A784" s="130"/>
      <c r="B784" s="13"/>
      <c r="C784" s="30"/>
      <c r="D784" s="132"/>
      <c r="E784" s="132"/>
      <c r="F784" s="132"/>
      <c r="G784" s="133"/>
      <c r="H784" s="133"/>
      <c r="I784" s="133"/>
      <c r="J784" s="30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ht="12.75" customHeight="1" x14ac:dyDescent="0.25">
      <c r="A785" s="130"/>
      <c r="B785" s="13"/>
      <c r="C785" s="30"/>
      <c r="D785" s="132"/>
      <c r="E785" s="132"/>
      <c r="F785" s="132"/>
      <c r="G785" s="133"/>
      <c r="H785" s="133"/>
      <c r="I785" s="133"/>
      <c r="J785" s="30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ht="12.75" customHeight="1" x14ac:dyDescent="0.25">
      <c r="A786" s="130"/>
      <c r="B786" s="13"/>
      <c r="C786" s="30"/>
      <c r="D786" s="132"/>
      <c r="E786" s="132"/>
      <c r="F786" s="132"/>
      <c r="G786" s="133"/>
      <c r="H786" s="133"/>
      <c r="I786" s="133"/>
      <c r="J786" s="30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ht="12.75" customHeight="1" x14ac:dyDescent="0.25">
      <c r="A787" s="130"/>
      <c r="B787" s="13"/>
      <c r="C787" s="30"/>
      <c r="D787" s="132"/>
      <c r="E787" s="132"/>
      <c r="F787" s="132"/>
      <c r="G787" s="133"/>
      <c r="H787" s="133"/>
      <c r="I787" s="133"/>
      <c r="J787" s="30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ht="12.75" customHeight="1" x14ac:dyDescent="0.25">
      <c r="A788" s="130"/>
      <c r="B788" s="13"/>
      <c r="C788" s="30"/>
      <c r="D788" s="132"/>
      <c r="E788" s="132"/>
      <c r="F788" s="132"/>
      <c r="G788" s="133"/>
      <c r="H788" s="133"/>
      <c r="I788" s="133"/>
      <c r="J788" s="30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ht="12.75" customHeight="1" x14ac:dyDescent="0.25">
      <c r="A789" s="130"/>
      <c r="B789" s="13"/>
      <c r="C789" s="30"/>
      <c r="D789" s="132"/>
      <c r="E789" s="132"/>
      <c r="F789" s="132"/>
      <c r="G789" s="133"/>
      <c r="H789" s="133"/>
      <c r="I789" s="133"/>
      <c r="J789" s="30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ht="12.75" customHeight="1" x14ac:dyDescent="0.25">
      <c r="A790" s="130"/>
      <c r="B790" s="13"/>
      <c r="C790" s="30"/>
      <c r="D790" s="132"/>
      <c r="E790" s="132"/>
      <c r="F790" s="132"/>
      <c r="G790" s="133"/>
      <c r="H790" s="133"/>
      <c r="I790" s="133"/>
      <c r="J790" s="30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ht="12.75" customHeight="1" x14ac:dyDescent="0.25">
      <c r="A791" s="130"/>
      <c r="B791" s="13"/>
      <c r="C791" s="30"/>
      <c r="D791" s="132"/>
      <c r="E791" s="132"/>
      <c r="F791" s="132"/>
      <c r="G791" s="133"/>
      <c r="H791" s="133"/>
      <c r="I791" s="133"/>
      <c r="J791" s="30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ht="12.75" customHeight="1" x14ac:dyDescent="0.25">
      <c r="A792" s="130"/>
      <c r="B792" s="13"/>
      <c r="C792" s="30"/>
      <c r="D792" s="132"/>
      <c r="E792" s="132"/>
      <c r="F792" s="132"/>
      <c r="G792" s="133"/>
      <c r="H792" s="133"/>
      <c r="I792" s="133"/>
      <c r="J792" s="30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ht="12.75" customHeight="1" x14ac:dyDescent="0.25">
      <c r="A793" s="130"/>
      <c r="B793" s="13"/>
      <c r="C793" s="30"/>
      <c r="D793" s="132"/>
      <c r="E793" s="132"/>
      <c r="F793" s="132"/>
      <c r="G793" s="133"/>
      <c r="H793" s="133"/>
      <c r="I793" s="133"/>
      <c r="J793" s="30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ht="12.75" customHeight="1" x14ac:dyDescent="0.25">
      <c r="A794" s="130"/>
      <c r="B794" s="13"/>
      <c r="C794" s="30"/>
      <c r="D794" s="132"/>
      <c r="E794" s="132"/>
      <c r="F794" s="132"/>
      <c r="G794" s="133"/>
      <c r="H794" s="133"/>
      <c r="I794" s="133"/>
      <c r="J794" s="30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12.75" customHeight="1" x14ac:dyDescent="0.25">
      <c r="A795" s="130"/>
      <c r="B795" s="13"/>
      <c r="C795" s="30"/>
      <c r="D795" s="132"/>
      <c r="E795" s="132"/>
      <c r="F795" s="132"/>
      <c r="G795" s="133"/>
      <c r="H795" s="133"/>
      <c r="I795" s="133"/>
      <c r="J795" s="30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ht="12.75" customHeight="1" x14ac:dyDescent="0.25">
      <c r="A796" s="130"/>
      <c r="B796" s="13"/>
      <c r="C796" s="30"/>
      <c r="D796" s="132"/>
      <c r="E796" s="132"/>
      <c r="F796" s="132"/>
      <c r="G796" s="133"/>
      <c r="H796" s="133"/>
      <c r="I796" s="133"/>
      <c r="J796" s="30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ht="12.75" customHeight="1" x14ac:dyDescent="0.25">
      <c r="A797" s="130"/>
      <c r="B797" s="13"/>
      <c r="C797" s="30"/>
      <c r="D797" s="132"/>
      <c r="E797" s="132"/>
      <c r="F797" s="132"/>
      <c r="G797" s="133"/>
      <c r="H797" s="133"/>
      <c r="I797" s="133"/>
      <c r="J797" s="30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ht="12.75" customHeight="1" x14ac:dyDescent="0.25">
      <c r="A798" s="130"/>
      <c r="B798" s="13"/>
      <c r="C798" s="30"/>
      <c r="D798" s="132"/>
      <c r="E798" s="132"/>
      <c r="F798" s="132"/>
      <c r="G798" s="133"/>
      <c r="H798" s="133"/>
      <c r="I798" s="133"/>
      <c r="J798" s="30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ht="12.75" customHeight="1" x14ac:dyDescent="0.25">
      <c r="A799" s="130"/>
      <c r="B799" s="13"/>
      <c r="C799" s="30"/>
      <c r="D799" s="132"/>
      <c r="E799" s="132"/>
      <c r="F799" s="132"/>
      <c r="G799" s="133"/>
      <c r="H799" s="133"/>
      <c r="I799" s="133"/>
      <c r="J799" s="30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ht="12.75" customHeight="1" x14ac:dyDescent="0.25">
      <c r="A800" s="130"/>
      <c r="B800" s="13"/>
      <c r="C800" s="30"/>
      <c r="D800" s="132"/>
      <c r="E800" s="132"/>
      <c r="F800" s="132"/>
      <c r="G800" s="133"/>
      <c r="H800" s="133"/>
      <c r="I800" s="133"/>
      <c r="J800" s="30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ht="12.75" customHeight="1" x14ac:dyDescent="0.25">
      <c r="A801" s="130"/>
      <c r="B801" s="13"/>
      <c r="C801" s="30"/>
      <c r="D801" s="132"/>
      <c r="E801" s="132"/>
      <c r="F801" s="132"/>
      <c r="G801" s="133"/>
      <c r="H801" s="133"/>
      <c r="I801" s="133"/>
      <c r="J801" s="30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ht="12.75" customHeight="1" x14ac:dyDescent="0.25">
      <c r="A802" s="130"/>
      <c r="B802" s="13"/>
      <c r="C802" s="30"/>
      <c r="D802" s="132"/>
      <c r="E802" s="132"/>
      <c r="F802" s="132"/>
      <c r="G802" s="133"/>
      <c r="H802" s="133"/>
      <c r="I802" s="133"/>
      <c r="J802" s="30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ht="12.75" customHeight="1" x14ac:dyDescent="0.25">
      <c r="A803" s="130"/>
      <c r="B803" s="13"/>
      <c r="C803" s="30"/>
      <c r="D803" s="132"/>
      <c r="E803" s="132"/>
      <c r="F803" s="132"/>
      <c r="G803" s="133"/>
      <c r="H803" s="133"/>
      <c r="I803" s="133"/>
      <c r="J803" s="30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ht="12.75" customHeight="1" x14ac:dyDescent="0.25">
      <c r="A804" s="130"/>
      <c r="B804" s="13"/>
      <c r="C804" s="30"/>
      <c r="D804" s="132"/>
      <c r="E804" s="132"/>
      <c r="F804" s="132"/>
      <c r="G804" s="133"/>
      <c r="H804" s="133"/>
      <c r="I804" s="133"/>
      <c r="J804" s="30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ht="12.75" customHeight="1" x14ac:dyDescent="0.25">
      <c r="A805" s="130"/>
      <c r="B805" s="13"/>
      <c r="C805" s="30"/>
      <c r="D805" s="132"/>
      <c r="E805" s="132"/>
      <c r="F805" s="132"/>
      <c r="G805" s="133"/>
      <c r="H805" s="133"/>
      <c r="I805" s="133"/>
      <c r="J805" s="30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ht="12.75" customHeight="1" x14ac:dyDescent="0.25">
      <c r="A806" s="130"/>
      <c r="B806" s="13"/>
      <c r="C806" s="30"/>
      <c r="D806" s="132"/>
      <c r="E806" s="132"/>
      <c r="F806" s="132"/>
      <c r="G806" s="133"/>
      <c r="H806" s="133"/>
      <c r="I806" s="133"/>
      <c r="J806" s="30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ht="12.75" customHeight="1" x14ac:dyDescent="0.25">
      <c r="A807" s="130"/>
      <c r="B807" s="13"/>
      <c r="C807" s="30"/>
      <c r="D807" s="132"/>
      <c r="E807" s="132"/>
      <c r="F807" s="132"/>
      <c r="G807" s="133"/>
      <c r="H807" s="133"/>
      <c r="I807" s="133"/>
      <c r="J807" s="30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ht="12.75" customHeight="1" x14ac:dyDescent="0.25">
      <c r="A808" s="130"/>
      <c r="B808" s="13"/>
      <c r="C808" s="30"/>
      <c r="D808" s="132"/>
      <c r="E808" s="132"/>
      <c r="F808" s="132"/>
      <c r="G808" s="133"/>
      <c r="H808" s="133"/>
      <c r="I808" s="133"/>
      <c r="J808" s="30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ht="12.75" customHeight="1" x14ac:dyDescent="0.25">
      <c r="A809" s="130"/>
      <c r="B809" s="13"/>
      <c r="C809" s="30"/>
      <c r="D809" s="132"/>
      <c r="E809" s="132"/>
      <c r="F809" s="132"/>
      <c r="G809" s="133"/>
      <c r="H809" s="133"/>
      <c r="I809" s="133"/>
      <c r="J809" s="30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ht="12.75" customHeight="1" x14ac:dyDescent="0.25">
      <c r="A810" s="130"/>
      <c r="B810" s="13"/>
      <c r="C810" s="30"/>
      <c r="D810" s="132"/>
      <c r="E810" s="132"/>
      <c r="F810" s="132"/>
      <c r="G810" s="133"/>
      <c r="H810" s="133"/>
      <c r="I810" s="133"/>
      <c r="J810" s="30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ht="12.75" customHeight="1" x14ac:dyDescent="0.25">
      <c r="A811" s="130"/>
      <c r="B811" s="13"/>
      <c r="C811" s="30"/>
      <c r="D811" s="132"/>
      <c r="E811" s="132"/>
      <c r="F811" s="132"/>
      <c r="G811" s="133"/>
      <c r="H811" s="133"/>
      <c r="I811" s="133"/>
      <c r="J811" s="30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ht="12.75" customHeight="1" x14ac:dyDescent="0.25">
      <c r="A812" s="130"/>
      <c r="B812" s="13"/>
      <c r="C812" s="30"/>
      <c r="D812" s="132"/>
      <c r="E812" s="132"/>
      <c r="F812" s="132"/>
      <c r="G812" s="133"/>
      <c r="H812" s="133"/>
      <c r="I812" s="133"/>
      <c r="J812" s="30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ht="12.75" customHeight="1" x14ac:dyDescent="0.25">
      <c r="A813" s="130"/>
      <c r="B813" s="13"/>
      <c r="C813" s="30"/>
      <c r="D813" s="132"/>
      <c r="E813" s="132"/>
      <c r="F813" s="132"/>
      <c r="G813" s="133"/>
      <c r="H813" s="133"/>
      <c r="I813" s="133"/>
      <c r="J813" s="30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ht="12.75" customHeight="1" x14ac:dyDescent="0.25">
      <c r="A814" s="130"/>
      <c r="B814" s="13"/>
      <c r="C814" s="30"/>
      <c r="D814" s="132"/>
      <c r="E814" s="132"/>
      <c r="F814" s="132"/>
      <c r="G814" s="133"/>
      <c r="H814" s="133"/>
      <c r="I814" s="133"/>
      <c r="J814" s="30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ht="12.75" customHeight="1" x14ac:dyDescent="0.25">
      <c r="A815" s="130"/>
      <c r="B815" s="13"/>
      <c r="C815" s="30"/>
      <c r="D815" s="132"/>
      <c r="E815" s="132"/>
      <c r="F815" s="132"/>
      <c r="G815" s="133"/>
      <c r="H815" s="133"/>
      <c r="I815" s="133"/>
      <c r="J815" s="30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ht="12.75" customHeight="1" x14ac:dyDescent="0.25">
      <c r="A816" s="130"/>
      <c r="B816" s="13"/>
      <c r="C816" s="30"/>
      <c r="D816" s="132"/>
      <c r="E816" s="132"/>
      <c r="F816" s="132"/>
      <c r="G816" s="133"/>
      <c r="H816" s="133"/>
      <c r="I816" s="133"/>
      <c r="J816" s="30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ht="12.75" customHeight="1" x14ac:dyDescent="0.25">
      <c r="A817" s="130"/>
      <c r="B817" s="13"/>
      <c r="C817" s="30"/>
      <c r="D817" s="132"/>
      <c r="E817" s="132"/>
      <c r="F817" s="132"/>
      <c r="G817" s="133"/>
      <c r="H817" s="133"/>
      <c r="I817" s="133"/>
      <c r="J817" s="30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ht="12.75" customHeight="1" x14ac:dyDescent="0.25">
      <c r="A818" s="130"/>
      <c r="B818" s="13"/>
      <c r="C818" s="30"/>
      <c r="D818" s="132"/>
      <c r="E818" s="132"/>
      <c r="F818" s="132"/>
      <c r="G818" s="133"/>
      <c r="H818" s="133"/>
      <c r="I818" s="133"/>
      <c r="J818" s="30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ht="12.75" customHeight="1" x14ac:dyDescent="0.25">
      <c r="A819" s="130"/>
      <c r="B819" s="13"/>
      <c r="C819" s="30"/>
      <c r="D819" s="132"/>
      <c r="E819" s="132"/>
      <c r="F819" s="132"/>
      <c r="G819" s="133"/>
      <c r="H819" s="133"/>
      <c r="I819" s="133"/>
      <c r="J819" s="30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ht="12.75" customHeight="1" x14ac:dyDescent="0.25">
      <c r="A820" s="130"/>
      <c r="B820" s="13"/>
      <c r="C820" s="30"/>
      <c r="D820" s="132"/>
      <c r="E820" s="132"/>
      <c r="F820" s="132"/>
      <c r="G820" s="133"/>
      <c r="H820" s="133"/>
      <c r="I820" s="133"/>
      <c r="J820" s="30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</row>
    <row r="821" spans="1:30" ht="12.75" customHeight="1" x14ac:dyDescent="0.25">
      <c r="A821" s="130"/>
      <c r="B821" s="13"/>
      <c r="C821" s="30"/>
      <c r="D821" s="132"/>
      <c r="E821" s="132"/>
      <c r="F821" s="132"/>
      <c r="G821" s="133"/>
      <c r="H821" s="133"/>
      <c r="I821" s="133"/>
      <c r="J821" s="30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</row>
    <row r="822" spans="1:30" ht="12.75" customHeight="1" x14ac:dyDescent="0.25">
      <c r="A822" s="130"/>
      <c r="B822" s="13"/>
      <c r="C822" s="30"/>
      <c r="D822" s="132"/>
      <c r="E822" s="132"/>
      <c r="F822" s="132"/>
      <c r="G822" s="133"/>
      <c r="H822" s="133"/>
      <c r="I822" s="133"/>
      <c r="J822" s="30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</row>
    <row r="823" spans="1:30" ht="12.75" customHeight="1" x14ac:dyDescent="0.25">
      <c r="A823" s="130"/>
      <c r="B823" s="13"/>
      <c r="C823" s="30"/>
      <c r="D823" s="132"/>
      <c r="E823" s="132"/>
      <c r="F823" s="132"/>
      <c r="G823" s="133"/>
      <c r="H823" s="133"/>
      <c r="I823" s="133"/>
      <c r="J823" s="30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</row>
    <row r="824" spans="1:30" ht="12.75" customHeight="1" x14ac:dyDescent="0.25">
      <c r="A824" s="130"/>
      <c r="B824" s="13"/>
      <c r="C824" s="30"/>
      <c r="D824" s="132"/>
      <c r="E824" s="132"/>
      <c r="F824" s="132"/>
      <c r="G824" s="133"/>
      <c r="H824" s="133"/>
      <c r="I824" s="133"/>
      <c r="J824" s="30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</row>
    <row r="825" spans="1:30" ht="12.75" customHeight="1" x14ac:dyDescent="0.25">
      <c r="A825" s="130"/>
      <c r="B825" s="13"/>
      <c r="C825" s="30"/>
      <c r="D825" s="132"/>
      <c r="E825" s="132"/>
      <c r="F825" s="132"/>
      <c r="G825" s="133"/>
      <c r="H825" s="133"/>
      <c r="I825" s="133"/>
      <c r="J825" s="30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</row>
    <row r="826" spans="1:30" ht="12.75" customHeight="1" x14ac:dyDescent="0.25">
      <c r="A826" s="130"/>
      <c r="B826" s="13"/>
      <c r="C826" s="30"/>
      <c r="D826" s="132"/>
      <c r="E826" s="132"/>
      <c r="F826" s="132"/>
      <c r="G826" s="133"/>
      <c r="H826" s="133"/>
      <c r="I826" s="133"/>
      <c r="J826" s="30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</row>
    <row r="827" spans="1:30" ht="12.75" customHeight="1" x14ac:dyDescent="0.25">
      <c r="A827" s="130"/>
      <c r="B827" s="13"/>
      <c r="C827" s="30"/>
      <c r="D827" s="132"/>
      <c r="E827" s="132"/>
      <c r="F827" s="132"/>
      <c r="G827" s="133"/>
      <c r="H827" s="133"/>
      <c r="I827" s="133"/>
      <c r="J827" s="30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</row>
    <row r="828" spans="1:30" ht="12.75" customHeight="1" x14ac:dyDescent="0.25">
      <c r="A828" s="130"/>
      <c r="B828" s="13"/>
      <c r="C828" s="30"/>
      <c r="D828" s="132"/>
      <c r="E828" s="132"/>
      <c r="F828" s="132"/>
      <c r="G828" s="133"/>
      <c r="H828" s="133"/>
      <c r="I828" s="133"/>
      <c r="J828" s="30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</row>
    <row r="829" spans="1:30" ht="12.75" customHeight="1" x14ac:dyDescent="0.25">
      <c r="A829" s="130"/>
      <c r="B829" s="13"/>
      <c r="C829" s="30"/>
      <c r="D829" s="132"/>
      <c r="E829" s="132"/>
      <c r="F829" s="132"/>
      <c r="G829" s="133"/>
      <c r="H829" s="133"/>
      <c r="I829" s="133"/>
      <c r="J829" s="30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</row>
    <row r="830" spans="1:30" ht="12.75" customHeight="1" x14ac:dyDescent="0.25">
      <c r="A830" s="130"/>
      <c r="B830" s="13"/>
      <c r="C830" s="30"/>
      <c r="D830" s="132"/>
      <c r="E830" s="132"/>
      <c r="F830" s="132"/>
      <c r="G830" s="133"/>
      <c r="H830" s="133"/>
      <c r="I830" s="133"/>
      <c r="J830" s="30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</row>
    <row r="831" spans="1:30" ht="12.75" customHeight="1" x14ac:dyDescent="0.25">
      <c r="A831" s="130"/>
      <c r="B831" s="13"/>
      <c r="C831" s="30"/>
      <c r="D831" s="132"/>
      <c r="E831" s="132"/>
      <c r="F831" s="132"/>
      <c r="G831" s="133"/>
      <c r="H831" s="133"/>
      <c r="I831" s="133"/>
      <c r="J831" s="30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</row>
    <row r="832" spans="1:30" ht="12.75" customHeight="1" x14ac:dyDescent="0.25">
      <c r="A832" s="130"/>
      <c r="B832" s="13"/>
      <c r="C832" s="30"/>
      <c r="D832" s="132"/>
      <c r="E832" s="132"/>
      <c r="F832" s="132"/>
      <c r="G832" s="133"/>
      <c r="H832" s="133"/>
      <c r="I832" s="133"/>
      <c r="J832" s="30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</row>
    <row r="833" spans="1:30" ht="12.75" customHeight="1" x14ac:dyDescent="0.25">
      <c r="A833" s="130"/>
      <c r="B833" s="13"/>
      <c r="C833" s="30"/>
      <c r="D833" s="132"/>
      <c r="E833" s="132"/>
      <c r="F833" s="132"/>
      <c r="G833" s="133"/>
      <c r="H833" s="133"/>
      <c r="I833" s="133"/>
      <c r="J833" s="30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</row>
    <row r="834" spans="1:30" ht="12.75" customHeight="1" x14ac:dyDescent="0.25">
      <c r="A834" s="130"/>
      <c r="B834" s="13"/>
      <c r="C834" s="30"/>
      <c r="D834" s="132"/>
      <c r="E834" s="132"/>
      <c r="F834" s="132"/>
      <c r="G834" s="133"/>
      <c r="H834" s="133"/>
      <c r="I834" s="133"/>
      <c r="J834" s="30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</row>
    <row r="835" spans="1:30" ht="12.75" customHeight="1" x14ac:dyDescent="0.25">
      <c r="A835" s="130"/>
      <c r="B835" s="13"/>
      <c r="C835" s="30"/>
      <c r="D835" s="132"/>
      <c r="E835" s="132"/>
      <c r="F835" s="132"/>
      <c r="G835" s="133"/>
      <c r="H835" s="133"/>
      <c r="I835" s="133"/>
      <c r="J835" s="30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</row>
    <row r="836" spans="1:30" ht="12.75" customHeight="1" x14ac:dyDescent="0.25">
      <c r="A836" s="130"/>
      <c r="B836" s="13"/>
      <c r="C836" s="30"/>
      <c r="D836" s="132"/>
      <c r="E836" s="132"/>
      <c r="F836" s="132"/>
      <c r="G836" s="133"/>
      <c r="H836" s="133"/>
      <c r="I836" s="133"/>
      <c r="J836" s="30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</row>
    <row r="837" spans="1:30" ht="12.75" customHeight="1" x14ac:dyDescent="0.25">
      <c r="A837" s="130"/>
      <c r="B837" s="13"/>
      <c r="C837" s="30"/>
      <c r="D837" s="132"/>
      <c r="E837" s="132"/>
      <c r="F837" s="132"/>
      <c r="G837" s="133"/>
      <c r="H837" s="133"/>
      <c r="I837" s="133"/>
      <c r="J837" s="30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</row>
    <row r="838" spans="1:30" ht="12.75" customHeight="1" x14ac:dyDescent="0.25">
      <c r="A838" s="130"/>
      <c r="B838" s="13"/>
      <c r="C838" s="30"/>
      <c r="D838" s="132"/>
      <c r="E838" s="132"/>
      <c r="F838" s="132"/>
      <c r="G838" s="133"/>
      <c r="H838" s="133"/>
      <c r="I838" s="133"/>
      <c r="J838" s="30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</row>
    <row r="839" spans="1:30" ht="12.75" customHeight="1" x14ac:dyDescent="0.25">
      <c r="A839" s="130"/>
      <c r="B839" s="13"/>
      <c r="C839" s="30"/>
      <c r="D839" s="132"/>
      <c r="E839" s="132"/>
      <c r="F839" s="132"/>
      <c r="G839" s="133"/>
      <c r="H839" s="133"/>
      <c r="I839" s="133"/>
      <c r="J839" s="30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</row>
    <row r="840" spans="1:30" ht="12.75" customHeight="1" x14ac:dyDescent="0.25">
      <c r="A840" s="130"/>
      <c r="B840" s="13"/>
      <c r="C840" s="30"/>
      <c r="D840" s="132"/>
      <c r="E840" s="132"/>
      <c r="F840" s="132"/>
      <c r="G840" s="133"/>
      <c r="H840" s="133"/>
      <c r="I840" s="133"/>
      <c r="J840" s="30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</row>
    <row r="841" spans="1:30" ht="12.75" customHeight="1" x14ac:dyDescent="0.25">
      <c r="A841" s="130"/>
      <c r="B841" s="13"/>
      <c r="C841" s="30"/>
      <c r="D841" s="132"/>
      <c r="E841" s="132"/>
      <c r="F841" s="132"/>
      <c r="G841" s="133"/>
      <c r="H841" s="133"/>
      <c r="I841" s="133"/>
      <c r="J841" s="30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</row>
    <row r="842" spans="1:30" ht="12.75" customHeight="1" x14ac:dyDescent="0.25">
      <c r="A842" s="130"/>
      <c r="B842" s="13"/>
      <c r="C842" s="30"/>
      <c r="D842" s="132"/>
      <c r="E842" s="132"/>
      <c r="F842" s="132"/>
      <c r="G842" s="133"/>
      <c r="H842" s="133"/>
      <c r="I842" s="133"/>
      <c r="J842" s="30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</row>
    <row r="843" spans="1:30" ht="12.75" customHeight="1" x14ac:dyDescent="0.25">
      <c r="A843" s="130"/>
      <c r="B843" s="13"/>
      <c r="C843" s="30"/>
      <c r="D843" s="132"/>
      <c r="E843" s="132"/>
      <c r="F843" s="132"/>
      <c r="G843" s="133"/>
      <c r="H843" s="133"/>
      <c r="I843" s="133"/>
      <c r="J843" s="30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</row>
    <row r="844" spans="1:30" ht="12.75" customHeight="1" x14ac:dyDescent="0.25">
      <c r="A844" s="130"/>
      <c r="B844" s="13"/>
      <c r="C844" s="30"/>
      <c r="D844" s="132"/>
      <c r="E844" s="132"/>
      <c r="F844" s="132"/>
      <c r="G844" s="133"/>
      <c r="H844" s="133"/>
      <c r="I844" s="133"/>
      <c r="J844" s="30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</row>
    <row r="845" spans="1:30" ht="12.75" customHeight="1" x14ac:dyDescent="0.25">
      <c r="A845" s="130"/>
      <c r="B845" s="13"/>
      <c r="C845" s="30"/>
      <c r="D845" s="132"/>
      <c r="E845" s="132"/>
      <c r="F845" s="132"/>
      <c r="G845" s="133"/>
      <c r="H845" s="133"/>
      <c r="I845" s="133"/>
      <c r="J845" s="30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</row>
    <row r="846" spans="1:30" ht="12.75" customHeight="1" x14ac:dyDescent="0.25">
      <c r="A846" s="130"/>
      <c r="B846" s="13"/>
      <c r="C846" s="30"/>
      <c r="D846" s="132"/>
      <c r="E846" s="132"/>
      <c r="F846" s="132"/>
      <c r="G846" s="133"/>
      <c r="H846" s="133"/>
      <c r="I846" s="133"/>
      <c r="J846" s="30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</row>
    <row r="847" spans="1:30" ht="12.75" customHeight="1" x14ac:dyDescent="0.25">
      <c r="A847" s="130"/>
      <c r="B847" s="13"/>
      <c r="C847" s="30"/>
      <c r="D847" s="132"/>
      <c r="E847" s="132"/>
      <c r="F847" s="132"/>
      <c r="G847" s="133"/>
      <c r="H847" s="133"/>
      <c r="I847" s="133"/>
      <c r="J847" s="30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</row>
    <row r="848" spans="1:30" ht="12.75" customHeight="1" x14ac:dyDescent="0.25">
      <c r="A848" s="130"/>
      <c r="B848" s="13"/>
      <c r="C848" s="30"/>
      <c r="D848" s="132"/>
      <c r="E848" s="132"/>
      <c r="F848" s="132"/>
      <c r="G848" s="133"/>
      <c r="H848" s="133"/>
      <c r="I848" s="133"/>
      <c r="J848" s="30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</row>
    <row r="849" spans="1:30" ht="12.75" customHeight="1" x14ac:dyDescent="0.25">
      <c r="A849" s="130"/>
      <c r="B849" s="13"/>
      <c r="C849" s="30"/>
      <c r="D849" s="132"/>
      <c r="E849" s="132"/>
      <c r="F849" s="132"/>
      <c r="G849" s="133"/>
      <c r="H849" s="133"/>
      <c r="I849" s="133"/>
      <c r="J849" s="30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</row>
    <row r="850" spans="1:30" ht="12.75" customHeight="1" x14ac:dyDescent="0.25">
      <c r="A850" s="130"/>
      <c r="B850" s="13"/>
      <c r="C850" s="30"/>
      <c r="D850" s="132"/>
      <c r="E850" s="132"/>
      <c r="F850" s="132"/>
      <c r="G850" s="133"/>
      <c r="H850" s="133"/>
      <c r="I850" s="133"/>
      <c r="J850" s="30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</row>
    <row r="851" spans="1:30" ht="12.75" customHeight="1" x14ac:dyDescent="0.25">
      <c r="A851" s="130"/>
      <c r="B851" s="13"/>
      <c r="C851" s="30"/>
      <c r="D851" s="132"/>
      <c r="E851" s="132"/>
      <c r="F851" s="132"/>
      <c r="G851" s="133"/>
      <c r="H851" s="133"/>
      <c r="I851" s="133"/>
      <c r="J851" s="30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</row>
    <row r="852" spans="1:30" ht="12.75" customHeight="1" x14ac:dyDescent="0.25">
      <c r="A852" s="130"/>
      <c r="B852" s="13"/>
      <c r="C852" s="30"/>
      <c r="D852" s="132"/>
      <c r="E852" s="132"/>
      <c r="F852" s="132"/>
      <c r="G852" s="133"/>
      <c r="H852" s="133"/>
      <c r="I852" s="133"/>
      <c r="J852" s="30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</row>
    <row r="853" spans="1:30" ht="12.75" customHeight="1" x14ac:dyDescent="0.25">
      <c r="A853" s="130"/>
      <c r="B853" s="13"/>
      <c r="C853" s="30"/>
      <c r="D853" s="132"/>
      <c r="E853" s="132"/>
      <c r="F853" s="132"/>
      <c r="G853" s="133"/>
      <c r="H853" s="133"/>
      <c r="I853" s="133"/>
      <c r="J853" s="30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</row>
    <row r="854" spans="1:30" ht="12.75" customHeight="1" x14ac:dyDescent="0.25">
      <c r="A854" s="130"/>
      <c r="B854" s="13"/>
      <c r="C854" s="30"/>
      <c r="D854" s="132"/>
      <c r="E854" s="132"/>
      <c r="F854" s="132"/>
      <c r="G854" s="133"/>
      <c r="H854" s="133"/>
      <c r="I854" s="133"/>
      <c r="J854" s="30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</row>
    <row r="855" spans="1:30" ht="12.75" customHeight="1" x14ac:dyDescent="0.25">
      <c r="A855" s="130"/>
      <c r="B855" s="13"/>
      <c r="C855" s="30"/>
      <c r="D855" s="132"/>
      <c r="E855" s="132"/>
      <c r="F855" s="132"/>
      <c r="G855" s="133"/>
      <c r="H855" s="133"/>
      <c r="I855" s="133"/>
      <c r="J855" s="30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</row>
    <row r="856" spans="1:30" ht="12.75" customHeight="1" x14ac:dyDescent="0.25">
      <c r="A856" s="130"/>
      <c r="B856" s="13"/>
      <c r="C856" s="30"/>
      <c r="D856" s="132"/>
      <c r="E856" s="132"/>
      <c r="F856" s="132"/>
      <c r="G856" s="133"/>
      <c r="H856" s="133"/>
      <c r="I856" s="133"/>
      <c r="J856" s="30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</row>
    <row r="857" spans="1:30" ht="12.75" customHeight="1" x14ac:dyDescent="0.25">
      <c r="A857" s="130"/>
      <c r="B857" s="13"/>
      <c r="C857" s="30"/>
      <c r="D857" s="132"/>
      <c r="E857" s="132"/>
      <c r="F857" s="132"/>
      <c r="G857" s="133"/>
      <c r="H857" s="133"/>
      <c r="I857" s="133"/>
      <c r="J857" s="30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</row>
    <row r="858" spans="1:30" ht="12.75" customHeight="1" x14ac:dyDescent="0.25">
      <c r="A858" s="130"/>
      <c r="B858" s="13"/>
      <c r="C858" s="30"/>
      <c r="D858" s="132"/>
      <c r="E858" s="132"/>
      <c r="F858" s="132"/>
      <c r="G858" s="133"/>
      <c r="H858" s="133"/>
      <c r="I858" s="133"/>
      <c r="J858" s="30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</row>
    <row r="859" spans="1:30" ht="12.75" customHeight="1" x14ac:dyDescent="0.25">
      <c r="A859" s="130"/>
      <c r="B859" s="13"/>
      <c r="C859" s="30"/>
      <c r="D859" s="132"/>
      <c r="E859" s="132"/>
      <c r="F859" s="132"/>
      <c r="G859" s="133"/>
      <c r="H859" s="133"/>
      <c r="I859" s="133"/>
      <c r="J859" s="30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</row>
    <row r="860" spans="1:30" ht="12.75" customHeight="1" x14ac:dyDescent="0.25">
      <c r="A860" s="130"/>
      <c r="B860" s="13"/>
      <c r="C860" s="30"/>
      <c r="D860" s="132"/>
      <c r="E860" s="132"/>
      <c r="F860" s="132"/>
      <c r="G860" s="133"/>
      <c r="H860" s="133"/>
      <c r="I860" s="133"/>
      <c r="J860" s="30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</row>
    <row r="861" spans="1:30" ht="12.75" customHeight="1" x14ac:dyDescent="0.25">
      <c r="A861" s="130"/>
      <c r="B861" s="13"/>
      <c r="C861" s="30"/>
      <c r="D861" s="132"/>
      <c r="E861" s="132"/>
      <c r="F861" s="132"/>
      <c r="G861" s="133"/>
      <c r="H861" s="133"/>
      <c r="I861" s="133"/>
      <c r="J861" s="30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</row>
    <row r="862" spans="1:30" ht="12.75" customHeight="1" x14ac:dyDescent="0.25">
      <c r="A862" s="130"/>
      <c r="B862" s="13"/>
      <c r="C862" s="30"/>
      <c r="D862" s="132"/>
      <c r="E862" s="132"/>
      <c r="F862" s="132"/>
      <c r="G862" s="133"/>
      <c r="H862" s="133"/>
      <c r="I862" s="133"/>
      <c r="J862" s="30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</row>
    <row r="863" spans="1:30" ht="12.75" customHeight="1" x14ac:dyDescent="0.25">
      <c r="A863" s="130"/>
      <c r="B863" s="13"/>
      <c r="C863" s="30"/>
      <c r="D863" s="132"/>
      <c r="E863" s="132"/>
      <c r="F863" s="132"/>
      <c r="G863" s="133"/>
      <c r="H863" s="133"/>
      <c r="I863" s="133"/>
      <c r="J863" s="30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</row>
    <row r="864" spans="1:30" ht="12.75" customHeight="1" x14ac:dyDescent="0.25">
      <c r="A864" s="130"/>
      <c r="B864" s="13"/>
      <c r="C864" s="30"/>
      <c r="D864" s="132"/>
      <c r="E864" s="132"/>
      <c r="F864" s="132"/>
      <c r="G864" s="133"/>
      <c r="H864" s="133"/>
      <c r="I864" s="133"/>
      <c r="J864" s="30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</row>
    <row r="865" spans="1:30" ht="12.75" customHeight="1" x14ac:dyDescent="0.25">
      <c r="A865" s="130"/>
      <c r="B865" s="13"/>
      <c r="C865" s="30"/>
      <c r="D865" s="132"/>
      <c r="E865" s="132"/>
      <c r="F865" s="132"/>
      <c r="G865" s="133"/>
      <c r="H865" s="133"/>
      <c r="I865" s="133"/>
      <c r="J865" s="30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</row>
    <row r="866" spans="1:30" ht="12.75" customHeight="1" x14ac:dyDescent="0.25">
      <c r="A866" s="130"/>
      <c r="B866" s="13"/>
      <c r="C866" s="30"/>
      <c r="D866" s="132"/>
      <c r="E866" s="132"/>
      <c r="F866" s="132"/>
      <c r="G866" s="133"/>
      <c r="H866" s="133"/>
      <c r="I866" s="133"/>
      <c r="J866" s="30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</row>
    <row r="867" spans="1:30" ht="12.75" customHeight="1" x14ac:dyDescent="0.25">
      <c r="A867" s="130"/>
      <c r="B867" s="13"/>
      <c r="C867" s="30"/>
      <c r="D867" s="132"/>
      <c r="E867" s="132"/>
      <c r="F867" s="132"/>
      <c r="G867" s="133"/>
      <c r="H867" s="133"/>
      <c r="I867" s="133"/>
      <c r="J867" s="30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</row>
    <row r="868" spans="1:30" ht="12.75" customHeight="1" x14ac:dyDescent="0.25">
      <c r="A868" s="130"/>
      <c r="B868" s="13"/>
      <c r="C868" s="30"/>
      <c r="D868" s="132"/>
      <c r="E868" s="132"/>
      <c r="F868" s="132"/>
      <c r="G868" s="133"/>
      <c r="H868" s="133"/>
      <c r="I868" s="133"/>
      <c r="J868" s="30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</row>
    <row r="869" spans="1:30" ht="12.75" customHeight="1" x14ac:dyDescent="0.25">
      <c r="A869" s="130"/>
      <c r="B869" s="13"/>
      <c r="C869" s="30"/>
      <c r="D869" s="132"/>
      <c r="E869" s="132"/>
      <c r="F869" s="132"/>
      <c r="G869" s="133"/>
      <c r="H869" s="133"/>
      <c r="I869" s="133"/>
      <c r="J869" s="30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</row>
    <row r="870" spans="1:30" ht="12.75" customHeight="1" x14ac:dyDescent="0.25">
      <c r="A870" s="130"/>
      <c r="B870" s="13"/>
      <c r="C870" s="30"/>
      <c r="D870" s="132"/>
      <c r="E870" s="132"/>
      <c r="F870" s="132"/>
      <c r="G870" s="133"/>
      <c r="H870" s="133"/>
      <c r="I870" s="133"/>
      <c r="J870" s="30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</row>
    <row r="871" spans="1:30" ht="12.75" customHeight="1" x14ac:dyDescent="0.25">
      <c r="A871" s="130"/>
      <c r="B871" s="13"/>
      <c r="C871" s="30"/>
      <c r="D871" s="132"/>
      <c r="E871" s="132"/>
      <c r="F871" s="132"/>
      <c r="G871" s="133"/>
      <c r="H871" s="133"/>
      <c r="I871" s="133"/>
      <c r="J871" s="30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</row>
    <row r="872" spans="1:30" ht="12.75" customHeight="1" x14ac:dyDescent="0.25">
      <c r="A872" s="130"/>
      <c r="B872" s="13"/>
      <c r="C872" s="30"/>
      <c r="D872" s="132"/>
      <c r="E872" s="132"/>
      <c r="F872" s="132"/>
      <c r="G872" s="133"/>
      <c r="H872" s="133"/>
      <c r="I872" s="133"/>
      <c r="J872" s="30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</row>
    <row r="873" spans="1:30" ht="12.75" customHeight="1" x14ac:dyDescent="0.25">
      <c r="A873" s="130"/>
      <c r="B873" s="13"/>
      <c r="C873" s="30"/>
      <c r="D873" s="132"/>
      <c r="E873" s="132"/>
      <c r="F873" s="132"/>
      <c r="G873" s="133"/>
      <c r="H873" s="133"/>
      <c r="I873" s="133"/>
      <c r="J873" s="30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</row>
    <row r="874" spans="1:30" ht="12.75" customHeight="1" x14ac:dyDescent="0.25">
      <c r="A874" s="130"/>
      <c r="B874" s="13"/>
      <c r="C874" s="30"/>
      <c r="D874" s="132"/>
      <c r="E874" s="132"/>
      <c r="F874" s="132"/>
      <c r="G874" s="133"/>
      <c r="H874" s="133"/>
      <c r="I874" s="133"/>
      <c r="J874" s="30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</row>
    <row r="875" spans="1:30" ht="12.75" customHeight="1" x14ac:dyDescent="0.25">
      <c r="A875" s="130"/>
      <c r="B875" s="13"/>
      <c r="C875" s="30"/>
      <c r="D875" s="132"/>
      <c r="E875" s="132"/>
      <c r="F875" s="132"/>
      <c r="G875" s="133"/>
      <c r="H875" s="133"/>
      <c r="I875" s="133"/>
      <c r="J875" s="30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</row>
    <row r="876" spans="1:30" ht="12.75" customHeight="1" x14ac:dyDescent="0.25">
      <c r="A876" s="130"/>
      <c r="B876" s="13"/>
      <c r="C876" s="30"/>
      <c r="D876" s="132"/>
      <c r="E876" s="132"/>
      <c r="F876" s="132"/>
      <c r="G876" s="133"/>
      <c r="H876" s="133"/>
      <c r="I876" s="133"/>
      <c r="J876" s="30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</row>
    <row r="877" spans="1:30" ht="12.75" customHeight="1" x14ac:dyDescent="0.25">
      <c r="A877" s="130"/>
      <c r="B877" s="13"/>
      <c r="C877" s="30"/>
      <c r="D877" s="132"/>
      <c r="E877" s="132"/>
      <c r="F877" s="132"/>
      <c r="G877" s="133"/>
      <c r="H877" s="133"/>
      <c r="I877" s="133"/>
      <c r="J877" s="30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</row>
    <row r="878" spans="1:30" ht="12.75" customHeight="1" x14ac:dyDescent="0.25">
      <c r="A878" s="130"/>
      <c r="B878" s="13"/>
      <c r="C878" s="30"/>
      <c r="D878" s="132"/>
      <c r="E878" s="132"/>
      <c r="F878" s="132"/>
      <c r="G878" s="133"/>
      <c r="H878" s="133"/>
      <c r="I878" s="133"/>
      <c r="J878" s="30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</row>
    <row r="879" spans="1:30" ht="12.75" customHeight="1" x14ac:dyDescent="0.25">
      <c r="A879" s="130"/>
      <c r="B879" s="13"/>
      <c r="C879" s="30"/>
      <c r="D879" s="132"/>
      <c r="E879" s="132"/>
      <c r="F879" s="132"/>
      <c r="G879" s="133"/>
      <c r="H879" s="133"/>
      <c r="I879" s="133"/>
      <c r="J879" s="30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</row>
    <row r="880" spans="1:30" ht="12.75" customHeight="1" x14ac:dyDescent="0.25">
      <c r="A880" s="130"/>
      <c r="B880" s="13"/>
      <c r="C880" s="30"/>
      <c r="D880" s="132"/>
      <c r="E880" s="132"/>
      <c r="F880" s="132"/>
      <c r="G880" s="133"/>
      <c r="H880" s="133"/>
      <c r="I880" s="133"/>
      <c r="J880" s="30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</row>
    <row r="881" spans="1:30" ht="12.75" customHeight="1" x14ac:dyDescent="0.25">
      <c r="A881" s="130"/>
      <c r="B881" s="13"/>
      <c r="C881" s="30"/>
      <c r="D881" s="132"/>
      <c r="E881" s="132"/>
      <c r="F881" s="132"/>
      <c r="G881" s="133"/>
      <c r="H881" s="133"/>
      <c r="I881" s="133"/>
      <c r="J881" s="30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</row>
    <row r="882" spans="1:30" ht="12.75" customHeight="1" x14ac:dyDescent="0.25">
      <c r="A882" s="130"/>
      <c r="B882" s="13"/>
      <c r="C882" s="30"/>
      <c r="D882" s="132"/>
      <c r="E882" s="132"/>
      <c r="F882" s="132"/>
      <c r="G882" s="133"/>
      <c r="H882" s="133"/>
      <c r="I882" s="133"/>
      <c r="J882" s="30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</row>
    <row r="883" spans="1:30" ht="12.75" customHeight="1" x14ac:dyDescent="0.25">
      <c r="A883" s="130"/>
      <c r="B883" s="13"/>
      <c r="C883" s="30"/>
      <c r="D883" s="132"/>
      <c r="E883" s="132"/>
      <c r="F883" s="132"/>
      <c r="G883" s="133"/>
      <c r="H883" s="133"/>
      <c r="I883" s="133"/>
      <c r="J883" s="30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</row>
    <row r="884" spans="1:30" ht="12.75" customHeight="1" x14ac:dyDescent="0.25">
      <c r="A884" s="130"/>
      <c r="B884" s="13"/>
      <c r="C884" s="30"/>
      <c r="D884" s="132"/>
      <c r="E884" s="132"/>
      <c r="F884" s="132"/>
      <c r="G884" s="133"/>
      <c r="H884" s="133"/>
      <c r="I884" s="133"/>
      <c r="J884" s="30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</row>
    <row r="885" spans="1:30" ht="12.75" customHeight="1" x14ac:dyDescent="0.25">
      <c r="A885" s="130"/>
      <c r="B885" s="13"/>
      <c r="C885" s="30"/>
      <c r="D885" s="132"/>
      <c r="E885" s="132"/>
      <c r="F885" s="132"/>
      <c r="G885" s="133"/>
      <c r="H885" s="133"/>
      <c r="I885" s="133"/>
      <c r="J885" s="30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</row>
    <row r="886" spans="1:30" ht="12.75" customHeight="1" x14ac:dyDescent="0.25">
      <c r="A886" s="130"/>
      <c r="B886" s="13"/>
      <c r="C886" s="30"/>
      <c r="D886" s="132"/>
      <c r="E886" s="132"/>
      <c r="F886" s="132"/>
      <c r="G886" s="133"/>
      <c r="H886" s="133"/>
      <c r="I886" s="133"/>
      <c r="J886" s="30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</row>
    <row r="887" spans="1:30" ht="12.75" customHeight="1" x14ac:dyDescent="0.25">
      <c r="A887" s="130"/>
      <c r="B887" s="13"/>
      <c r="C887" s="30"/>
      <c r="D887" s="132"/>
      <c r="E887" s="132"/>
      <c r="F887" s="132"/>
      <c r="G887" s="133"/>
      <c r="H887" s="133"/>
      <c r="I887" s="133"/>
      <c r="J887" s="30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</row>
    <row r="888" spans="1:30" ht="12.75" customHeight="1" x14ac:dyDescent="0.25">
      <c r="A888" s="130"/>
      <c r="B888" s="13"/>
      <c r="C888" s="30"/>
      <c r="D888" s="132"/>
      <c r="E888" s="132"/>
      <c r="F888" s="132"/>
      <c r="G888" s="133"/>
      <c r="H888" s="133"/>
      <c r="I888" s="133"/>
      <c r="J888" s="30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</row>
    <row r="889" spans="1:30" ht="12.75" customHeight="1" x14ac:dyDescent="0.25">
      <c r="A889" s="130"/>
      <c r="B889" s="13"/>
      <c r="C889" s="30"/>
      <c r="D889" s="132"/>
      <c r="E889" s="132"/>
      <c r="F889" s="132"/>
      <c r="G889" s="133"/>
      <c r="H889" s="133"/>
      <c r="I889" s="133"/>
      <c r="J889" s="30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</row>
    <row r="890" spans="1:30" ht="12.75" customHeight="1" x14ac:dyDescent="0.25">
      <c r="A890" s="130"/>
      <c r="B890" s="13"/>
      <c r="C890" s="30"/>
      <c r="D890" s="132"/>
      <c r="E890" s="132"/>
      <c r="F890" s="132"/>
      <c r="G890" s="133"/>
      <c r="H890" s="133"/>
      <c r="I890" s="133"/>
      <c r="J890" s="30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</row>
    <row r="891" spans="1:30" ht="12.75" customHeight="1" x14ac:dyDescent="0.25">
      <c r="A891" s="130"/>
      <c r="B891" s="13"/>
      <c r="C891" s="30"/>
      <c r="D891" s="132"/>
      <c r="E891" s="132"/>
      <c r="F891" s="132"/>
      <c r="G891" s="133"/>
      <c r="H891" s="133"/>
      <c r="I891" s="133"/>
      <c r="J891" s="30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</row>
    <row r="892" spans="1:30" ht="12.75" customHeight="1" x14ac:dyDescent="0.25">
      <c r="A892" s="130"/>
      <c r="B892" s="13"/>
      <c r="C892" s="30"/>
      <c r="D892" s="132"/>
      <c r="E892" s="132"/>
      <c r="F892" s="132"/>
      <c r="G892" s="133"/>
      <c r="H892" s="133"/>
      <c r="I892" s="133"/>
      <c r="J892" s="30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</row>
    <row r="893" spans="1:30" ht="12.75" customHeight="1" x14ac:dyDescent="0.25">
      <c r="A893" s="130"/>
      <c r="B893" s="13"/>
      <c r="C893" s="30"/>
      <c r="D893" s="132"/>
      <c r="E893" s="132"/>
      <c r="F893" s="132"/>
      <c r="G893" s="133"/>
      <c r="H893" s="133"/>
      <c r="I893" s="133"/>
      <c r="J893" s="30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</row>
    <row r="894" spans="1:30" ht="12.75" customHeight="1" x14ac:dyDescent="0.25">
      <c r="A894" s="130"/>
      <c r="B894" s="13"/>
      <c r="C894" s="30"/>
      <c r="D894" s="132"/>
      <c r="E894" s="132"/>
      <c r="F894" s="132"/>
      <c r="G894" s="133"/>
      <c r="H894" s="133"/>
      <c r="I894" s="133"/>
      <c r="J894" s="30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</row>
    <row r="895" spans="1:30" ht="12.75" customHeight="1" x14ac:dyDescent="0.25">
      <c r="A895" s="130"/>
      <c r="B895" s="13"/>
      <c r="C895" s="30"/>
      <c r="D895" s="132"/>
      <c r="E895" s="132"/>
      <c r="F895" s="132"/>
      <c r="G895" s="133"/>
      <c r="H895" s="133"/>
      <c r="I895" s="133"/>
      <c r="J895" s="30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</row>
    <row r="896" spans="1:30" ht="12.75" customHeight="1" x14ac:dyDescent="0.25">
      <c r="A896" s="130"/>
      <c r="B896" s="13"/>
      <c r="C896" s="30"/>
      <c r="D896" s="132"/>
      <c r="E896" s="132"/>
      <c r="F896" s="132"/>
      <c r="G896" s="133"/>
      <c r="H896" s="133"/>
      <c r="I896" s="133"/>
      <c r="J896" s="30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</row>
    <row r="897" spans="1:30" ht="12.75" customHeight="1" x14ac:dyDescent="0.25">
      <c r="A897" s="130"/>
      <c r="B897" s="13"/>
      <c r="C897" s="30"/>
      <c r="D897" s="132"/>
      <c r="E897" s="132"/>
      <c r="F897" s="132"/>
      <c r="G897" s="133"/>
      <c r="H897" s="133"/>
      <c r="I897" s="133"/>
      <c r="J897" s="30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</row>
    <row r="898" spans="1:30" ht="12.75" customHeight="1" x14ac:dyDescent="0.25">
      <c r="A898" s="130"/>
      <c r="B898" s="13"/>
      <c r="C898" s="30"/>
      <c r="D898" s="132"/>
      <c r="E898" s="132"/>
      <c r="F898" s="132"/>
      <c r="G898" s="133"/>
      <c r="H898" s="133"/>
      <c r="I898" s="133"/>
      <c r="J898" s="30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</row>
    <row r="899" spans="1:30" ht="12.75" customHeight="1" x14ac:dyDescent="0.25">
      <c r="A899" s="130"/>
      <c r="B899" s="13"/>
      <c r="C899" s="30"/>
      <c r="D899" s="132"/>
      <c r="E899" s="132"/>
      <c r="F899" s="132"/>
      <c r="G899" s="133"/>
      <c r="H899" s="133"/>
      <c r="I899" s="133"/>
      <c r="J899" s="30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</row>
    <row r="900" spans="1:30" ht="12.75" customHeight="1" x14ac:dyDescent="0.25">
      <c r="A900" s="130"/>
      <c r="B900" s="13"/>
      <c r="C900" s="30"/>
      <c r="D900" s="132"/>
      <c r="E900" s="132"/>
      <c r="F900" s="132"/>
      <c r="G900" s="133"/>
      <c r="H900" s="133"/>
      <c r="I900" s="133"/>
      <c r="J900" s="30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</row>
    <row r="901" spans="1:30" ht="12.75" customHeight="1" x14ac:dyDescent="0.25">
      <c r="A901" s="130"/>
      <c r="B901" s="13"/>
      <c r="C901" s="30"/>
      <c r="D901" s="132"/>
      <c r="E901" s="132"/>
      <c r="F901" s="132"/>
      <c r="G901" s="133"/>
      <c r="H901" s="133"/>
      <c r="I901" s="133"/>
      <c r="J901" s="30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</row>
    <row r="902" spans="1:30" ht="12.75" customHeight="1" x14ac:dyDescent="0.25">
      <c r="A902" s="130"/>
      <c r="B902" s="13"/>
      <c r="C902" s="30"/>
      <c r="D902" s="132"/>
      <c r="E902" s="132"/>
      <c r="F902" s="132"/>
      <c r="G902" s="133"/>
      <c r="H902" s="133"/>
      <c r="I902" s="133"/>
      <c r="J902" s="30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</row>
    <row r="903" spans="1:30" ht="12.75" customHeight="1" x14ac:dyDescent="0.25">
      <c r="A903" s="130"/>
      <c r="B903" s="13"/>
      <c r="C903" s="30"/>
      <c r="D903" s="132"/>
      <c r="E903" s="132"/>
      <c r="F903" s="132"/>
      <c r="G903" s="133"/>
      <c r="H903" s="133"/>
      <c r="I903" s="133"/>
      <c r="J903" s="30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</row>
    <row r="904" spans="1:30" ht="12.75" customHeight="1" x14ac:dyDescent="0.25">
      <c r="A904" s="130"/>
      <c r="B904" s="13"/>
      <c r="C904" s="30"/>
      <c r="D904" s="132"/>
      <c r="E904" s="132"/>
      <c r="F904" s="132"/>
      <c r="G904" s="133"/>
      <c r="H904" s="133"/>
      <c r="I904" s="133"/>
      <c r="J904" s="30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</row>
    <row r="905" spans="1:30" ht="12.75" customHeight="1" x14ac:dyDescent="0.25">
      <c r="A905" s="130"/>
      <c r="B905" s="13"/>
      <c r="C905" s="30"/>
      <c r="D905" s="132"/>
      <c r="E905" s="132"/>
      <c r="F905" s="132"/>
      <c r="G905" s="133"/>
      <c r="H905" s="133"/>
      <c r="I905" s="133"/>
      <c r="J905" s="30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</row>
    <row r="906" spans="1:30" ht="12.75" customHeight="1" x14ac:dyDescent="0.25">
      <c r="A906" s="130"/>
      <c r="B906" s="13"/>
      <c r="C906" s="30"/>
      <c r="D906" s="132"/>
      <c r="E906" s="132"/>
      <c r="F906" s="132"/>
      <c r="G906" s="133"/>
      <c r="H906" s="133"/>
      <c r="I906" s="133"/>
      <c r="J906" s="30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</row>
    <row r="907" spans="1:30" ht="12.75" customHeight="1" x14ac:dyDescent="0.25">
      <c r="A907" s="130"/>
      <c r="B907" s="13"/>
      <c r="C907" s="30"/>
      <c r="D907" s="132"/>
      <c r="E907" s="132"/>
      <c r="F907" s="132"/>
      <c r="G907" s="133"/>
      <c r="H907" s="133"/>
      <c r="I907" s="133"/>
      <c r="J907" s="30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</row>
    <row r="908" spans="1:30" ht="12.75" customHeight="1" x14ac:dyDescent="0.25">
      <c r="A908" s="130"/>
      <c r="B908" s="13"/>
      <c r="C908" s="30"/>
      <c r="D908" s="132"/>
      <c r="E908" s="132"/>
      <c r="F908" s="132"/>
      <c r="G908" s="133"/>
      <c r="H908" s="133"/>
      <c r="I908" s="133"/>
      <c r="J908" s="30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</row>
    <row r="909" spans="1:30" ht="12.75" customHeight="1" x14ac:dyDescent="0.25">
      <c r="A909" s="130"/>
      <c r="B909" s="13"/>
      <c r="C909" s="30"/>
      <c r="D909" s="132"/>
      <c r="E909" s="132"/>
      <c r="F909" s="132"/>
      <c r="G909" s="133"/>
      <c r="H909" s="133"/>
      <c r="I909" s="133"/>
      <c r="J909" s="30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</row>
    <row r="910" spans="1:30" ht="12.75" customHeight="1" x14ac:dyDescent="0.25">
      <c r="A910" s="130"/>
      <c r="B910" s="13"/>
      <c r="C910" s="30"/>
      <c r="D910" s="132"/>
      <c r="E910" s="132"/>
      <c r="F910" s="132"/>
      <c r="G910" s="133"/>
      <c r="H910" s="133"/>
      <c r="I910" s="133"/>
      <c r="J910" s="30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</row>
    <row r="911" spans="1:30" ht="12.75" customHeight="1" x14ac:dyDescent="0.25">
      <c r="A911" s="130"/>
      <c r="B911" s="13"/>
      <c r="C911" s="30"/>
      <c r="D911" s="132"/>
      <c r="E911" s="132"/>
      <c r="F911" s="132"/>
      <c r="G911" s="133"/>
      <c r="H911" s="133"/>
      <c r="I911" s="133"/>
      <c r="J911" s="30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</row>
    <row r="912" spans="1:30" ht="12.75" customHeight="1" x14ac:dyDescent="0.25">
      <c r="A912" s="130"/>
      <c r="B912" s="13"/>
      <c r="C912" s="30"/>
      <c r="D912" s="132"/>
      <c r="E912" s="132"/>
      <c r="F912" s="132"/>
      <c r="G912" s="133"/>
      <c r="H912" s="133"/>
      <c r="I912" s="133"/>
      <c r="J912" s="30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</row>
    <row r="913" spans="1:30" ht="12.75" customHeight="1" x14ac:dyDescent="0.25">
      <c r="A913" s="130"/>
      <c r="B913" s="13"/>
      <c r="C913" s="30"/>
      <c r="D913" s="132"/>
      <c r="E913" s="132"/>
      <c r="F913" s="132"/>
      <c r="G913" s="133"/>
      <c r="H913" s="133"/>
      <c r="I913" s="133"/>
      <c r="J913" s="30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</row>
    <row r="914" spans="1:30" ht="12.75" customHeight="1" x14ac:dyDescent="0.25">
      <c r="A914" s="130"/>
      <c r="B914" s="13"/>
      <c r="C914" s="30"/>
      <c r="D914" s="132"/>
      <c r="E914" s="132"/>
      <c r="F914" s="132"/>
      <c r="G914" s="133"/>
      <c r="H914" s="133"/>
      <c r="I914" s="133"/>
      <c r="J914" s="30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</row>
    <row r="915" spans="1:30" ht="12.75" customHeight="1" x14ac:dyDescent="0.25">
      <c r="A915" s="130"/>
      <c r="B915" s="13"/>
      <c r="C915" s="30"/>
      <c r="D915" s="132"/>
      <c r="E915" s="132"/>
      <c r="F915" s="132"/>
      <c r="G915" s="133"/>
      <c r="H915" s="133"/>
      <c r="I915" s="133"/>
      <c r="J915" s="30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</row>
    <row r="916" spans="1:30" ht="12.75" customHeight="1" x14ac:dyDescent="0.25">
      <c r="A916" s="130"/>
      <c r="B916" s="13"/>
      <c r="C916" s="30"/>
      <c r="D916" s="132"/>
      <c r="E916" s="132"/>
      <c r="F916" s="132"/>
      <c r="G916" s="133"/>
      <c r="H916" s="133"/>
      <c r="I916" s="133"/>
      <c r="J916" s="30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</row>
    <row r="917" spans="1:30" ht="12.75" customHeight="1" x14ac:dyDescent="0.25">
      <c r="A917" s="130"/>
      <c r="B917" s="13"/>
      <c r="C917" s="30"/>
      <c r="D917" s="132"/>
      <c r="E917" s="132"/>
      <c r="F917" s="132"/>
      <c r="G917" s="133"/>
      <c r="H917" s="133"/>
      <c r="I917" s="133"/>
      <c r="J917" s="30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</row>
    <row r="918" spans="1:30" ht="12.75" customHeight="1" x14ac:dyDescent="0.25">
      <c r="A918" s="130"/>
      <c r="B918" s="13"/>
      <c r="C918" s="30"/>
      <c r="D918" s="132"/>
      <c r="E918" s="132"/>
      <c r="F918" s="132"/>
      <c r="G918" s="133"/>
      <c r="H918" s="133"/>
      <c r="I918" s="133"/>
      <c r="J918" s="30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</row>
    <row r="919" spans="1:30" ht="12.75" customHeight="1" x14ac:dyDescent="0.25">
      <c r="A919" s="130"/>
      <c r="B919" s="13"/>
      <c r="C919" s="30"/>
      <c r="D919" s="132"/>
      <c r="E919" s="132"/>
      <c r="F919" s="132"/>
      <c r="G919" s="133"/>
      <c r="H919" s="133"/>
      <c r="I919" s="133"/>
      <c r="J919" s="30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</row>
    <row r="920" spans="1:30" ht="12.75" customHeight="1" x14ac:dyDescent="0.25">
      <c r="A920" s="130"/>
      <c r="B920" s="13"/>
      <c r="C920" s="30"/>
      <c r="D920" s="132"/>
      <c r="E920" s="132"/>
      <c r="F920" s="132"/>
      <c r="G920" s="133"/>
      <c r="H920" s="133"/>
      <c r="I920" s="133"/>
      <c r="J920" s="30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</row>
    <row r="921" spans="1:30" ht="12.75" customHeight="1" x14ac:dyDescent="0.25">
      <c r="A921" s="130"/>
      <c r="B921" s="13"/>
      <c r="C921" s="30"/>
      <c r="D921" s="132"/>
      <c r="E921" s="132"/>
      <c r="F921" s="132"/>
      <c r="G921" s="133"/>
      <c r="H921" s="133"/>
      <c r="I921" s="133"/>
      <c r="J921" s="30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</row>
    <row r="922" spans="1:30" ht="12.75" customHeight="1" x14ac:dyDescent="0.25">
      <c r="A922" s="130"/>
      <c r="B922" s="13"/>
      <c r="C922" s="30"/>
      <c r="D922" s="132"/>
      <c r="E922" s="132"/>
      <c r="F922" s="132"/>
      <c r="G922" s="133"/>
      <c r="H922" s="133"/>
      <c r="I922" s="133"/>
      <c r="J922" s="30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</row>
    <row r="923" spans="1:30" ht="12.75" customHeight="1" x14ac:dyDescent="0.25">
      <c r="A923" s="130"/>
      <c r="B923" s="13"/>
      <c r="C923" s="30"/>
      <c r="D923" s="132"/>
      <c r="E923" s="132"/>
      <c r="F923" s="132"/>
      <c r="G923" s="133"/>
      <c r="H923" s="133"/>
      <c r="I923" s="133"/>
      <c r="J923" s="30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</row>
    <row r="924" spans="1:30" ht="12.75" customHeight="1" x14ac:dyDescent="0.25">
      <c r="A924" s="130"/>
      <c r="B924" s="13"/>
      <c r="C924" s="30"/>
      <c r="D924" s="132"/>
      <c r="E924" s="132"/>
      <c r="F924" s="132"/>
      <c r="G924" s="133"/>
      <c r="H924" s="133"/>
      <c r="I924" s="133"/>
      <c r="J924" s="30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</row>
    <row r="925" spans="1:30" ht="12.75" customHeight="1" x14ac:dyDescent="0.25">
      <c r="A925" s="130"/>
      <c r="B925" s="13"/>
      <c r="C925" s="30"/>
      <c r="D925" s="132"/>
      <c r="E925" s="132"/>
      <c r="F925" s="132"/>
      <c r="G925" s="133"/>
      <c r="H925" s="133"/>
      <c r="I925" s="133"/>
      <c r="J925" s="30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</row>
    <row r="926" spans="1:30" ht="12.75" customHeight="1" x14ac:dyDescent="0.25">
      <c r="A926" s="130"/>
      <c r="B926" s="13"/>
      <c r="C926" s="30"/>
      <c r="D926" s="132"/>
      <c r="E926" s="132"/>
      <c r="F926" s="132"/>
      <c r="G926" s="133"/>
      <c r="H926" s="133"/>
      <c r="I926" s="133"/>
      <c r="J926" s="30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</row>
    <row r="927" spans="1:30" ht="12.75" customHeight="1" x14ac:dyDescent="0.25">
      <c r="A927" s="130"/>
      <c r="B927" s="13"/>
      <c r="C927" s="30"/>
      <c r="D927" s="132"/>
      <c r="E927" s="132"/>
      <c r="F927" s="132"/>
      <c r="G927" s="133"/>
      <c r="H927" s="133"/>
      <c r="I927" s="133"/>
      <c r="J927" s="30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</row>
    <row r="928" spans="1:30" ht="12.75" customHeight="1" x14ac:dyDescent="0.25">
      <c r="A928" s="130"/>
      <c r="B928" s="13"/>
      <c r="C928" s="30"/>
      <c r="D928" s="132"/>
      <c r="E928" s="132"/>
      <c r="F928" s="132"/>
      <c r="G928" s="133"/>
      <c r="H928" s="133"/>
      <c r="I928" s="133"/>
      <c r="J928" s="30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</row>
    <row r="929" spans="1:30" ht="12.75" customHeight="1" x14ac:dyDescent="0.25">
      <c r="A929" s="130"/>
      <c r="B929" s="13"/>
      <c r="C929" s="30"/>
      <c r="D929" s="132"/>
      <c r="E929" s="132"/>
      <c r="F929" s="132"/>
      <c r="G929" s="133"/>
      <c r="H929" s="133"/>
      <c r="I929" s="133"/>
      <c r="J929" s="30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</row>
    <row r="930" spans="1:30" ht="12.75" customHeight="1" x14ac:dyDescent="0.25">
      <c r="A930" s="130"/>
      <c r="B930" s="13"/>
      <c r="C930" s="30"/>
      <c r="D930" s="132"/>
      <c r="E930" s="132"/>
      <c r="F930" s="132"/>
      <c r="G930" s="133"/>
      <c r="H930" s="133"/>
      <c r="I930" s="133"/>
      <c r="J930" s="30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</row>
    <row r="931" spans="1:30" ht="12.75" customHeight="1" x14ac:dyDescent="0.25">
      <c r="A931" s="130"/>
      <c r="B931" s="13"/>
      <c r="C931" s="30"/>
      <c r="D931" s="132"/>
      <c r="E931" s="132"/>
      <c r="F931" s="132"/>
      <c r="G931" s="133"/>
      <c r="H931" s="133"/>
      <c r="I931" s="133"/>
      <c r="J931" s="30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</row>
    <row r="932" spans="1:30" ht="12.75" customHeight="1" x14ac:dyDescent="0.25">
      <c r="A932" s="130"/>
      <c r="B932" s="13"/>
      <c r="C932" s="30"/>
      <c r="D932" s="132"/>
      <c r="E932" s="132"/>
      <c r="F932" s="132"/>
      <c r="G932" s="133"/>
      <c r="H932" s="133"/>
      <c r="I932" s="133"/>
      <c r="J932" s="30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</row>
    <row r="933" spans="1:30" ht="12.75" customHeight="1" x14ac:dyDescent="0.25">
      <c r="A933" s="130"/>
      <c r="B933" s="13"/>
      <c r="C933" s="30"/>
      <c r="D933" s="132"/>
      <c r="E933" s="132"/>
      <c r="F933" s="132"/>
      <c r="G933" s="133"/>
      <c r="H933" s="133"/>
      <c r="I933" s="133"/>
      <c r="J933" s="30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</row>
    <row r="934" spans="1:30" ht="12.75" customHeight="1" x14ac:dyDescent="0.25">
      <c r="A934" s="130"/>
      <c r="B934" s="13"/>
      <c r="C934" s="30"/>
      <c r="D934" s="132"/>
      <c r="E934" s="132"/>
      <c r="F934" s="132"/>
      <c r="G934" s="133"/>
      <c r="H934" s="133"/>
      <c r="I934" s="133"/>
      <c r="J934" s="30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</row>
    <row r="935" spans="1:30" ht="12.75" customHeight="1" x14ac:dyDescent="0.25">
      <c r="A935" s="130"/>
      <c r="B935" s="13"/>
      <c r="C935" s="30"/>
      <c r="D935" s="132"/>
      <c r="E935" s="132"/>
      <c r="F935" s="132"/>
      <c r="G935" s="133"/>
      <c r="H935" s="133"/>
      <c r="I935" s="133"/>
      <c r="J935" s="30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</row>
    <row r="936" spans="1:30" ht="12.75" customHeight="1" x14ac:dyDescent="0.25">
      <c r="A936" s="130"/>
      <c r="B936" s="13"/>
      <c r="C936" s="30"/>
      <c r="D936" s="132"/>
      <c r="E936" s="132"/>
      <c r="F936" s="132"/>
      <c r="G936" s="133"/>
      <c r="H936" s="133"/>
      <c r="I936" s="133"/>
      <c r="J936" s="30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</row>
    <row r="937" spans="1:30" ht="12.75" customHeight="1" x14ac:dyDescent="0.25">
      <c r="A937" s="130"/>
      <c r="B937" s="13"/>
      <c r="C937" s="30"/>
      <c r="D937" s="132"/>
      <c r="E937" s="132"/>
      <c r="F937" s="132"/>
      <c r="G937" s="133"/>
      <c r="H937" s="133"/>
      <c r="I937" s="133"/>
      <c r="J937" s="30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</row>
    <row r="938" spans="1:30" ht="12.75" customHeight="1" x14ac:dyDescent="0.25">
      <c r="A938" s="130"/>
      <c r="B938" s="13"/>
      <c r="C938" s="30"/>
      <c r="D938" s="132"/>
      <c r="E938" s="132"/>
      <c r="F938" s="132"/>
      <c r="G938" s="133"/>
      <c r="H938" s="133"/>
      <c r="I938" s="133"/>
      <c r="J938" s="30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</row>
    <row r="939" spans="1:30" ht="12.75" customHeight="1" x14ac:dyDescent="0.25">
      <c r="A939" s="130"/>
      <c r="B939" s="13"/>
      <c r="C939" s="30"/>
      <c r="D939" s="132"/>
      <c r="E939" s="132"/>
      <c r="F939" s="132"/>
      <c r="G939" s="133"/>
      <c r="H939" s="133"/>
      <c r="I939" s="133"/>
      <c r="J939" s="30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</row>
    <row r="940" spans="1:30" ht="12.75" customHeight="1" x14ac:dyDescent="0.25">
      <c r="A940" s="130"/>
      <c r="B940" s="13"/>
      <c r="C940" s="30"/>
      <c r="D940" s="132"/>
      <c r="E940" s="132"/>
      <c r="F940" s="132"/>
      <c r="G940" s="133"/>
      <c r="H940" s="133"/>
      <c r="I940" s="133"/>
      <c r="J940" s="30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</row>
    <row r="941" spans="1:30" ht="12.75" customHeight="1" x14ac:dyDescent="0.25">
      <c r="A941" s="130"/>
      <c r="B941" s="13"/>
      <c r="C941" s="30"/>
      <c r="D941" s="132"/>
      <c r="E941" s="132"/>
      <c r="F941" s="132"/>
      <c r="G941" s="133"/>
      <c r="H941" s="133"/>
      <c r="I941" s="133"/>
      <c r="J941" s="30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</row>
    <row r="942" spans="1:30" ht="12.75" customHeight="1" x14ac:dyDescent="0.25">
      <c r="A942" s="130"/>
      <c r="B942" s="13"/>
      <c r="C942" s="30"/>
      <c r="D942" s="132"/>
      <c r="E942" s="132"/>
      <c r="F942" s="132"/>
      <c r="G942" s="133"/>
      <c r="H942" s="133"/>
      <c r="I942" s="133"/>
      <c r="J942" s="30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</row>
    <row r="943" spans="1:30" ht="12.75" customHeight="1" x14ac:dyDescent="0.25">
      <c r="A943" s="130"/>
      <c r="B943" s="13"/>
      <c r="C943" s="30"/>
      <c r="D943" s="132"/>
      <c r="E943" s="132"/>
      <c r="F943" s="132"/>
      <c r="G943" s="133"/>
      <c r="H943" s="133"/>
      <c r="I943" s="133"/>
      <c r="J943" s="30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</row>
    <row r="944" spans="1:30" ht="12.75" customHeight="1" x14ac:dyDescent="0.25">
      <c r="A944" s="130"/>
      <c r="B944" s="13"/>
      <c r="C944" s="30"/>
      <c r="D944" s="132"/>
      <c r="E944" s="132"/>
      <c r="F944" s="132"/>
      <c r="G944" s="133"/>
      <c r="H944" s="133"/>
      <c r="I944" s="133"/>
      <c r="J944" s="30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</row>
    <row r="945" spans="1:30" ht="12.75" customHeight="1" x14ac:dyDescent="0.25">
      <c r="A945" s="130"/>
      <c r="B945" s="13"/>
      <c r="C945" s="30"/>
      <c r="D945" s="132"/>
      <c r="E945" s="132"/>
      <c r="F945" s="132"/>
      <c r="G945" s="133"/>
      <c r="H945" s="133"/>
      <c r="I945" s="133"/>
      <c r="J945" s="30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</row>
    <row r="946" spans="1:30" ht="12.75" customHeight="1" x14ac:dyDescent="0.25">
      <c r="A946" s="130"/>
      <c r="B946" s="13"/>
      <c r="C946" s="30"/>
      <c r="D946" s="132"/>
      <c r="E946" s="132"/>
      <c r="F946" s="132"/>
      <c r="G946" s="133"/>
      <c r="H946" s="133"/>
      <c r="I946" s="133"/>
      <c r="J946" s="30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</row>
    <row r="947" spans="1:30" ht="12.75" customHeight="1" x14ac:dyDescent="0.25">
      <c r="A947" s="130"/>
      <c r="B947" s="13"/>
      <c r="C947" s="30"/>
      <c r="D947" s="132"/>
      <c r="E947" s="132"/>
      <c r="F947" s="132"/>
      <c r="G947" s="133"/>
      <c r="H947" s="133"/>
      <c r="I947" s="133"/>
      <c r="J947" s="30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</row>
    <row r="948" spans="1:30" ht="12.75" customHeight="1" x14ac:dyDescent="0.25">
      <c r="A948" s="130"/>
      <c r="B948" s="13"/>
      <c r="C948" s="30"/>
      <c r="D948" s="132"/>
      <c r="E948" s="132"/>
      <c r="F948" s="132"/>
      <c r="G948" s="133"/>
      <c r="H948" s="133"/>
      <c r="I948" s="133"/>
      <c r="J948" s="30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</row>
    <row r="949" spans="1:30" ht="12.75" customHeight="1" x14ac:dyDescent="0.25">
      <c r="A949" s="130"/>
      <c r="B949" s="13"/>
      <c r="C949" s="30"/>
      <c r="D949" s="132"/>
      <c r="E949" s="132"/>
      <c r="F949" s="132"/>
      <c r="G949" s="133"/>
      <c r="H949" s="133"/>
      <c r="I949" s="133"/>
      <c r="J949" s="30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</row>
    <row r="950" spans="1:30" ht="12.75" customHeight="1" x14ac:dyDescent="0.25">
      <c r="A950" s="130"/>
      <c r="B950" s="13"/>
      <c r="C950" s="30"/>
      <c r="D950" s="132"/>
      <c r="E950" s="132"/>
      <c r="F950" s="132"/>
      <c r="G950" s="133"/>
      <c r="H950" s="133"/>
      <c r="I950" s="133"/>
      <c r="J950" s="30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</row>
    <row r="951" spans="1:30" ht="12.75" customHeight="1" x14ac:dyDescent="0.25">
      <c r="A951" s="130"/>
      <c r="B951" s="13"/>
      <c r="C951" s="30"/>
      <c r="D951" s="132"/>
      <c r="E951" s="132"/>
      <c r="F951" s="132"/>
      <c r="G951" s="133"/>
      <c r="H951" s="133"/>
      <c r="I951" s="133"/>
      <c r="J951" s="30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</row>
    <row r="952" spans="1:30" ht="12.75" customHeight="1" x14ac:dyDescent="0.25">
      <c r="A952" s="130"/>
      <c r="B952" s="13"/>
      <c r="C952" s="30"/>
      <c r="D952" s="132"/>
      <c r="E952" s="132"/>
      <c r="F952" s="132"/>
      <c r="G952" s="133"/>
      <c r="H952" s="133"/>
      <c r="I952" s="133"/>
      <c r="J952" s="30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</row>
    <row r="953" spans="1:30" ht="12.75" customHeight="1" x14ac:dyDescent="0.25">
      <c r="A953" s="130"/>
      <c r="B953" s="13"/>
      <c r="C953" s="30"/>
      <c r="D953" s="132"/>
      <c r="E953" s="132"/>
      <c r="F953" s="132"/>
      <c r="G953" s="133"/>
      <c r="H953" s="133"/>
      <c r="I953" s="133"/>
      <c r="J953" s="30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</row>
    <row r="954" spans="1:30" ht="12.75" customHeight="1" x14ac:dyDescent="0.25">
      <c r="A954" s="130"/>
      <c r="B954" s="13"/>
      <c r="C954" s="30"/>
      <c r="D954" s="132"/>
      <c r="E954" s="132"/>
      <c r="F954" s="132"/>
      <c r="G954" s="133"/>
      <c r="H954" s="133"/>
      <c r="I954" s="133"/>
      <c r="J954" s="30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</row>
    <row r="955" spans="1:30" ht="12.75" customHeight="1" x14ac:dyDescent="0.25">
      <c r="A955" s="130"/>
      <c r="B955" s="13"/>
      <c r="C955" s="30"/>
      <c r="D955" s="132"/>
      <c r="E955" s="132"/>
      <c r="F955" s="132"/>
      <c r="G955" s="133"/>
      <c r="H955" s="133"/>
      <c r="I955" s="133"/>
      <c r="J955" s="30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</row>
    <row r="956" spans="1:30" ht="12.75" customHeight="1" x14ac:dyDescent="0.25">
      <c r="A956" s="130"/>
      <c r="B956" s="13"/>
      <c r="C956" s="30"/>
      <c r="D956" s="132"/>
      <c r="E956" s="132"/>
      <c r="F956" s="132"/>
      <c r="G956" s="133"/>
      <c r="H956" s="133"/>
      <c r="I956" s="133"/>
      <c r="J956" s="30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</row>
    <row r="957" spans="1:30" ht="12.75" customHeight="1" x14ac:dyDescent="0.25">
      <c r="A957" s="130"/>
      <c r="B957" s="13"/>
      <c r="C957" s="30"/>
      <c r="D957" s="132"/>
      <c r="E957" s="132"/>
      <c r="F957" s="132"/>
      <c r="G957" s="133"/>
      <c r="H957" s="133"/>
      <c r="I957" s="133"/>
      <c r="J957" s="30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</row>
    <row r="958" spans="1:30" ht="12.75" customHeight="1" x14ac:dyDescent="0.25">
      <c r="A958" s="130"/>
      <c r="B958" s="13"/>
      <c r="C958" s="30"/>
      <c r="D958" s="132"/>
      <c r="E958" s="132"/>
      <c r="F958" s="132"/>
      <c r="G958" s="133"/>
      <c r="H958" s="133"/>
      <c r="I958" s="133"/>
      <c r="J958" s="30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</row>
    <row r="959" spans="1:30" ht="12.75" customHeight="1" x14ac:dyDescent="0.25">
      <c r="A959" s="130"/>
      <c r="B959" s="13"/>
      <c r="C959" s="30"/>
      <c r="D959" s="132"/>
      <c r="E959" s="132"/>
      <c r="F959" s="132"/>
      <c r="G959" s="133"/>
      <c r="H959" s="133"/>
      <c r="I959" s="133"/>
      <c r="J959" s="30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</row>
    <row r="960" spans="1:30" ht="12.75" customHeight="1" x14ac:dyDescent="0.25">
      <c r="A960" s="130"/>
      <c r="B960" s="13"/>
      <c r="C960" s="30"/>
      <c r="D960" s="132"/>
      <c r="E960" s="132"/>
      <c r="F960" s="132"/>
      <c r="G960" s="133"/>
      <c r="H960" s="133"/>
      <c r="I960" s="133"/>
      <c r="J960" s="30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</row>
    <row r="961" spans="1:30" ht="12.75" customHeight="1" x14ac:dyDescent="0.25">
      <c r="A961" s="130"/>
      <c r="B961" s="13"/>
      <c r="C961" s="30"/>
      <c r="D961" s="132"/>
      <c r="E961" s="132"/>
      <c r="F961" s="132"/>
      <c r="G961" s="133"/>
      <c r="H961" s="133"/>
      <c r="I961" s="133"/>
      <c r="J961" s="30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</row>
    <row r="962" spans="1:30" ht="12.75" customHeight="1" x14ac:dyDescent="0.25">
      <c r="A962" s="130"/>
      <c r="B962" s="13"/>
      <c r="C962" s="30"/>
      <c r="D962" s="132"/>
      <c r="E962" s="132"/>
      <c r="F962" s="132"/>
      <c r="G962" s="133"/>
      <c r="H962" s="133"/>
      <c r="I962" s="133"/>
      <c r="J962" s="30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</row>
    <row r="963" spans="1:30" ht="12.75" customHeight="1" x14ac:dyDescent="0.25">
      <c r="A963" s="130"/>
      <c r="B963" s="13"/>
      <c r="C963" s="30"/>
      <c r="D963" s="132"/>
      <c r="E963" s="132"/>
      <c r="F963" s="132"/>
      <c r="G963" s="133"/>
      <c r="H963" s="133"/>
      <c r="I963" s="133"/>
      <c r="J963" s="30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</row>
    <row r="964" spans="1:30" ht="12.75" customHeight="1" x14ac:dyDescent="0.25">
      <c r="A964" s="130"/>
      <c r="B964" s="13"/>
      <c r="C964" s="30"/>
      <c r="D964" s="132"/>
      <c r="E964" s="132"/>
      <c r="F964" s="132"/>
      <c r="G964" s="133"/>
      <c r="H964" s="133"/>
      <c r="I964" s="133"/>
      <c r="J964" s="30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</row>
    <row r="965" spans="1:30" ht="12.75" customHeight="1" x14ac:dyDescent="0.25">
      <c r="A965" s="130"/>
      <c r="B965" s="13"/>
      <c r="C965" s="30"/>
      <c r="D965" s="132"/>
      <c r="E965" s="132"/>
      <c r="F965" s="132"/>
      <c r="G965" s="133"/>
      <c r="H965" s="133"/>
      <c r="I965" s="133"/>
      <c r="J965" s="30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</row>
    <row r="966" spans="1:30" ht="12.75" customHeight="1" x14ac:dyDescent="0.25">
      <c r="A966" s="130"/>
      <c r="B966" s="13"/>
      <c r="C966" s="30"/>
      <c r="D966" s="132"/>
      <c r="E966" s="132"/>
      <c r="F966" s="132"/>
      <c r="G966" s="133"/>
      <c r="H966" s="133"/>
      <c r="I966" s="133"/>
      <c r="J966" s="30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</row>
    <row r="967" spans="1:30" ht="12.75" customHeight="1" x14ac:dyDescent="0.25">
      <c r="A967" s="130"/>
      <c r="B967" s="13"/>
      <c r="C967" s="30"/>
      <c r="D967" s="132"/>
      <c r="E967" s="132"/>
      <c r="F967" s="132"/>
      <c r="G967" s="133"/>
      <c r="H967" s="133"/>
      <c r="I967" s="133"/>
      <c r="J967" s="30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</row>
    <row r="968" spans="1:30" ht="12.75" customHeight="1" x14ac:dyDescent="0.25">
      <c r="A968" s="130"/>
      <c r="B968" s="13"/>
      <c r="C968" s="30"/>
      <c r="D968" s="132"/>
      <c r="E968" s="132"/>
      <c r="F968" s="132"/>
      <c r="G968" s="133"/>
      <c r="H968" s="133"/>
      <c r="I968" s="133"/>
      <c r="J968" s="30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</row>
    <row r="969" spans="1:30" ht="12.75" customHeight="1" x14ac:dyDescent="0.25">
      <c r="A969" s="130"/>
      <c r="B969" s="13"/>
      <c r="C969" s="30"/>
      <c r="D969" s="132"/>
      <c r="E969" s="132"/>
      <c r="F969" s="132"/>
      <c r="G969" s="133"/>
      <c r="H969" s="133"/>
      <c r="I969" s="133"/>
      <c r="J969" s="30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</row>
    <row r="970" spans="1:30" ht="12.75" customHeight="1" x14ac:dyDescent="0.25">
      <c r="A970" s="130"/>
      <c r="B970" s="13"/>
      <c r="C970" s="30"/>
      <c r="D970" s="132"/>
      <c r="E970" s="132"/>
      <c r="F970" s="132"/>
      <c r="G970" s="133"/>
      <c r="H970" s="133"/>
      <c r="I970" s="133"/>
      <c r="J970" s="30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</row>
    <row r="971" spans="1:30" ht="12.75" customHeight="1" x14ac:dyDescent="0.25">
      <c r="A971" s="130"/>
      <c r="B971" s="13"/>
      <c r="C971" s="30"/>
      <c r="D971" s="132"/>
      <c r="E971" s="132"/>
      <c r="F971" s="132"/>
      <c r="G971" s="133"/>
      <c r="H971" s="133"/>
      <c r="I971" s="133"/>
      <c r="J971" s="30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</row>
    <row r="972" spans="1:30" ht="12.75" customHeight="1" x14ac:dyDescent="0.25">
      <c r="A972" s="130"/>
      <c r="B972" s="13"/>
      <c r="C972" s="30"/>
      <c r="D972" s="132"/>
      <c r="E972" s="132"/>
      <c r="F972" s="132"/>
      <c r="G972" s="133"/>
      <c r="H972" s="133"/>
      <c r="I972" s="133"/>
      <c r="J972" s="30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</row>
    <row r="973" spans="1:30" ht="12.75" customHeight="1" x14ac:dyDescent="0.25">
      <c r="A973" s="130"/>
      <c r="B973" s="13"/>
      <c r="C973" s="30"/>
      <c r="D973" s="132"/>
      <c r="E973" s="132"/>
      <c r="F973" s="132"/>
      <c r="G973" s="133"/>
      <c r="H973" s="133"/>
      <c r="I973" s="133"/>
      <c r="J973" s="30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</row>
    <row r="974" spans="1:30" ht="12.75" customHeight="1" x14ac:dyDescent="0.25">
      <c r="A974" s="130"/>
      <c r="B974" s="13"/>
      <c r="C974" s="30"/>
      <c r="D974" s="132"/>
      <c r="E974" s="132"/>
      <c r="F974" s="132"/>
      <c r="G974" s="133"/>
      <c r="H974" s="133"/>
      <c r="I974" s="133"/>
      <c r="J974" s="30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</row>
    <row r="975" spans="1:30" ht="12.75" customHeight="1" x14ac:dyDescent="0.25">
      <c r="A975" s="130"/>
      <c r="B975" s="13"/>
      <c r="C975" s="30"/>
      <c r="D975" s="132"/>
      <c r="E975" s="132"/>
      <c r="F975" s="132"/>
      <c r="G975" s="133"/>
      <c r="H975" s="133"/>
      <c r="I975" s="133"/>
      <c r="J975" s="30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</row>
    <row r="976" spans="1:30" ht="12.75" customHeight="1" x14ac:dyDescent="0.25">
      <c r="A976" s="130"/>
      <c r="B976" s="13"/>
      <c r="C976" s="30"/>
      <c r="D976" s="132"/>
      <c r="E976" s="132"/>
      <c r="F976" s="132"/>
      <c r="G976" s="133"/>
      <c r="H976" s="133"/>
      <c r="I976" s="133"/>
      <c r="J976" s="30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</row>
    <row r="977" spans="1:30" ht="12.75" customHeight="1" x14ac:dyDescent="0.25">
      <c r="A977" s="130"/>
      <c r="B977" s="13"/>
      <c r="C977" s="30"/>
      <c r="D977" s="132"/>
      <c r="E977" s="132"/>
      <c r="F977" s="132"/>
      <c r="G977" s="133"/>
      <c r="H977" s="133"/>
      <c r="I977" s="133"/>
      <c r="J977" s="30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</row>
    <row r="978" spans="1:30" ht="12.75" customHeight="1" x14ac:dyDescent="0.25">
      <c r="A978" s="130"/>
      <c r="B978" s="13"/>
      <c r="C978" s="30"/>
      <c r="D978" s="132"/>
      <c r="E978" s="132"/>
      <c r="F978" s="132"/>
      <c r="G978" s="133"/>
      <c r="H978" s="133"/>
      <c r="I978" s="133"/>
      <c r="J978" s="30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</row>
    <row r="979" spans="1:30" ht="12.75" customHeight="1" x14ac:dyDescent="0.25">
      <c r="A979" s="130"/>
      <c r="B979" s="13"/>
      <c r="C979" s="30"/>
      <c r="D979" s="132"/>
      <c r="E979" s="132"/>
      <c r="F979" s="132"/>
      <c r="G979" s="133"/>
      <c r="H979" s="133"/>
      <c r="I979" s="133"/>
      <c r="J979" s="30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</row>
    <row r="980" spans="1:30" ht="12.75" customHeight="1" x14ac:dyDescent="0.25">
      <c r="A980" s="130"/>
      <c r="B980" s="13"/>
      <c r="C980" s="30"/>
      <c r="D980" s="132"/>
      <c r="E980" s="132"/>
      <c r="F980" s="132"/>
      <c r="G980" s="133"/>
      <c r="H980" s="133"/>
      <c r="I980" s="133"/>
      <c r="J980" s="30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</row>
    <row r="981" spans="1:30" ht="12.75" customHeight="1" x14ac:dyDescent="0.25">
      <c r="A981" s="130"/>
      <c r="B981" s="13"/>
      <c r="C981" s="30"/>
      <c r="D981" s="132"/>
      <c r="E981" s="132"/>
      <c r="F981" s="132"/>
      <c r="G981" s="133"/>
      <c r="H981" s="133"/>
      <c r="I981" s="133"/>
      <c r="J981" s="30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</row>
    <row r="982" spans="1:30" ht="12.75" customHeight="1" x14ac:dyDescent="0.25">
      <c r="A982" s="130"/>
      <c r="B982" s="13"/>
      <c r="C982" s="30"/>
      <c r="D982" s="132"/>
      <c r="E982" s="132"/>
      <c r="F982" s="132"/>
      <c r="G982" s="133"/>
      <c r="H982" s="133"/>
      <c r="I982" s="133"/>
      <c r="J982" s="30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</row>
    <row r="983" spans="1:30" ht="12.75" customHeight="1" x14ac:dyDescent="0.25">
      <c r="A983" s="130"/>
      <c r="B983" s="13"/>
      <c r="C983" s="30"/>
      <c r="D983" s="132"/>
      <c r="E983" s="132"/>
      <c r="F983" s="132"/>
      <c r="G983" s="133"/>
      <c r="H983" s="133"/>
      <c r="I983" s="133"/>
      <c r="J983" s="30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</row>
    <row r="984" spans="1:30" ht="12.75" customHeight="1" x14ac:dyDescent="0.25">
      <c r="A984" s="130"/>
      <c r="B984" s="13"/>
      <c r="C984" s="30"/>
      <c r="D984" s="132"/>
      <c r="E984" s="132"/>
      <c r="F984" s="132"/>
      <c r="G984" s="133"/>
      <c r="H984" s="133"/>
      <c r="I984" s="133"/>
      <c r="J984" s="30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</row>
    <row r="985" spans="1:30" ht="12.75" customHeight="1" x14ac:dyDescent="0.25">
      <c r="A985" s="130"/>
      <c r="B985" s="13"/>
      <c r="C985" s="30"/>
      <c r="D985" s="132"/>
      <c r="E985" s="132"/>
      <c r="F985" s="132"/>
      <c r="G985" s="133"/>
      <c r="H985" s="133"/>
      <c r="I985" s="133"/>
      <c r="J985" s="30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</row>
    <row r="986" spans="1:30" ht="12.75" customHeight="1" x14ac:dyDescent="0.25">
      <c r="A986" s="130"/>
      <c r="B986" s="13"/>
      <c r="C986" s="30"/>
      <c r="D986" s="132"/>
      <c r="E986" s="132"/>
      <c r="F986" s="132"/>
      <c r="G986" s="133"/>
      <c r="H986" s="133"/>
      <c r="I986" s="133"/>
      <c r="J986" s="30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</row>
    <row r="987" spans="1:30" ht="12.75" customHeight="1" x14ac:dyDescent="0.25">
      <c r="A987" s="130"/>
      <c r="B987" s="13"/>
      <c r="C987" s="30"/>
      <c r="D987" s="132"/>
      <c r="E987" s="132"/>
      <c r="F987" s="132"/>
      <c r="G987" s="133"/>
      <c r="H987" s="133"/>
      <c r="I987" s="133"/>
      <c r="J987" s="30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</row>
    <row r="988" spans="1:30" ht="12.75" customHeight="1" x14ac:dyDescent="0.25">
      <c r="A988" s="130"/>
      <c r="B988" s="13"/>
      <c r="C988" s="30"/>
      <c r="D988" s="132"/>
      <c r="E988" s="132"/>
      <c r="F988" s="132"/>
      <c r="G988" s="133"/>
      <c r="H988" s="133"/>
      <c r="I988" s="133"/>
      <c r="J988" s="30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</row>
    <row r="989" spans="1:30" ht="12.75" customHeight="1" x14ac:dyDescent="0.25">
      <c r="A989" s="130"/>
      <c r="B989" s="13"/>
      <c r="C989" s="30"/>
      <c r="D989" s="132"/>
      <c r="E989" s="132"/>
      <c r="F989" s="132"/>
      <c r="G989" s="133"/>
      <c r="H989" s="133"/>
      <c r="I989" s="133"/>
      <c r="J989" s="30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</row>
    <row r="990" spans="1:30" ht="12.75" customHeight="1" x14ac:dyDescent="0.25">
      <c r="A990" s="130"/>
      <c r="B990" s="13"/>
      <c r="C990" s="30"/>
      <c r="D990" s="132"/>
      <c r="E990" s="132"/>
      <c r="F990" s="132"/>
      <c r="G990" s="133"/>
      <c r="H990" s="133"/>
      <c r="I990" s="133"/>
      <c r="J990" s="30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</row>
    <row r="991" spans="1:30" ht="12.75" customHeight="1" x14ac:dyDescent="0.25">
      <c r="A991" s="130"/>
      <c r="B991" s="13"/>
      <c r="C991" s="30"/>
      <c r="D991" s="132"/>
      <c r="E991" s="132"/>
      <c r="F991" s="132"/>
      <c r="G991" s="133"/>
      <c r="H991" s="133"/>
      <c r="I991" s="133"/>
      <c r="J991" s="30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</row>
    <row r="992" spans="1:30" ht="12.75" customHeight="1" x14ac:dyDescent="0.25">
      <c r="A992" s="130"/>
      <c r="B992" s="13"/>
      <c r="C992" s="30"/>
      <c r="D992" s="132"/>
      <c r="E992" s="132"/>
      <c r="F992" s="132"/>
      <c r="G992" s="133"/>
      <c r="H992" s="133"/>
      <c r="I992" s="133"/>
      <c r="J992" s="30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</row>
    <row r="993" spans="1:30" ht="12.75" customHeight="1" x14ac:dyDescent="0.25">
      <c r="A993" s="130"/>
      <c r="B993" s="13"/>
      <c r="C993" s="30"/>
      <c r="D993" s="132"/>
      <c r="E993" s="132"/>
      <c r="F993" s="132"/>
      <c r="G993" s="133"/>
      <c r="H993" s="133"/>
      <c r="I993" s="133"/>
      <c r="J993" s="30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</row>
    <row r="994" spans="1:30" ht="12.75" customHeight="1" x14ac:dyDescent="0.25">
      <c r="A994" s="130"/>
      <c r="B994" s="13"/>
      <c r="C994" s="30"/>
      <c r="D994" s="132"/>
      <c r="E994" s="132"/>
      <c r="F994" s="132"/>
      <c r="G994" s="133"/>
      <c r="H994" s="133"/>
      <c r="I994" s="133"/>
      <c r="J994" s="30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</row>
    <row r="995" spans="1:30" ht="12.75" customHeight="1" x14ac:dyDescent="0.25">
      <c r="A995" s="130"/>
      <c r="B995" s="13"/>
      <c r="C995" s="30"/>
      <c r="D995" s="132"/>
      <c r="E995" s="132"/>
      <c r="F995" s="132"/>
      <c r="G995" s="133"/>
      <c r="H995" s="133"/>
      <c r="I995" s="133"/>
      <c r="J995" s="30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</row>
    <row r="996" spans="1:30" ht="12.75" customHeight="1" x14ac:dyDescent="0.25">
      <c r="A996" s="130"/>
      <c r="B996" s="13"/>
      <c r="C996" s="30"/>
      <c r="D996" s="132"/>
      <c r="E996" s="132"/>
      <c r="F996" s="132"/>
      <c r="G996" s="133"/>
      <c r="H996" s="133"/>
      <c r="I996" s="133"/>
      <c r="J996" s="30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</row>
    <row r="997" spans="1:30" ht="12.75" customHeight="1" x14ac:dyDescent="0.25">
      <c r="A997" s="130"/>
      <c r="B997" s="13"/>
      <c r="C997" s="30"/>
      <c r="D997" s="132"/>
      <c r="E997" s="132"/>
      <c r="F997" s="132"/>
      <c r="G997" s="133"/>
      <c r="H997" s="133"/>
      <c r="I997" s="133"/>
      <c r="J997" s="30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</row>
    <row r="998" spans="1:30" ht="12.75" customHeight="1" x14ac:dyDescent="0.25">
      <c r="A998" s="130"/>
      <c r="B998" s="13"/>
      <c r="C998" s="30"/>
      <c r="D998" s="132"/>
      <c r="E998" s="132"/>
      <c r="F998" s="132"/>
      <c r="G998" s="133"/>
      <c r="H998" s="133"/>
      <c r="I998" s="133"/>
      <c r="J998" s="30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</row>
    <row r="999" spans="1:30" ht="12.75" customHeight="1" x14ac:dyDescent="0.25">
      <c r="A999" s="130"/>
      <c r="B999" s="13"/>
      <c r="C999" s="30"/>
      <c r="D999" s="132"/>
      <c r="E999" s="132"/>
      <c r="F999" s="132"/>
      <c r="G999" s="133"/>
      <c r="H999" s="133"/>
      <c r="I999" s="133"/>
      <c r="J999" s="30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</row>
    <row r="1000" spans="1:30" ht="12.75" customHeight="1" x14ac:dyDescent="0.25">
      <c r="A1000" s="130"/>
      <c r="B1000" s="13"/>
      <c r="C1000" s="30"/>
      <c r="D1000" s="132"/>
      <c r="E1000" s="132"/>
      <c r="F1000" s="132"/>
      <c r="G1000" s="133"/>
      <c r="H1000" s="133"/>
      <c r="I1000" s="133"/>
      <c r="J1000" s="30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</row>
  </sheetData>
  <mergeCells count="487">
    <mergeCell ref="J19:J20"/>
    <mergeCell ref="J21:J22"/>
    <mergeCell ref="J5:J6"/>
    <mergeCell ref="J7:J8"/>
    <mergeCell ref="J9:J10"/>
    <mergeCell ref="J11:J12"/>
    <mergeCell ref="J13:J14"/>
    <mergeCell ref="J15:J16"/>
    <mergeCell ref="J17:J18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</mergeCells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AA44D-A356-4099-85FB-82F7C5D8D4EB}">
  <dimension ref="A5:Q43"/>
  <sheetViews>
    <sheetView topLeftCell="A10" workbookViewId="0">
      <selection activeCell="L24" sqref="L24"/>
    </sheetView>
  </sheetViews>
  <sheetFormatPr defaultRowHeight="15" x14ac:dyDescent="0.25"/>
  <cols>
    <col min="1" max="1" width="5.140625" bestFit="1" customWidth="1"/>
    <col min="2" max="2" width="101.7109375" bestFit="1" customWidth="1"/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0" max="10" width="32.7109375" bestFit="1" customWidth="1"/>
  </cols>
  <sheetData>
    <row r="5" spans="1:13" ht="15.75" thickBot="1" x14ac:dyDescent="0.3"/>
    <row r="6" spans="1:13" ht="15.75" thickTop="1" x14ac:dyDescent="0.25">
      <c r="A6" s="340" t="s">
        <v>407</v>
      </c>
      <c r="B6" s="341"/>
      <c r="C6" s="341"/>
      <c r="D6" s="341"/>
      <c r="E6" s="341"/>
      <c r="F6" s="341"/>
      <c r="G6" s="341"/>
      <c r="H6" s="341"/>
      <c r="I6" s="341"/>
      <c r="J6" s="342"/>
    </row>
    <row r="7" spans="1:13" ht="15.75" thickBot="1" x14ac:dyDescent="0.3">
      <c r="A7" s="343"/>
      <c r="B7" s="344"/>
      <c r="C7" s="344"/>
      <c r="D7" s="344"/>
      <c r="E7" s="344"/>
      <c r="F7" s="344"/>
      <c r="G7" s="344"/>
      <c r="H7" s="344"/>
      <c r="I7" s="344"/>
      <c r="J7" s="345"/>
    </row>
    <row r="8" spans="1:13" ht="15.75" thickTop="1" x14ac:dyDescent="0.25">
      <c r="A8" s="346" t="s">
        <v>408</v>
      </c>
      <c r="B8" s="347"/>
      <c r="C8" s="347"/>
      <c r="D8" s="347"/>
      <c r="E8" s="347"/>
      <c r="F8" s="347"/>
      <c r="G8" s="347"/>
      <c r="H8" s="347"/>
      <c r="I8" s="347"/>
      <c r="J8" s="348"/>
    </row>
    <row r="9" spans="1:13" ht="15.75" thickBot="1" x14ac:dyDescent="0.3">
      <c r="A9" s="349"/>
      <c r="B9" s="350"/>
      <c r="C9" s="350"/>
      <c r="D9" s="350"/>
      <c r="E9" s="350"/>
      <c r="F9" s="350"/>
      <c r="G9" s="350"/>
      <c r="H9" s="350"/>
      <c r="I9" s="350"/>
      <c r="J9" s="351"/>
    </row>
    <row r="10" spans="1:13" ht="16.5" thickTop="1" thickBot="1" x14ac:dyDescent="0.3">
      <c r="A10" s="333" t="s">
        <v>348</v>
      </c>
      <c r="B10" s="333" t="s">
        <v>349</v>
      </c>
      <c r="C10" s="333" t="s">
        <v>351</v>
      </c>
      <c r="D10" s="204" t="s">
        <v>352</v>
      </c>
      <c r="E10" s="204" t="s">
        <v>353</v>
      </c>
      <c r="F10" s="204" t="s">
        <v>354</v>
      </c>
      <c r="G10" s="333" t="s">
        <v>355</v>
      </c>
      <c r="H10" s="333" t="s">
        <v>356</v>
      </c>
      <c r="I10" s="333" t="s">
        <v>357</v>
      </c>
      <c r="J10" s="339" t="s">
        <v>358</v>
      </c>
      <c r="K10" s="338" t="s">
        <v>409</v>
      </c>
      <c r="L10" s="338" t="s">
        <v>410</v>
      </c>
      <c r="M10" s="338" t="s">
        <v>411</v>
      </c>
    </row>
    <row r="11" spans="1:13" ht="16.5" thickTop="1" thickBot="1" x14ac:dyDescent="0.3">
      <c r="A11" s="333"/>
      <c r="B11" s="333"/>
      <c r="C11" s="333"/>
      <c r="D11" s="204" t="s">
        <v>359</v>
      </c>
      <c r="E11" s="204" t="s">
        <v>360</v>
      </c>
      <c r="F11" s="204" t="s">
        <v>361</v>
      </c>
      <c r="G11" s="333"/>
      <c r="H11" s="333"/>
      <c r="I11" s="333"/>
      <c r="J11" s="339"/>
      <c r="K11" s="338"/>
      <c r="L11" s="338"/>
      <c r="M11" s="338"/>
    </row>
    <row r="12" spans="1:13" ht="16.5" thickTop="1" thickBot="1" x14ac:dyDescent="0.3">
      <c r="A12" s="204">
        <v>1</v>
      </c>
      <c r="B12" s="227" t="s">
        <v>412</v>
      </c>
      <c r="C12" s="204" t="s">
        <v>363</v>
      </c>
      <c r="D12" s="282">
        <v>3.5</v>
      </c>
      <c r="E12" s="282">
        <v>13.5</v>
      </c>
      <c r="F12" s="282">
        <v>3.2</v>
      </c>
      <c r="G12" s="228">
        <f>AVERAGE(D12:F12)</f>
        <v>6.7333333333333334</v>
      </c>
      <c r="H12" s="228">
        <f>MIN(D12:F12)</f>
        <v>3.2</v>
      </c>
      <c r="I12" s="228">
        <f>MAX(D12:F12)</f>
        <v>13.5</v>
      </c>
      <c r="J12" s="229">
        <f>(I12/H12)-1</f>
        <v>3.21875</v>
      </c>
      <c r="K12" s="232" t="s">
        <v>557</v>
      </c>
      <c r="L12" s="232" t="s">
        <v>413</v>
      </c>
      <c r="M12" s="232" t="s">
        <v>558</v>
      </c>
    </row>
    <row r="13" spans="1:13" ht="16.5" thickTop="1" thickBot="1" x14ac:dyDescent="0.3">
      <c r="A13" s="204">
        <v>2</v>
      </c>
      <c r="B13" s="227" t="s">
        <v>414</v>
      </c>
      <c r="C13" s="204" t="s">
        <v>363</v>
      </c>
      <c r="D13" s="282">
        <v>140</v>
      </c>
      <c r="E13" s="282">
        <v>200</v>
      </c>
      <c r="F13" s="282">
        <v>180</v>
      </c>
      <c r="G13" s="228">
        <f t="shared" ref="G13:G40" si="0">AVERAGE(D13:F13)</f>
        <v>173.33333333333334</v>
      </c>
      <c r="H13" s="228">
        <f t="shared" ref="H13:H40" si="1">MIN(D13:F13)</f>
        <v>140</v>
      </c>
      <c r="I13" s="228">
        <f t="shared" ref="I13:I40" si="2">MAX(D13:F13)</f>
        <v>200</v>
      </c>
      <c r="J13" s="229">
        <f t="shared" ref="J13:J40" si="3">(I13/H13)-1</f>
        <v>0.4285714285714286</v>
      </c>
      <c r="K13" s="232" t="s">
        <v>557</v>
      </c>
      <c r="L13" s="232" t="s">
        <v>413</v>
      </c>
      <c r="M13" s="232" t="s">
        <v>558</v>
      </c>
    </row>
    <row r="14" spans="1:13" ht="16.5" thickTop="1" thickBot="1" x14ac:dyDescent="0.3">
      <c r="A14" s="204">
        <v>3</v>
      </c>
      <c r="B14" s="227" t="s">
        <v>415</v>
      </c>
      <c r="C14" s="204" t="s">
        <v>363</v>
      </c>
      <c r="D14" s="282">
        <v>2.6</v>
      </c>
      <c r="E14" s="282">
        <v>6</v>
      </c>
      <c r="F14" s="282">
        <v>3</v>
      </c>
      <c r="G14" s="228">
        <f t="shared" si="0"/>
        <v>3.8666666666666667</v>
      </c>
      <c r="H14" s="228">
        <f>MIN(D14:F14)</f>
        <v>2.6</v>
      </c>
      <c r="I14" s="228">
        <f t="shared" si="2"/>
        <v>6</v>
      </c>
      <c r="J14" s="229">
        <f t="shared" si="3"/>
        <v>1.3076923076923075</v>
      </c>
      <c r="K14" s="232" t="s">
        <v>557</v>
      </c>
      <c r="L14" s="232" t="s">
        <v>413</v>
      </c>
      <c r="M14" s="232" t="s">
        <v>558</v>
      </c>
    </row>
    <row r="15" spans="1:13" ht="16.5" thickTop="1" thickBot="1" x14ac:dyDescent="0.3">
      <c r="A15" s="204">
        <v>4</v>
      </c>
      <c r="B15" s="227" t="s">
        <v>416</v>
      </c>
      <c r="C15" s="204" t="s">
        <v>363</v>
      </c>
      <c r="D15" s="282">
        <v>5</v>
      </c>
      <c r="E15" s="282">
        <v>6</v>
      </c>
      <c r="F15" s="282">
        <v>20</v>
      </c>
      <c r="G15" s="228">
        <f t="shared" si="0"/>
        <v>10.333333333333334</v>
      </c>
      <c r="H15" s="228">
        <f t="shared" si="1"/>
        <v>5</v>
      </c>
      <c r="I15" s="228">
        <f t="shared" si="2"/>
        <v>20</v>
      </c>
      <c r="J15" s="229">
        <f t="shared" si="3"/>
        <v>3</v>
      </c>
      <c r="K15" s="232" t="s">
        <v>557</v>
      </c>
      <c r="L15" s="232" t="s">
        <v>413</v>
      </c>
      <c r="M15" s="232" t="s">
        <v>558</v>
      </c>
    </row>
    <row r="16" spans="1:13" ht="16.5" thickTop="1" thickBot="1" x14ac:dyDescent="0.3">
      <c r="A16" s="204">
        <v>5</v>
      </c>
      <c r="B16" s="227" t="s">
        <v>417</v>
      </c>
      <c r="C16" s="204" t="s">
        <v>363</v>
      </c>
      <c r="D16" s="282">
        <v>0.14000000000000001</v>
      </c>
      <c r="E16" s="282">
        <v>0.65</v>
      </c>
      <c r="F16" s="282">
        <v>0.23</v>
      </c>
      <c r="G16" s="228">
        <f t="shared" si="0"/>
        <v>0.34</v>
      </c>
      <c r="H16" s="228">
        <f t="shared" si="1"/>
        <v>0.14000000000000001</v>
      </c>
      <c r="I16" s="228">
        <f t="shared" si="2"/>
        <v>0.65</v>
      </c>
      <c r="J16" s="229">
        <f t="shared" si="3"/>
        <v>3.6428571428571423</v>
      </c>
      <c r="K16" s="232" t="s">
        <v>557</v>
      </c>
      <c r="L16" s="232" t="s">
        <v>413</v>
      </c>
      <c r="M16" s="232" t="s">
        <v>558</v>
      </c>
    </row>
    <row r="17" spans="1:13" ht="16.5" thickTop="1" thickBot="1" x14ac:dyDescent="0.3">
      <c r="A17" s="204">
        <v>6</v>
      </c>
      <c r="B17" s="227" t="s">
        <v>418</v>
      </c>
      <c r="C17" s="204" t="s">
        <v>363</v>
      </c>
      <c r="D17" s="282">
        <v>0.4</v>
      </c>
      <c r="E17" s="282">
        <v>2.75</v>
      </c>
      <c r="F17" s="282">
        <v>0.8</v>
      </c>
      <c r="G17" s="228">
        <f t="shared" si="0"/>
        <v>1.3166666666666667</v>
      </c>
      <c r="H17" s="228">
        <f t="shared" si="1"/>
        <v>0.4</v>
      </c>
      <c r="I17" s="228">
        <f t="shared" si="2"/>
        <v>2.75</v>
      </c>
      <c r="J17" s="229">
        <f t="shared" si="3"/>
        <v>5.875</v>
      </c>
      <c r="K17" s="232" t="s">
        <v>557</v>
      </c>
      <c r="L17" s="232" t="s">
        <v>413</v>
      </c>
      <c r="M17" s="232" t="s">
        <v>558</v>
      </c>
    </row>
    <row r="18" spans="1:13" ht="16.5" thickTop="1" thickBot="1" x14ac:dyDescent="0.3">
      <c r="A18" s="204">
        <v>7</v>
      </c>
      <c r="B18" s="227" t="s">
        <v>419</v>
      </c>
      <c r="C18" s="204" t="s">
        <v>363</v>
      </c>
      <c r="D18" s="282">
        <v>0.2</v>
      </c>
      <c r="E18" s="282">
        <v>0.55000000000000004</v>
      </c>
      <c r="F18" s="282">
        <v>0.4</v>
      </c>
      <c r="G18" s="228">
        <f t="shared" si="0"/>
        <v>0.3833333333333333</v>
      </c>
      <c r="H18" s="228">
        <f t="shared" si="1"/>
        <v>0.2</v>
      </c>
      <c r="I18" s="228">
        <f t="shared" si="2"/>
        <v>0.55000000000000004</v>
      </c>
      <c r="J18" s="233">
        <f t="shared" si="3"/>
        <v>1.75</v>
      </c>
      <c r="K18" s="232" t="s">
        <v>557</v>
      </c>
      <c r="L18" s="232" t="s">
        <v>413</v>
      </c>
      <c r="M18" s="232" t="s">
        <v>558</v>
      </c>
    </row>
    <row r="19" spans="1:13" ht="16.5" thickTop="1" thickBot="1" x14ac:dyDescent="0.3">
      <c r="A19" s="204">
        <v>8</v>
      </c>
      <c r="B19" s="227" t="s">
        <v>420</v>
      </c>
      <c r="C19" s="204" t="s">
        <v>363</v>
      </c>
      <c r="D19" s="282">
        <v>0.09</v>
      </c>
      <c r="E19" s="282">
        <v>0.3</v>
      </c>
      <c r="F19" s="282">
        <v>0.12</v>
      </c>
      <c r="G19" s="228">
        <f t="shared" si="0"/>
        <v>0.17</v>
      </c>
      <c r="H19" s="228">
        <f t="shared" si="1"/>
        <v>0.09</v>
      </c>
      <c r="I19" s="228">
        <f t="shared" si="2"/>
        <v>0.3</v>
      </c>
      <c r="J19" s="229">
        <f t="shared" si="3"/>
        <v>2.3333333333333335</v>
      </c>
      <c r="K19" s="232" t="s">
        <v>557</v>
      </c>
      <c r="L19" s="232" t="s">
        <v>413</v>
      </c>
      <c r="M19" s="232" t="s">
        <v>558</v>
      </c>
    </row>
    <row r="20" spans="1:13" ht="16.5" thickTop="1" thickBot="1" x14ac:dyDescent="0.3">
      <c r="A20" s="204">
        <v>9</v>
      </c>
      <c r="B20" s="227" t="s">
        <v>421</v>
      </c>
      <c r="C20" s="204" t="s">
        <v>363</v>
      </c>
      <c r="D20" s="282">
        <v>0.35</v>
      </c>
      <c r="E20" s="282">
        <v>1.65</v>
      </c>
      <c r="F20" s="282">
        <v>0.4</v>
      </c>
      <c r="G20" s="228">
        <f t="shared" si="0"/>
        <v>0.79999999999999993</v>
      </c>
      <c r="H20" s="228">
        <f t="shared" si="1"/>
        <v>0.35</v>
      </c>
      <c r="I20" s="228">
        <f t="shared" si="2"/>
        <v>1.65</v>
      </c>
      <c r="J20" s="229">
        <f t="shared" si="3"/>
        <v>3.7142857142857144</v>
      </c>
      <c r="K20" s="232" t="s">
        <v>557</v>
      </c>
      <c r="L20" s="232" t="s">
        <v>413</v>
      </c>
      <c r="M20" s="232" t="s">
        <v>558</v>
      </c>
    </row>
    <row r="21" spans="1:13" ht="16.5" thickTop="1" thickBot="1" x14ac:dyDescent="0.3">
      <c r="A21" s="204">
        <v>10</v>
      </c>
      <c r="B21" s="227" t="s">
        <v>422</v>
      </c>
      <c r="C21" s="204" t="s">
        <v>363</v>
      </c>
      <c r="D21" s="282">
        <v>0.17</v>
      </c>
      <c r="E21" s="282">
        <v>0.5</v>
      </c>
      <c r="F21" s="282">
        <v>0.2</v>
      </c>
      <c r="G21" s="228">
        <f t="shared" si="0"/>
        <v>0.29000000000000004</v>
      </c>
      <c r="H21" s="228">
        <f t="shared" si="1"/>
        <v>0.17</v>
      </c>
      <c r="I21" s="228">
        <f t="shared" si="2"/>
        <v>0.5</v>
      </c>
      <c r="J21" s="229">
        <f t="shared" si="3"/>
        <v>1.9411764705882351</v>
      </c>
      <c r="K21" s="232" t="s">
        <v>557</v>
      </c>
      <c r="L21" s="232" t="s">
        <v>413</v>
      </c>
      <c r="M21" s="232" t="s">
        <v>558</v>
      </c>
    </row>
    <row r="22" spans="1:13" ht="16.5" thickTop="1" thickBot="1" x14ac:dyDescent="0.3">
      <c r="A22" s="339" t="s">
        <v>423</v>
      </c>
      <c r="B22" s="336"/>
      <c r="C22" s="336"/>
      <c r="D22" s="336"/>
      <c r="E22" s="336"/>
      <c r="F22" s="336"/>
      <c r="G22" s="336"/>
      <c r="H22" s="336"/>
      <c r="I22" s="336"/>
      <c r="J22" s="337"/>
      <c r="K22" s="232"/>
      <c r="L22" s="232"/>
      <c r="M22" s="232"/>
    </row>
    <row r="23" spans="1:13" ht="16.5" thickTop="1" thickBot="1" x14ac:dyDescent="0.3">
      <c r="A23" s="204">
        <v>11</v>
      </c>
      <c r="B23" s="230" t="s">
        <v>424</v>
      </c>
      <c r="C23" s="204" t="s">
        <v>363</v>
      </c>
      <c r="D23" s="331">
        <v>18</v>
      </c>
      <c r="E23" s="331">
        <v>9</v>
      </c>
      <c r="F23" s="331">
        <v>12</v>
      </c>
      <c r="G23" s="228">
        <f t="shared" si="0"/>
        <v>13</v>
      </c>
      <c r="H23" s="228">
        <f t="shared" si="1"/>
        <v>9</v>
      </c>
      <c r="I23" s="228">
        <f t="shared" si="2"/>
        <v>18</v>
      </c>
      <c r="J23" s="229">
        <f t="shared" si="3"/>
        <v>1</v>
      </c>
      <c r="K23" s="232" t="s">
        <v>425</v>
      </c>
      <c r="L23" s="232" t="s">
        <v>698</v>
      </c>
      <c r="M23" s="232" t="s">
        <v>426</v>
      </c>
    </row>
    <row r="24" spans="1:13" ht="16.5" thickTop="1" thickBot="1" x14ac:dyDescent="0.3">
      <c r="A24" s="204">
        <v>12</v>
      </c>
      <c r="B24" s="230" t="s">
        <v>427</v>
      </c>
      <c r="C24" s="204" t="s">
        <v>4</v>
      </c>
      <c r="D24" s="331">
        <v>6</v>
      </c>
      <c r="E24" s="331">
        <v>4</v>
      </c>
      <c r="F24" s="331">
        <v>6</v>
      </c>
      <c r="G24" s="228">
        <f t="shared" si="0"/>
        <v>5.333333333333333</v>
      </c>
      <c r="H24" s="228">
        <f t="shared" si="1"/>
        <v>4</v>
      </c>
      <c r="I24" s="228">
        <f t="shared" si="2"/>
        <v>6</v>
      </c>
      <c r="J24" s="229">
        <f t="shared" si="3"/>
        <v>0.5</v>
      </c>
      <c r="K24" s="232" t="s">
        <v>425</v>
      </c>
      <c r="L24" s="232" t="s">
        <v>698</v>
      </c>
      <c r="M24" s="232" t="s">
        <v>426</v>
      </c>
    </row>
    <row r="25" spans="1:13" ht="16.5" thickTop="1" thickBot="1" x14ac:dyDescent="0.3">
      <c r="A25" s="339" t="s">
        <v>428</v>
      </c>
      <c r="B25" s="336"/>
      <c r="C25" s="336"/>
      <c r="D25" s="336"/>
      <c r="E25" s="336"/>
      <c r="F25" s="336"/>
      <c r="G25" s="336"/>
      <c r="H25" s="336"/>
      <c r="I25" s="336"/>
      <c r="J25" s="337"/>
      <c r="K25" s="232"/>
      <c r="L25" s="232"/>
      <c r="M25" s="232"/>
    </row>
    <row r="26" spans="1:13" ht="16.5" thickTop="1" thickBot="1" x14ac:dyDescent="0.3">
      <c r="A26" s="204">
        <v>13</v>
      </c>
      <c r="B26" s="227" t="s">
        <v>429</v>
      </c>
      <c r="C26" s="204" t="s">
        <v>363</v>
      </c>
      <c r="D26" s="275">
        <v>2128</v>
      </c>
      <c r="E26" s="275">
        <v>2016.66</v>
      </c>
      <c r="F26" s="275">
        <v>1550</v>
      </c>
      <c r="G26" s="228">
        <f t="shared" si="0"/>
        <v>1898.22</v>
      </c>
      <c r="H26" s="228">
        <f t="shared" si="1"/>
        <v>1550</v>
      </c>
      <c r="I26" s="228">
        <f t="shared" si="2"/>
        <v>2128</v>
      </c>
      <c r="J26" s="229">
        <f t="shared" si="3"/>
        <v>0.37290322580645152</v>
      </c>
      <c r="K26" s="232" t="s">
        <v>559</v>
      </c>
      <c r="L26" s="232" t="s">
        <v>430</v>
      </c>
      <c r="M26" s="232" t="s">
        <v>431</v>
      </c>
    </row>
    <row r="27" spans="1:13" ht="16.5" thickTop="1" thickBot="1" x14ac:dyDescent="0.3">
      <c r="A27" s="339" t="s">
        <v>432</v>
      </c>
      <c r="B27" s="336"/>
      <c r="C27" s="336"/>
      <c r="D27" s="336"/>
      <c r="E27" s="336"/>
      <c r="F27" s="336"/>
      <c r="G27" s="336"/>
      <c r="H27" s="336"/>
      <c r="I27" s="336"/>
      <c r="J27" s="337"/>
      <c r="K27" s="232"/>
      <c r="L27" s="232"/>
      <c r="M27" s="232"/>
    </row>
    <row r="28" spans="1:13" ht="16.5" thickTop="1" thickBot="1" x14ac:dyDescent="0.3">
      <c r="A28" s="204">
        <v>14</v>
      </c>
      <c r="B28" s="227" t="s">
        <v>433</v>
      </c>
      <c r="C28" s="204" t="s">
        <v>434</v>
      </c>
      <c r="D28" s="331">
        <v>30</v>
      </c>
      <c r="E28" s="275">
        <v>24.74</v>
      </c>
      <c r="F28" s="275">
        <v>12.6</v>
      </c>
      <c r="G28" s="228">
        <f t="shared" si="0"/>
        <v>22.446666666666662</v>
      </c>
      <c r="H28" s="228">
        <f t="shared" si="1"/>
        <v>12.6</v>
      </c>
      <c r="I28" s="228">
        <f t="shared" si="2"/>
        <v>30</v>
      </c>
      <c r="J28" s="229">
        <f t="shared" si="3"/>
        <v>1.3809523809523809</v>
      </c>
      <c r="K28" s="232" t="s">
        <v>435</v>
      </c>
      <c r="L28" s="232" t="s">
        <v>436</v>
      </c>
      <c r="M28" s="232" t="s">
        <v>437</v>
      </c>
    </row>
    <row r="29" spans="1:13" ht="16.5" thickTop="1" thickBot="1" x14ac:dyDescent="0.3">
      <c r="A29" s="204">
        <v>15</v>
      </c>
      <c r="B29" s="227" t="s">
        <v>438</v>
      </c>
      <c r="C29" s="204" t="s">
        <v>434</v>
      </c>
      <c r="D29" s="331">
        <v>200</v>
      </c>
      <c r="E29" s="275">
        <v>178.9</v>
      </c>
      <c r="F29" s="275">
        <v>22.7</v>
      </c>
      <c r="G29" s="228">
        <f t="shared" si="0"/>
        <v>133.86666666666665</v>
      </c>
      <c r="H29" s="228">
        <f t="shared" si="1"/>
        <v>22.7</v>
      </c>
      <c r="I29" s="228">
        <f t="shared" si="2"/>
        <v>200</v>
      </c>
      <c r="J29" s="233">
        <f t="shared" si="3"/>
        <v>7.8105726872246706</v>
      </c>
      <c r="K29" s="232" t="s">
        <v>435</v>
      </c>
      <c r="L29" s="232" t="s">
        <v>436</v>
      </c>
      <c r="M29" s="232" t="s">
        <v>437</v>
      </c>
    </row>
    <row r="30" spans="1:13" ht="16.5" thickTop="1" thickBot="1" x14ac:dyDescent="0.3">
      <c r="A30" s="204">
        <v>16</v>
      </c>
      <c r="B30" s="227" t="s">
        <v>439</v>
      </c>
      <c r="C30" s="204" t="s">
        <v>434</v>
      </c>
      <c r="D30" s="331">
        <v>800</v>
      </c>
      <c r="E30" s="275">
        <v>750</v>
      </c>
      <c r="F30" s="275">
        <v>50</v>
      </c>
      <c r="G30" s="228">
        <f t="shared" si="0"/>
        <v>533.33333333333337</v>
      </c>
      <c r="H30" s="228">
        <f t="shared" si="1"/>
        <v>50</v>
      </c>
      <c r="I30" s="228">
        <f t="shared" si="2"/>
        <v>800</v>
      </c>
      <c r="J30" s="229">
        <f t="shared" si="3"/>
        <v>15</v>
      </c>
      <c r="K30" s="232" t="s">
        <v>435</v>
      </c>
      <c r="L30" s="232" t="s">
        <v>436</v>
      </c>
      <c r="M30" s="232" t="s">
        <v>437</v>
      </c>
    </row>
    <row r="31" spans="1:13" ht="16.5" thickTop="1" thickBot="1" x14ac:dyDescent="0.3">
      <c r="A31" s="204">
        <v>17</v>
      </c>
      <c r="B31" s="227" t="s">
        <v>440</v>
      </c>
      <c r="C31" s="204" t="s">
        <v>434</v>
      </c>
      <c r="D31" s="331">
        <v>270</v>
      </c>
      <c r="E31" s="275">
        <v>250</v>
      </c>
      <c r="F31" s="275">
        <v>37.94</v>
      </c>
      <c r="G31" s="228">
        <f t="shared" si="0"/>
        <v>185.98000000000002</v>
      </c>
      <c r="H31" s="228">
        <f t="shared" si="1"/>
        <v>37.94</v>
      </c>
      <c r="I31" s="228">
        <f t="shared" si="2"/>
        <v>270</v>
      </c>
      <c r="J31" s="229">
        <f t="shared" si="3"/>
        <v>6.1164997364259364</v>
      </c>
      <c r="K31" s="232" t="s">
        <v>435</v>
      </c>
      <c r="L31" s="232" t="s">
        <v>436</v>
      </c>
      <c r="M31" s="232" t="s">
        <v>437</v>
      </c>
    </row>
    <row r="32" spans="1:13" ht="16.5" thickTop="1" thickBot="1" x14ac:dyDescent="0.3">
      <c r="A32" s="204">
        <v>18</v>
      </c>
      <c r="B32" s="227" t="s">
        <v>441</v>
      </c>
      <c r="C32" s="204" t="s">
        <v>434</v>
      </c>
      <c r="D32" s="331">
        <v>270</v>
      </c>
      <c r="E32" s="275">
        <v>32.78</v>
      </c>
      <c r="F32" s="275">
        <v>16.55</v>
      </c>
      <c r="G32" s="228">
        <f t="shared" si="0"/>
        <v>106.44333333333333</v>
      </c>
      <c r="H32" s="228">
        <f t="shared" si="1"/>
        <v>16.55</v>
      </c>
      <c r="I32" s="228">
        <f t="shared" si="2"/>
        <v>270</v>
      </c>
      <c r="J32" s="229">
        <f t="shared" si="3"/>
        <v>15.314199395770391</v>
      </c>
      <c r="K32" s="232" t="s">
        <v>435</v>
      </c>
      <c r="L32" s="232" t="s">
        <v>436</v>
      </c>
      <c r="M32" s="232" t="s">
        <v>437</v>
      </c>
    </row>
    <row r="33" spans="1:17" ht="16.5" thickTop="1" thickBot="1" x14ac:dyDescent="0.3">
      <c r="A33" s="204">
        <v>19</v>
      </c>
      <c r="B33" s="227" t="s">
        <v>442</v>
      </c>
      <c r="C33" s="204" t="s">
        <v>434</v>
      </c>
      <c r="D33" s="331">
        <v>270</v>
      </c>
      <c r="E33" s="275">
        <v>242</v>
      </c>
      <c r="F33" s="275">
        <v>26.84</v>
      </c>
      <c r="G33" s="228">
        <f t="shared" si="0"/>
        <v>179.61333333333334</v>
      </c>
      <c r="H33" s="228">
        <f t="shared" si="1"/>
        <v>26.84</v>
      </c>
      <c r="I33" s="228">
        <f t="shared" si="2"/>
        <v>270</v>
      </c>
      <c r="J33" s="229">
        <f t="shared" si="3"/>
        <v>9.0596125186289118</v>
      </c>
      <c r="K33" s="232" t="s">
        <v>435</v>
      </c>
      <c r="L33" s="232" t="s">
        <v>436</v>
      </c>
      <c r="M33" s="232" t="s">
        <v>437</v>
      </c>
    </row>
    <row r="34" spans="1:17" ht="16.5" thickTop="1" thickBot="1" x14ac:dyDescent="0.3">
      <c r="A34" s="204">
        <v>20</v>
      </c>
      <c r="B34" s="227" t="s">
        <v>443</v>
      </c>
      <c r="C34" s="204" t="s">
        <v>434</v>
      </c>
      <c r="D34" s="331">
        <v>270</v>
      </c>
      <c r="E34" s="275">
        <v>250</v>
      </c>
      <c r="F34" s="275">
        <v>27.24</v>
      </c>
      <c r="G34" s="228">
        <f t="shared" si="0"/>
        <v>182.41333333333333</v>
      </c>
      <c r="H34" s="228">
        <f t="shared" si="1"/>
        <v>27.24</v>
      </c>
      <c r="I34" s="228">
        <f t="shared" si="2"/>
        <v>270</v>
      </c>
      <c r="J34" s="229">
        <f t="shared" si="3"/>
        <v>8.9118942731277535</v>
      </c>
      <c r="K34" s="232" t="s">
        <v>435</v>
      </c>
      <c r="L34" s="232" t="s">
        <v>436</v>
      </c>
      <c r="M34" s="232" t="s">
        <v>437</v>
      </c>
    </row>
    <row r="35" spans="1:17" ht="16.5" thickTop="1" thickBot="1" x14ac:dyDescent="0.3">
      <c r="A35" s="204">
        <v>21</v>
      </c>
      <c r="B35" s="227" t="s">
        <v>444</v>
      </c>
      <c r="C35" s="204" t="s">
        <v>434</v>
      </c>
      <c r="D35" s="331">
        <v>200</v>
      </c>
      <c r="E35" s="275">
        <v>178.9</v>
      </c>
      <c r="F35" s="275">
        <v>23.55</v>
      </c>
      <c r="G35" s="228">
        <f t="shared" si="0"/>
        <v>134.15</v>
      </c>
      <c r="H35" s="228">
        <f t="shared" si="1"/>
        <v>23.55</v>
      </c>
      <c r="I35" s="228">
        <f t="shared" si="2"/>
        <v>200</v>
      </c>
      <c r="J35" s="229">
        <f t="shared" si="3"/>
        <v>7.4925690021231421</v>
      </c>
      <c r="K35" s="232" t="s">
        <v>435</v>
      </c>
      <c r="L35" s="232" t="s">
        <v>436</v>
      </c>
      <c r="M35" s="232" t="s">
        <v>437</v>
      </c>
    </row>
    <row r="36" spans="1:17" ht="16.5" thickTop="1" thickBot="1" x14ac:dyDescent="0.3">
      <c r="A36" s="204">
        <v>22</v>
      </c>
      <c r="B36" s="227" t="s">
        <v>504</v>
      </c>
      <c r="C36" s="204" t="s">
        <v>434</v>
      </c>
      <c r="D36" s="331">
        <v>90</v>
      </c>
      <c r="E36" s="275">
        <v>16</v>
      </c>
      <c r="F36" s="275">
        <v>8.5399999999999991</v>
      </c>
      <c r="G36" s="228">
        <f t="shared" si="0"/>
        <v>38.18</v>
      </c>
      <c r="H36" s="228">
        <f t="shared" si="1"/>
        <v>8.5399999999999991</v>
      </c>
      <c r="I36" s="228">
        <f t="shared" si="2"/>
        <v>90</v>
      </c>
      <c r="J36" s="229">
        <f t="shared" si="3"/>
        <v>9.5386416861826717</v>
      </c>
      <c r="K36" s="232" t="s">
        <v>501</v>
      </c>
      <c r="L36" s="232" t="s">
        <v>436</v>
      </c>
      <c r="M36" s="232" t="s">
        <v>437</v>
      </c>
    </row>
    <row r="37" spans="1:17" ht="16.5" thickTop="1" thickBot="1" x14ac:dyDescent="0.3">
      <c r="A37" s="204">
        <v>23</v>
      </c>
      <c r="B37" s="227" t="s">
        <v>500</v>
      </c>
      <c r="C37" s="204" t="s">
        <v>434</v>
      </c>
      <c r="D37" s="331">
        <v>270</v>
      </c>
      <c r="E37" s="275">
        <v>250</v>
      </c>
      <c r="F37" s="275">
        <v>27.84</v>
      </c>
      <c r="G37" s="228">
        <v>100.83333333333333</v>
      </c>
      <c r="H37" s="228">
        <f t="shared" si="1"/>
        <v>27.84</v>
      </c>
      <c r="I37" s="228">
        <v>178.9</v>
      </c>
      <c r="J37" s="229">
        <v>6.5805084745762707</v>
      </c>
      <c r="K37" s="232" t="s">
        <v>501</v>
      </c>
      <c r="L37" s="232" t="s">
        <v>436</v>
      </c>
      <c r="M37" s="232" t="s">
        <v>437</v>
      </c>
    </row>
    <row r="38" spans="1:17" ht="16.5" thickTop="1" thickBot="1" x14ac:dyDescent="0.3">
      <c r="A38" s="300">
        <v>24</v>
      </c>
      <c r="B38" s="227" t="s">
        <v>620</v>
      </c>
      <c r="C38" s="300" t="s">
        <v>434</v>
      </c>
      <c r="D38" s="331">
        <v>300</v>
      </c>
      <c r="E38" s="275">
        <v>250</v>
      </c>
      <c r="F38" s="275">
        <v>27.84</v>
      </c>
      <c r="G38" s="228">
        <v>100.83333333333333</v>
      </c>
      <c r="H38" s="228">
        <f t="shared" si="1"/>
        <v>27.84</v>
      </c>
      <c r="I38" s="228">
        <v>178.9</v>
      </c>
      <c r="J38" s="229">
        <v>6.5805084745762707</v>
      </c>
      <c r="K38" s="232" t="s">
        <v>501</v>
      </c>
      <c r="L38" s="232" t="s">
        <v>436</v>
      </c>
      <c r="M38" s="232" t="s">
        <v>437</v>
      </c>
      <c r="N38" s="301"/>
      <c r="O38" s="301"/>
      <c r="P38" s="301"/>
      <c r="Q38" s="301"/>
    </row>
    <row r="39" spans="1:17" ht="16.5" thickTop="1" thickBot="1" x14ac:dyDescent="0.3">
      <c r="A39" s="335" t="s">
        <v>445</v>
      </c>
      <c r="B39" s="336"/>
      <c r="C39" s="336"/>
      <c r="D39" s="336"/>
      <c r="E39" s="336"/>
      <c r="F39" s="336"/>
      <c r="G39" s="336"/>
      <c r="H39" s="336"/>
      <c r="I39" s="336"/>
      <c r="J39" s="337"/>
      <c r="K39" s="232"/>
      <c r="L39" s="232"/>
      <c r="M39" s="232"/>
    </row>
    <row r="40" spans="1:17" ht="16.5" thickTop="1" thickBot="1" x14ac:dyDescent="0.3">
      <c r="A40" s="204">
        <v>25</v>
      </c>
      <c r="B40" s="230" t="s">
        <v>446</v>
      </c>
      <c r="C40" s="226" t="s">
        <v>4</v>
      </c>
      <c r="D40" s="231">
        <v>2580</v>
      </c>
      <c r="E40" s="231">
        <v>2439.6999999999998</v>
      </c>
      <c r="F40" s="231">
        <v>2203.6</v>
      </c>
      <c r="G40" s="228">
        <f t="shared" si="0"/>
        <v>2407.7666666666664</v>
      </c>
      <c r="H40" s="228">
        <f t="shared" si="1"/>
        <v>2203.6</v>
      </c>
      <c r="I40" s="228">
        <f t="shared" si="2"/>
        <v>2580</v>
      </c>
      <c r="J40" s="229">
        <f t="shared" si="3"/>
        <v>0.17081139952804514</v>
      </c>
      <c r="K40" s="234" t="s">
        <v>447</v>
      </c>
      <c r="L40" s="232" t="s">
        <v>562</v>
      </c>
      <c r="M40" s="235" t="s">
        <v>448</v>
      </c>
    </row>
    <row r="41" spans="1:17" ht="16.5" thickTop="1" thickBot="1" x14ac:dyDescent="0.3">
      <c r="A41" s="335" t="s">
        <v>449</v>
      </c>
      <c r="B41" s="336"/>
      <c r="C41" s="336"/>
      <c r="D41" s="336"/>
      <c r="E41" s="336"/>
      <c r="F41" s="336"/>
      <c r="G41" s="336"/>
      <c r="H41" s="336"/>
      <c r="I41" s="336"/>
      <c r="J41" s="337"/>
    </row>
    <row r="42" spans="1:17" ht="16.5" thickTop="1" thickBot="1" x14ac:dyDescent="0.3">
      <c r="A42" s="204">
        <v>26</v>
      </c>
      <c r="B42" s="230" t="s">
        <v>450</v>
      </c>
      <c r="C42" s="226" t="s">
        <v>4</v>
      </c>
      <c r="D42" s="231">
        <v>89.9</v>
      </c>
      <c r="E42" s="231">
        <v>119.9</v>
      </c>
      <c r="F42" s="231">
        <v>120</v>
      </c>
      <c r="G42" s="228">
        <f t="shared" ref="G42" si="4">AVERAGE(D42:F42)</f>
        <v>109.93333333333334</v>
      </c>
      <c r="H42" s="228">
        <f t="shared" ref="H42" si="5">MIN(D42:F42)</f>
        <v>89.9</v>
      </c>
      <c r="I42" s="228">
        <f t="shared" ref="I42" si="6">MAX(D42:F42)</f>
        <v>120</v>
      </c>
      <c r="J42" s="229">
        <f t="shared" ref="J42" si="7">(I42/H42)-1</f>
        <v>0.33481646273637367</v>
      </c>
      <c r="K42" t="s">
        <v>451</v>
      </c>
      <c r="L42" t="s">
        <v>452</v>
      </c>
      <c r="M42" t="s">
        <v>453</v>
      </c>
    </row>
    <row r="43" spans="1:17" ht="15.75" thickTop="1" x14ac:dyDescent="0.25"/>
  </sheetData>
  <mergeCells count="17">
    <mergeCell ref="A39:J39"/>
    <mergeCell ref="A41:J41"/>
    <mergeCell ref="K10:K11"/>
    <mergeCell ref="L10:L11"/>
    <mergeCell ref="M10:M11"/>
    <mergeCell ref="A22:J22"/>
    <mergeCell ref="A25:J25"/>
    <mergeCell ref="A27:J27"/>
    <mergeCell ref="A6:J7"/>
    <mergeCell ref="A8:J9"/>
    <mergeCell ref="A10:A11"/>
    <mergeCell ref="B10:B11"/>
    <mergeCell ref="C10:C11"/>
    <mergeCell ref="G10:G11"/>
    <mergeCell ref="H10:H11"/>
    <mergeCell ref="I10:I11"/>
    <mergeCell ref="J10:J1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4353C-B7D3-404F-8627-F47986E6F677}">
  <dimension ref="A5:N14"/>
  <sheetViews>
    <sheetView workbookViewId="0">
      <selection activeCell="D12" sqref="D12:D13"/>
    </sheetView>
  </sheetViews>
  <sheetFormatPr defaultRowHeight="15" x14ac:dyDescent="0.25"/>
  <cols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1" max="11" width="14.85546875" bestFit="1" customWidth="1"/>
  </cols>
  <sheetData>
    <row r="5" spans="1:14" ht="15.75" thickBot="1" x14ac:dyDescent="0.3"/>
    <row r="6" spans="1:14" ht="15.75" thickTop="1" x14ac:dyDescent="0.25">
      <c r="A6" s="340" t="s">
        <v>407</v>
      </c>
      <c r="B6" s="341"/>
      <c r="C6" s="341"/>
      <c r="D6" s="341"/>
      <c r="E6" s="341"/>
      <c r="F6" s="341"/>
      <c r="G6" s="341"/>
      <c r="H6" s="341"/>
      <c r="I6" s="341"/>
      <c r="J6" s="342"/>
    </row>
    <row r="7" spans="1:14" ht="15.75" thickBot="1" x14ac:dyDescent="0.3">
      <c r="A7" s="343"/>
      <c r="B7" s="344"/>
      <c r="C7" s="344"/>
      <c r="D7" s="344"/>
      <c r="E7" s="344"/>
      <c r="F7" s="344"/>
      <c r="G7" s="344"/>
      <c r="H7" s="344"/>
      <c r="I7" s="344"/>
      <c r="J7" s="345"/>
    </row>
    <row r="8" spans="1:14" ht="15.75" thickTop="1" x14ac:dyDescent="0.25">
      <c r="A8" s="346" t="s">
        <v>408</v>
      </c>
      <c r="B8" s="347"/>
      <c r="C8" s="347"/>
      <c r="D8" s="347"/>
      <c r="E8" s="347"/>
      <c r="F8" s="347"/>
      <c r="G8" s="347"/>
      <c r="H8" s="347"/>
      <c r="I8" s="347"/>
      <c r="J8" s="348"/>
    </row>
    <row r="9" spans="1:14" ht="15.75" thickBot="1" x14ac:dyDescent="0.3">
      <c r="A9" s="349"/>
      <c r="B9" s="350"/>
      <c r="C9" s="350"/>
      <c r="D9" s="350"/>
      <c r="E9" s="350"/>
      <c r="F9" s="350"/>
      <c r="G9" s="350"/>
      <c r="H9" s="350"/>
      <c r="I9" s="350"/>
      <c r="J9" s="351"/>
    </row>
    <row r="10" spans="1:14" ht="16.5" thickTop="1" thickBot="1" x14ac:dyDescent="0.3">
      <c r="A10" s="333" t="s">
        <v>348</v>
      </c>
      <c r="B10" s="352" t="s">
        <v>454</v>
      </c>
      <c r="C10" s="333" t="s">
        <v>351</v>
      </c>
      <c r="D10" s="204" t="s">
        <v>352</v>
      </c>
      <c r="E10" s="204" t="s">
        <v>353</v>
      </c>
      <c r="F10" s="204" t="s">
        <v>354</v>
      </c>
      <c r="G10" s="333" t="s">
        <v>355</v>
      </c>
      <c r="H10" s="333" t="s">
        <v>356</v>
      </c>
      <c r="I10" s="333" t="s">
        <v>357</v>
      </c>
      <c r="J10" s="339" t="s">
        <v>358</v>
      </c>
      <c r="K10" s="338" t="s">
        <v>455</v>
      </c>
      <c r="L10" s="338" t="s">
        <v>409</v>
      </c>
      <c r="M10" s="338" t="s">
        <v>410</v>
      </c>
      <c r="N10" s="338" t="s">
        <v>411</v>
      </c>
    </row>
    <row r="11" spans="1:14" ht="16.5" thickTop="1" thickBot="1" x14ac:dyDescent="0.3">
      <c r="A11" s="333"/>
      <c r="B11" s="333"/>
      <c r="C11" s="333"/>
      <c r="D11" s="204" t="s">
        <v>359</v>
      </c>
      <c r="E11" s="204" t="s">
        <v>360</v>
      </c>
      <c r="F11" s="204" t="s">
        <v>361</v>
      </c>
      <c r="G11" s="333"/>
      <c r="H11" s="333"/>
      <c r="I11" s="333"/>
      <c r="J11" s="339"/>
      <c r="K11" s="338"/>
      <c r="L11" s="338"/>
      <c r="M11" s="338"/>
      <c r="N11" s="338"/>
    </row>
    <row r="12" spans="1:14" ht="16.5" thickTop="1" thickBot="1" x14ac:dyDescent="0.3">
      <c r="A12" s="204">
        <v>1</v>
      </c>
      <c r="B12" s="295" t="s">
        <v>582</v>
      </c>
      <c r="C12" s="236" t="s">
        <v>456</v>
      </c>
      <c r="D12" s="331">
        <v>1600</v>
      </c>
      <c r="E12" s="275">
        <v>1200</v>
      </c>
      <c r="F12" s="275">
        <v>2331</v>
      </c>
      <c r="G12" s="228">
        <f>AVERAGE(D12:F12)</f>
        <v>1710.3333333333333</v>
      </c>
      <c r="H12" s="228">
        <f>MIN(D12:F12)</f>
        <v>1200</v>
      </c>
      <c r="I12" s="228">
        <v>2331</v>
      </c>
      <c r="J12" s="229">
        <f>(I12/H12)-1</f>
        <v>0.94249999999999989</v>
      </c>
      <c r="K12" s="237">
        <f>D12</f>
        <v>1600</v>
      </c>
      <c r="L12" s="234" t="s">
        <v>457</v>
      </c>
      <c r="M12" s="283" t="s">
        <v>431</v>
      </c>
      <c r="N12" s="232" t="s">
        <v>559</v>
      </c>
    </row>
    <row r="13" spans="1:14" ht="16.5" thickTop="1" thickBot="1" x14ac:dyDescent="0.3">
      <c r="A13" s="204">
        <v>2</v>
      </c>
      <c r="B13" s="295" t="s">
        <v>583</v>
      </c>
      <c r="C13" s="236" t="s">
        <v>456</v>
      </c>
      <c r="D13" s="331">
        <v>1600</v>
      </c>
      <c r="E13" s="275">
        <v>1200</v>
      </c>
      <c r="F13" s="275">
        <v>2331</v>
      </c>
      <c r="G13" s="228">
        <f>AVERAGE(D13:F13)</f>
        <v>1710.3333333333333</v>
      </c>
      <c r="H13" s="228">
        <f>MIN(D13:F13)</f>
        <v>1200</v>
      </c>
      <c r="I13" s="228">
        <v>2331</v>
      </c>
      <c r="J13" s="229">
        <f>(I13/H13)-1</f>
        <v>0.94249999999999989</v>
      </c>
      <c r="K13" s="237">
        <f>D13</f>
        <v>1600</v>
      </c>
      <c r="L13" s="234" t="s">
        <v>457</v>
      </c>
      <c r="M13" s="234" t="s">
        <v>431</v>
      </c>
      <c r="N13" s="232" t="s">
        <v>559</v>
      </c>
    </row>
    <row r="14" spans="1:14" ht="15.75" thickTop="1" x14ac:dyDescent="0.25"/>
  </sheetData>
  <mergeCells count="13">
    <mergeCell ref="K10:K11"/>
    <mergeCell ref="L10:L11"/>
    <mergeCell ref="M10:M11"/>
    <mergeCell ref="N10:N11"/>
    <mergeCell ref="A6:J7"/>
    <mergeCell ref="A8:J9"/>
    <mergeCell ref="A10:A11"/>
    <mergeCell ref="B10:B11"/>
    <mergeCell ref="C10:C11"/>
    <mergeCell ref="G10:G11"/>
    <mergeCell ref="H10:H11"/>
    <mergeCell ref="I10:I11"/>
    <mergeCell ref="J10:J11"/>
  </mergeCells>
  <phoneticPr fontId="41" type="noConversion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5342-84A4-4995-A60C-26CFB2BEFBCF}">
  <dimension ref="A6:D31"/>
  <sheetViews>
    <sheetView workbookViewId="0">
      <selection activeCell="C22" sqref="C22:C31"/>
    </sheetView>
  </sheetViews>
  <sheetFormatPr defaultRowHeight="15" x14ac:dyDescent="0.25"/>
  <cols>
    <col min="1" max="1" width="17.28515625" bestFit="1" customWidth="1"/>
    <col min="2" max="2" width="71" customWidth="1"/>
    <col min="3" max="3" width="16.42578125" bestFit="1" customWidth="1"/>
    <col min="4" max="4" width="105.5703125" bestFit="1" customWidth="1"/>
  </cols>
  <sheetData>
    <row r="6" spans="1:4" x14ac:dyDescent="0.25">
      <c r="A6" s="232" t="s">
        <v>458</v>
      </c>
      <c r="B6" s="232" t="s">
        <v>459</v>
      </c>
      <c r="C6" s="232" t="s">
        <v>460</v>
      </c>
      <c r="D6" s="232" t="s">
        <v>461</v>
      </c>
    </row>
    <row r="7" spans="1:4" x14ac:dyDescent="0.25">
      <c r="A7" s="232" t="s">
        <v>624</v>
      </c>
      <c r="B7" s="232" t="s">
        <v>11</v>
      </c>
      <c r="C7" s="273">
        <f>testes_FazendinhaI!A20</f>
        <v>4220</v>
      </c>
      <c r="D7" s="232" t="s">
        <v>462</v>
      </c>
    </row>
    <row r="8" spans="1:4" x14ac:dyDescent="0.25">
      <c r="A8" s="232" t="s">
        <v>624</v>
      </c>
      <c r="B8" s="232" t="s">
        <v>12</v>
      </c>
      <c r="C8" s="273">
        <v>1</v>
      </c>
      <c r="D8" s="232" t="s">
        <v>463</v>
      </c>
    </row>
    <row r="9" spans="1:4" x14ac:dyDescent="0.25">
      <c r="A9" s="232" t="s">
        <v>624</v>
      </c>
      <c r="B9" s="232" t="s">
        <v>464</v>
      </c>
      <c r="C9" s="273">
        <f>testes_FazendinhaI!G15</f>
        <v>290</v>
      </c>
      <c r="D9" s="232" t="s">
        <v>465</v>
      </c>
    </row>
    <row r="10" spans="1:4" x14ac:dyDescent="0.25">
      <c r="A10" s="232" t="s">
        <v>624</v>
      </c>
      <c r="B10" s="232" t="s">
        <v>14</v>
      </c>
      <c r="C10" s="273">
        <v>2</v>
      </c>
      <c r="D10" s="232" t="s">
        <v>626</v>
      </c>
    </row>
    <row r="11" spans="1:4" x14ac:dyDescent="0.25">
      <c r="A11" s="232" t="s">
        <v>624</v>
      </c>
      <c r="B11" s="232" t="s">
        <v>15</v>
      </c>
      <c r="C11" s="273">
        <f>testes_FazendinhaI!H14</f>
        <v>8360</v>
      </c>
      <c r="D11" s="232" t="s">
        <v>465</v>
      </c>
    </row>
    <row r="12" spans="1:4" x14ac:dyDescent="0.25">
      <c r="A12" s="232" t="s">
        <v>624</v>
      </c>
      <c r="B12" s="232" t="s">
        <v>16</v>
      </c>
      <c r="C12" s="273">
        <v>100</v>
      </c>
      <c r="D12" s="232" t="s">
        <v>525</v>
      </c>
    </row>
    <row r="13" spans="1:4" x14ac:dyDescent="0.25">
      <c r="A13" s="232" t="s">
        <v>624</v>
      </c>
      <c r="B13" s="232" t="s">
        <v>419</v>
      </c>
      <c r="C13" s="273">
        <v>1110</v>
      </c>
      <c r="D13" s="232" t="s">
        <v>627</v>
      </c>
    </row>
    <row r="14" spans="1:4" x14ac:dyDescent="0.25">
      <c r="A14" s="232" t="s">
        <v>624</v>
      </c>
      <c r="B14" s="232" t="s">
        <v>18</v>
      </c>
      <c r="C14" s="273">
        <f>testes_FazendinhaI!I17</f>
        <v>9020</v>
      </c>
      <c r="D14" s="232" t="s">
        <v>465</v>
      </c>
    </row>
    <row r="15" spans="1:4" x14ac:dyDescent="0.25">
      <c r="A15" s="232" t="s">
        <v>624</v>
      </c>
      <c r="B15" s="232" t="s">
        <v>19</v>
      </c>
      <c r="C15" s="273">
        <f>2*C7</f>
        <v>8440</v>
      </c>
      <c r="D15" s="232" t="s">
        <v>466</v>
      </c>
    </row>
    <row r="16" spans="1:4" x14ac:dyDescent="0.25">
      <c r="A16" s="232" t="s">
        <v>624</v>
      </c>
      <c r="B16" s="232" t="s">
        <v>20</v>
      </c>
      <c r="C16" s="273">
        <f>8*C7</f>
        <v>33760</v>
      </c>
      <c r="D16" s="232" t="s">
        <v>524</v>
      </c>
    </row>
    <row r="21" spans="1:4" x14ac:dyDescent="0.25">
      <c r="A21" s="232" t="s">
        <v>458</v>
      </c>
      <c r="B21" s="232" t="s">
        <v>459</v>
      </c>
      <c r="C21" s="232" t="s">
        <v>460</v>
      </c>
      <c r="D21" s="232" t="s">
        <v>461</v>
      </c>
    </row>
    <row r="22" spans="1:4" x14ac:dyDescent="0.25">
      <c r="A22" s="232" t="s">
        <v>625</v>
      </c>
      <c r="B22" s="232" t="s">
        <v>11</v>
      </c>
      <c r="C22" s="273">
        <f>'testes_Condomínio Fazendinha II'!A20</f>
        <v>4220</v>
      </c>
      <c r="D22" s="232" t="s">
        <v>462</v>
      </c>
    </row>
    <row r="23" spans="1:4" x14ac:dyDescent="0.25">
      <c r="A23" s="232" t="s">
        <v>625</v>
      </c>
      <c r="B23" s="232" t="s">
        <v>12</v>
      </c>
      <c r="C23" s="273">
        <v>1</v>
      </c>
      <c r="D23" s="232" t="s">
        <v>463</v>
      </c>
    </row>
    <row r="24" spans="1:4" x14ac:dyDescent="0.25">
      <c r="A24" s="232" t="s">
        <v>625</v>
      </c>
      <c r="B24" s="232" t="s">
        <v>464</v>
      </c>
      <c r="C24" s="273">
        <f>'testes_Condomínio Fazendinha II'!G15</f>
        <v>290</v>
      </c>
      <c r="D24" s="232" t="s">
        <v>465</v>
      </c>
    </row>
    <row r="25" spans="1:4" x14ac:dyDescent="0.25">
      <c r="A25" s="232" t="s">
        <v>625</v>
      </c>
      <c r="B25" s="232" t="s">
        <v>14</v>
      </c>
      <c r="C25" s="273">
        <v>2</v>
      </c>
      <c r="D25" s="232" t="s">
        <v>626</v>
      </c>
    </row>
    <row r="26" spans="1:4" x14ac:dyDescent="0.25">
      <c r="A26" s="232" t="s">
        <v>625</v>
      </c>
      <c r="B26" s="232" t="s">
        <v>15</v>
      </c>
      <c r="C26" s="273">
        <f>'testes_Condomínio Fazendinha II'!H14</f>
        <v>8360</v>
      </c>
      <c r="D26" s="232" t="s">
        <v>465</v>
      </c>
    </row>
    <row r="27" spans="1:4" x14ac:dyDescent="0.25">
      <c r="A27" s="232" t="s">
        <v>625</v>
      </c>
      <c r="B27" s="232" t="s">
        <v>16</v>
      </c>
      <c r="C27" s="273">
        <v>100</v>
      </c>
      <c r="D27" s="232" t="s">
        <v>525</v>
      </c>
    </row>
    <row r="28" spans="1:4" x14ac:dyDescent="0.25">
      <c r="A28" s="232" t="s">
        <v>625</v>
      </c>
      <c r="B28" s="232" t="s">
        <v>419</v>
      </c>
      <c r="C28" s="273">
        <v>1110</v>
      </c>
      <c r="D28" s="232" t="s">
        <v>628</v>
      </c>
    </row>
    <row r="29" spans="1:4" x14ac:dyDescent="0.25">
      <c r="A29" s="232" t="s">
        <v>625</v>
      </c>
      <c r="B29" s="232" t="s">
        <v>18</v>
      </c>
      <c r="C29" s="273">
        <f>'testes_Condomínio Fazendinha II'!I17</f>
        <v>9020</v>
      </c>
      <c r="D29" s="232" t="s">
        <v>465</v>
      </c>
    </row>
    <row r="30" spans="1:4" x14ac:dyDescent="0.25">
      <c r="A30" s="232" t="s">
        <v>625</v>
      </c>
      <c r="B30" s="232" t="s">
        <v>19</v>
      </c>
      <c r="C30" s="273">
        <f>2*C22</f>
        <v>8440</v>
      </c>
      <c r="D30" s="232" t="s">
        <v>466</v>
      </c>
    </row>
    <row r="31" spans="1:4" x14ac:dyDescent="0.25">
      <c r="A31" s="232" t="s">
        <v>625</v>
      </c>
      <c r="B31" s="232" t="s">
        <v>20</v>
      </c>
      <c r="C31" s="273">
        <f>8*C22</f>
        <v>33760</v>
      </c>
      <c r="D31" s="232" t="s">
        <v>524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V1000"/>
  <sheetViews>
    <sheetView topLeftCell="A58" workbookViewId="0">
      <selection activeCell="F65" sqref="F65"/>
    </sheetView>
  </sheetViews>
  <sheetFormatPr defaultColWidth="14.42578125" defaultRowHeight="15" customHeight="1" x14ac:dyDescent="0.25"/>
  <cols>
    <col min="1" max="1" width="14.140625" customWidth="1"/>
    <col min="2" max="3" width="18.28515625" customWidth="1"/>
    <col min="4" max="4" width="41.28515625" customWidth="1"/>
    <col min="5" max="5" width="18.7109375" customWidth="1"/>
    <col min="6" max="6" width="21.5703125" customWidth="1"/>
    <col min="7" max="7" width="48.42578125" customWidth="1"/>
    <col min="8" max="8" width="39" customWidth="1"/>
    <col min="9" max="9" width="36.7109375" customWidth="1"/>
    <col min="10" max="10" width="56.7109375" customWidth="1"/>
    <col min="11" max="25" width="8" customWidth="1"/>
  </cols>
  <sheetData>
    <row r="2" spans="1:6" ht="51" customHeight="1" x14ac:dyDescent="0.25"/>
    <row r="3" spans="1:6" ht="63.75" customHeight="1" x14ac:dyDescent="0.25"/>
    <row r="4" spans="1:6" ht="51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2" t="s">
        <v>4</v>
      </c>
      <c r="F4" s="1" t="s">
        <v>5</v>
      </c>
    </row>
    <row r="5" spans="1:6" ht="51" customHeight="1" x14ac:dyDescent="0.25">
      <c r="A5" s="238" t="s">
        <v>6</v>
      </c>
      <c r="B5" s="238">
        <v>1</v>
      </c>
      <c r="C5" s="238" t="s">
        <v>467</v>
      </c>
      <c r="D5" s="239" t="s">
        <v>468</v>
      </c>
      <c r="E5" s="240" t="s">
        <v>7</v>
      </c>
      <c r="F5" s="241">
        <f>'Quadro de Preços 1 (2) - I'!H30</f>
        <v>50</v>
      </c>
    </row>
    <row r="6" spans="1:6" ht="36" x14ac:dyDescent="0.25">
      <c r="A6" s="238" t="s">
        <v>6</v>
      </c>
      <c r="B6" s="238">
        <v>2</v>
      </c>
      <c r="C6" s="238" t="s">
        <v>467</v>
      </c>
      <c r="D6" s="239" t="s">
        <v>469</v>
      </c>
      <c r="E6" s="240" t="s">
        <v>7</v>
      </c>
      <c r="F6" s="241">
        <f>'Quadro de Preços 1 (2) - I'!H31</f>
        <v>37.94</v>
      </c>
    </row>
    <row r="7" spans="1:6" ht="39" customHeight="1" x14ac:dyDescent="0.25">
      <c r="A7" s="238" t="s">
        <v>6</v>
      </c>
      <c r="B7" s="238">
        <v>3</v>
      </c>
      <c r="C7" s="238" t="s">
        <v>467</v>
      </c>
      <c r="D7" s="239" t="s">
        <v>470</v>
      </c>
      <c r="E7" s="240" t="s">
        <v>7</v>
      </c>
      <c r="F7" s="241">
        <f>'Quadro de Preços 1 (2) - I'!H34</f>
        <v>27.24</v>
      </c>
    </row>
    <row r="8" spans="1:6" ht="89.25" customHeight="1" x14ac:dyDescent="0.25">
      <c r="A8" s="238" t="s">
        <v>6</v>
      </c>
      <c r="B8" s="238">
        <v>4</v>
      </c>
      <c r="C8" s="238" t="s">
        <v>467</v>
      </c>
      <c r="D8" s="239" t="s">
        <v>441</v>
      </c>
      <c r="E8" s="240" t="s">
        <v>7</v>
      </c>
      <c r="F8" s="241">
        <f>'Quadro de Preços 1 (2) - I'!H32</f>
        <v>16.55</v>
      </c>
    </row>
    <row r="9" spans="1:6" ht="76.5" customHeight="1" x14ac:dyDescent="0.25">
      <c r="A9" s="238" t="s">
        <v>6</v>
      </c>
      <c r="B9" s="238">
        <v>5</v>
      </c>
      <c r="C9" s="238" t="s">
        <v>467</v>
      </c>
      <c r="D9" s="239" t="s">
        <v>471</v>
      </c>
      <c r="E9" s="240" t="s">
        <v>7</v>
      </c>
      <c r="F9" s="241">
        <f>'Quadro de Preços 1 (2) - I'!H33</f>
        <v>26.84</v>
      </c>
    </row>
    <row r="10" spans="1:6" ht="39" customHeight="1" x14ac:dyDescent="0.25">
      <c r="A10" s="355" t="s">
        <v>472</v>
      </c>
      <c r="B10" s="356"/>
      <c r="C10" s="356"/>
      <c r="D10" s="356"/>
      <c r="E10" s="356"/>
      <c r="F10" s="357"/>
    </row>
    <row r="11" spans="1:6" ht="39" customHeight="1" x14ac:dyDescent="0.25">
      <c r="A11" s="355" t="s">
        <v>472</v>
      </c>
      <c r="B11" s="356"/>
      <c r="C11" s="356"/>
      <c r="D11" s="356"/>
      <c r="E11" s="356"/>
      <c r="F11" s="357"/>
    </row>
    <row r="12" spans="1:6" ht="51" customHeight="1" x14ac:dyDescent="0.25">
      <c r="A12" s="238" t="s">
        <v>6</v>
      </c>
      <c r="B12" s="238">
        <v>8</v>
      </c>
      <c r="C12" s="238" t="s">
        <v>467</v>
      </c>
      <c r="D12" s="242" t="s">
        <v>445</v>
      </c>
      <c r="E12" s="240" t="s">
        <v>474</v>
      </c>
      <c r="F12" s="241">
        <f>'Quadro de Preços 1 (2) - I'!H41</f>
        <v>2203.6</v>
      </c>
    </row>
    <row r="13" spans="1:6" ht="38.25" customHeight="1" x14ac:dyDescent="0.25">
      <c r="A13" s="243" t="s">
        <v>9</v>
      </c>
      <c r="B13" s="238">
        <v>9</v>
      </c>
      <c r="C13" s="238" t="s">
        <v>467</v>
      </c>
      <c r="D13" s="244" t="s">
        <v>475</v>
      </c>
      <c r="E13" s="240" t="s">
        <v>7</v>
      </c>
      <c r="F13" s="241">
        <f>'Quadro de Preços 1 (2) - I'!H28</f>
        <v>12.6</v>
      </c>
    </row>
    <row r="14" spans="1:6" ht="76.5" customHeight="1" x14ac:dyDescent="0.25">
      <c r="A14" s="243" t="s">
        <v>9</v>
      </c>
      <c r="B14" s="238">
        <v>10</v>
      </c>
      <c r="C14" s="238" t="s">
        <v>467</v>
      </c>
      <c r="D14" s="244" t="s">
        <v>476</v>
      </c>
      <c r="E14" s="240" t="s">
        <v>7</v>
      </c>
      <c r="F14" s="241">
        <f>'Quadro de Preços 1 (2) - I'!H29</f>
        <v>22.7</v>
      </c>
    </row>
    <row r="15" spans="1:6" ht="51.75" customHeight="1" x14ac:dyDescent="0.25">
      <c r="A15" s="238" t="s">
        <v>10</v>
      </c>
      <c r="B15" s="238">
        <v>11</v>
      </c>
      <c r="C15" s="238" t="s">
        <v>467</v>
      </c>
      <c r="D15" s="238" t="s">
        <v>477</v>
      </c>
      <c r="E15" s="240" t="s">
        <v>8</v>
      </c>
      <c r="F15" s="241">
        <f>'Quadro de Preços 1 (2) - I'!H43</f>
        <v>89.9</v>
      </c>
    </row>
    <row r="16" spans="1:6" ht="51.75" customHeight="1" x14ac:dyDescent="0.25">
      <c r="A16" s="238" t="s">
        <v>10</v>
      </c>
      <c r="B16" s="238">
        <v>12</v>
      </c>
      <c r="C16" s="238" t="s">
        <v>467</v>
      </c>
      <c r="D16" s="245" t="s">
        <v>11</v>
      </c>
      <c r="E16" s="240" t="s">
        <v>4</v>
      </c>
      <c r="F16" s="241">
        <f>'Quadro de Preços 1 (2) - I'!H12</f>
        <v>3.5</v>
      </c>
    </row>
    <row r="17" spans="1:6" ht="51.75" customHeight="1" x14ac:dyDescent="0.25">
      <c r="A17" s="238" t="s">
        <v>10</v>
      </c>
      <c r="B17" s="238">
        <v>13</v>
      </c>
      <c r="C17" s="238" t="s">
        <v>467</v>
      </c>
      <c r="D17" s="238" t="s">
        <v>12</v>
      </c>
      <c r="E17" s="240" t="s">
        <v>4</v>
      </c>
      <c r="F17" s="241">
        <f>'Quadro de Preços 1 (2) - I'!H13</f>
        <v>140</v>
      </c>
    </row>
    <row r="18" spans="1:6" ht="51.75" customHeight="1" x14ac:dyDescent="0.25">
      <c r="A18" s="238" t="s">
        <v>10</v>
      </c>
      <c r="B18" s="238">
        <v>14</v>
      </c>
      <c r="C18" s="238" t="s">
        <v>467</v>
      </c>
      <c r="D18" s="245" t="s">
        <v>478</v>
      </c>
      <c r="E18" s="240" t="s">
        <v>4</v>
      </c>
      <c r="F18" s="241">
        <f>'Quadro de Preços 1 (2) - I'!H14</f>
        <v>2.6</v>
      </c>
    </row>
    <row r="19" spans="1:6" ht="51.75" customHeight="1" x14ac:dyDescent="0.25">
      <c r="A19" s="238" t="s">
        <v>10</v>
      </c>
      <c r="B19" s="238">
        <v>15</v>
      </c>
      <c r="C19" s="238" t="s">
        <v>467</v>
      </c>
      <c r="D19" s="245" t="s">
        <v>14</v>
      </c>
      <c r="E19" s="240" t="s">
        <v>4</v>
      </c>
      <c r="F19" s="241">
        <f>'Quadro de Preços 1 (2) - I'!H15</f>
        <v>5</v>
      </c>
    </row>
    <row r="20" spans="1:6" ht="51.75" customHeight="1" x14ac:dyDescent="0.25">
      <c r="A20" s="238" t="s">
        <v>10</v>
      </c>
      <c r="B20" s="238">
        <v>16</v>
      </c>
      <c r="C20" s="238" t="s">
        <v>467</v>
      </c>
      <c r="D20" s="245" t="s">
        <v>15</v>
      </c>
      <c r="E20" s="240" t="s">
        <v>4</v>
      </c>
      <c r="F20" s="241">
        <f>'Quadro de Preços 1 (2) - I'!H16</f>
        <v>0.14000000000000001</v>
      </c>
    </row>
    <row r="21" spans="1:6" ht="51.75" customHeight="1" x14ac:dyDescent="0.25">
      <c r="A21" s="238" t="s">
        <v>10</v>
      </c>
      <c r="B21" s="238">
        <v>17</v>
      </c>
      <c r="C21" s="238" t="s">
        <v>467</v>
      </c>
      <c r="D21" s="246" t="s">
        <v>16</v>
      </c>
      <c r="E21" s="240" t="s">
        <v>4</v>
      </c>
      <c r="F21" s="241">
        <f>'Quadro de Preços 1 (2) - I'!H17</f>
        <v>0.4</v>
      </c>
    </row>
    <row r="22" spans="1:6" ht="51.75" customHeight="1" x14ac:dyDescent="0.25">
      <c r="A22" s="238" t="s">
        <v>10</v>
      </c>
      <c r="B22" s="238">
        <v>18</v>
      </c>
      <c r="C22" s="238" t="s">
        <v>467</v>
      </c>
      <c r="D22" s="246" t="s">
        <v>17</v>
      </c>
      <c r="E22" s="240" t="s">
        <v>4</v>
      </c>
      <c r="F22" s="241">
        <f>'Quadro de Preços 1 (2) - I'!H18</f>
        <v>0.2</v>
      </c>
    </row>
    <row r="23" spans="1:6" ht="51.75" customHeight="1" x14ac:dyDescent="0.25">
      <c r="A23" s="238" t="s">
        <v>10</v>
      </c>
      <c r="B23" s="238">
        <v>19</v>
      </c>
      <c r="C23" s="238" t="s">
        <v>467</v>
      </c>
      <c r="D23" s="245" t="s">
        <v>18</v>
      </c>
      <c r="E23" s="240" t="s">
        <v>4</v>
      </c>
      <c r="F23" s="241">
        <f>'Quadro de Preços 1 (2) - I'!H19</f>
        <v>0.09</v>
      </c>
    </row>
    <row r="24" spans="1:6" ht="51.75" customHeight="1" x14ac:dyDescent="0.25">
      <c r="A24" s="238" t="s">
        <v>10</v>
      </c>
      <c r="B24" s="238">
        <v>20</v>
      </c>
      <c r="C24" s="238" t="s">
        <v>467</v>
      </c>
      <c r="D24" s="246" t="s">
        <v>19</v>
      </c>
      <c r="E24" s="240" t="s">
        <v>4</v>
      </c>
      <c r="F24" s="241">
        <f>'Quadro de Preços 1 (2) - I'!H20</f>
        <v>0.35</v>
      </c>
    </row>
    <row r="25" spans="1:6" ht="64.5" customHeight="1" x14ac:dyDescent="0.25">
      <c r="A25" s="238" t="s">
        <v>10</v>
      </c>
      <c r="B25" s="238">
        <v>21</v>
      </c>
      <c r="C25" s="238" t="s">
        <v>467</v>
      </c>
      <c r="D25" s="246" t="s">
        <v>20</v>
      </c>
      <c r="E25" s="240" t="s">
        <v>4</v>
      </c>
      <c r="F25" s="241">
        <f>'Quadro de Preços 1 (2) - I'!H21</f>
        <v>0.17</v>
      </c>
    </row>
    <row r="26" spans="1:6" ht="67.5" customHeight="1" x14ac:dyDescent="0.25">
      <c r="A26" s="238" t="s">
        <v>10</v>
      </c>
      <c r="B26" s="238">
        <v>22</v>
      </c>
      <c r="C26" s="238" t="s">
        <v>467</v>
      </c>
      <c r="D26" s="247" t="s">
        <v>21</v>
      </c>
      <c r="E26" s="240" t="s">
        <v>4</v>
      </c>
      <c r="F26" s="241">
        <f>'Quadro de Preços 1'!I10</f>
        <v>3.46</v>
      </c>
    </row>
    <row r="27" spans="1:6" ht="74.25" customHeight="1" x14ac:dyDescent="0.25">
      <c r="A27" s="238" t="s">
        <v>10</v>
      </c>
      <c r="B27" s="238">
        <v>23</v>
      </c>
      <c r="C27" s="238" t="s">
        <v>467</v>
      </c>
      <c r="D27" s="247" t="s">
        <v>365</v>
      </c>
      <c r="E27" s="240" t="s">
        <v>4</v>
      </c>
      <c r="F27" s="241">
        <f>'Quadro de Preços 1'!I12</f>
        <v>0.63</v>
      </c>
    </row>
    <row r="28" spans="1:6" ht="64.5" customHeight="1" x14ac:dyDescent="0.25">
      <c r="A28" s="238" t="s">
        <v>10</v>
      </c>
      <c r="B28" s="238">
        <v>24</v>
      </c>
      <c r="C28" s="238" t="s">
        <v>467</v>
      </c>
      <c r="D28" s="247" t="s">
        <v>372</v>
      </c>
      <c r="E28" s="240" t="s">
        <v>4</v>
      </c>
      <c r="F28" s="241">
        <f>'Quadro de Preços 1'!I18</f>
        <v>11.24</v>
      </c>
    </row>
    <row r="29" spans="1:6" ht="76.5" customHeight="1" x14ac:dyDescent="0.25">
      <c r="A29" s="238" t="s">
        <v>10</v>
      </c>
      <c r="B29" s="238">
        <v>25</v>
      </c>
      <c r="C29" s="238" t="s">
        <v>467</v>
      </c>
      <c r="D29" s="248" t="s">
        <v>479</v>
      </c>
      <c r="E29" s="240" t="s">
        <v>4</v>
      </c>
      <c r="F29" s="241">
        <f>'Quadro de Preços 1'!I11</f>
        <v>1.5</v>
      </c>
    </row>
    <row r="30" spans="1:6" ht="39" customHeight="1" x14ac:dyDescent="0.25">
      <c r="A30" s="238" t="s">
        <v>10</v>
      </c>
      <c r="B30" s="238">
        <v>26</v>
      </c>
      <c r="C30" s="238" t="s">
        <v>467</v>
      </c>
      <c r="D30" s="249" t="s">
        <v>480</v>
      </c>
      <c r="E30" s="240" t="s">
        <v>4</v>
      </c>
      <c r="F30" s="241">
        <f>'Kit Lanche'!D15</f>
        <v>3.33</v>
      </c>
    </row>
    <row r="31" spans="1:6" ht="39" customHeight="1" x14ac:dyDescent="0.25">
      <c r="A31" s="238" t="s">
        <v>10</v>
      </c>
      <c r="B31" s="238">
        <v>27</v>
      </c>
      <c r="C31" s="238" t="s">
        <v>467</v>
      </c>
      <c r="D31" s="238" t="s">
        <v>481</v>
      </c>
      <c r="E31" s="240" t="s">
        <v>4</v>
      </c>
      <c r="F31" s="241">
        <f>'Quadro de Preços 1 (2) - I'!H24</f>
        <v>4</v>
      </c>
    </row>
    <row r="32" spans="1:6" ht="38.25" customHeight="1" x14ac:dyDescent="0.25">
      <c r="A32" s="238" t="s">
        <v>10</v>
      </c>
      <c r="B32" s="238">
        <v>28</v>
      </c>
      <c r="C32" s="238" t="s">
        <v>467</v>
      </c>
      <c r="D32" s="238" t="s">
        <v>482</v>
      </c>
      <c r="E32" s="240" t="s">
        <v>4</v>
      </c>
      <c r="F32" s="241">
        <f>'Quadro de Preços 1 (2) - I'!H23</f>
        <v>9</v>
      </c>
    </row>
    <row r="33" spans="1:22" ht="38.25" customHeight="1" x14ac:dyDescent="0.25">
      <c r="A33" s="238" t="s">
        <v>10</v>
      </c>
      <c r="B33" s="238">
        <v>29</v>
      </c>
      <c r="C33" s="238" t="s">
        <v>467</v>
      </c>
      <c r="D33" s="248" t="s">
        <v>22</v>
      </c>
      <c r="E33" s="240" t="s">
        <v>4</v>
      </c>
      <c r="F33" s="241">
        <f>'Quadro de Preços 1'!I13</f>
        <v>4.95</v>
      </c>
    </row>
    <row r="34" spans="1:22" ht="63.75" customHeight="1" x14ac:dyDescent="0.25">
      <c r="A34" s="238" t="s">
        <v>10</v>
      </c>
      <c r="B34" s="238">
        <v>30</v>
      </c>
      <c r="C34" s="238" t="s">
        <v>467</v>
      </c>
      <c r="D34" s="248" t="s">
        <v>23</v>
      </c>
      <c r="E34" s="240" t="s">
        <v>4</v>
      </c>
      <c r="F34" s="241">
        <f>'Quadro de Preços 1'!I14</f>
        <v>25.54</v>
      </c>
    </row>
    <row r="35" spans="1:22" ht="51" customHeight="1" x14ac:dyDescent="0.25">
      <c r="A35" s="238" t="s">
        <v>10</v>
      </c>
      <c r="B35" s="238">
        <v>31</v>
      </c>
      <c r="C35" s="238" t="s">
        <v>467</v>
      </c>
      <c r="D35" s="248" t="s">
        <v>483</v>
      </c>
      <c r="E35" s="240" t="s">
        <v>4</v>
      </c>
      <c r="F35" s="241">
        <f>'Quadro de Preços 1'!I41</f>
        <v>11.31</v>
      </c>
    </row>
    <row r="36" spans="1:22" ht="51" customHeight="1" x14ac:dyDescent="0.25">
      <c r="A36" s="238" t="s">
        <v>10</v>
      </c>
      <c r="B36" s="238">
        <v>32</v>
      </c>
      <c r="C36" s="238" t="s">
        <v>467</v>
      </c>
      <c r="D36" s="248" t="s">
        <v>368</v>
      </c>
      <c r="E36" s="240" t="s">
        <v>4</v>
      </c>
      <c r="F36" s="241">
        <f>'Quadro de Preços 1'!I15</f>
        <v>0.2</v>
      </c>
    </row>
    <row r="37" spans="1:22" ht="76.5" customHeight="1" x14ac:dyDescent="0.25">
      <c r="A37" s="238" t="s">
        <v>10</v>
      </c>
      <c r="B37" s="238">
        <v>33</v>
      </c>
      <c r="C37" s="238" t="s">
        <v>467</v>
      </c>
      <c r="D37" s="248" t="s">
        <v>370</v>
      </c>
      <c r="E37" s="240" t="s">
        <v>4</v>
      </c>
      <c r="F37" s="241">
        <f>'Quadro de Preços 1'!I16</f>
        <v>0.59</v>
      </c>
    </row>
    <row r="38" spans="1:22" ht="76.5" customHeight="1" x14ac:dyDescent="0.25">
      <c r="A38" s="238" t="s">
        <v>10</v>
      </c>
      <c r="B38" s="238">
        <v>34</v>
      </c>
      <c r="C38" s="238" t="s">
        <v>467</v>
      </c>
      <c r="D38" s="248" t="s">
        <v>371</v>
      </c>
      <c r="E38" s="240" t="s">
        <v>4</v>
      </c>
      <c r="F38" s="241">
        <f>'Quadro de Preços 1'!I17</f>
        <v>4.09</v>
      </c>
    </row>
    <row r="39" spans="1:22" ht="51" customHeight="1" x14ac:dyDescent="0.25">
      <c r="A39" s="238" t="s">
        <v>10</v>
      </c>
      <c r="B39" s="238">
        <v>35</v>
      </c>
      <c r="C39" s="238" t="s">
        <v>467</v>
      </c>
      <c r="D39" s="248" t="s">
        <v>373</v>
      </c>
      <c r="E39" s="240" t="s">
        <v>4</v>
      </c>
      <c r="F39" s="241">
        <f>'Quadro de Preços 1'!I19</f>
        <v>0.41</v>
      </c>
    </row>
    <row r="40" spans="1:22" ht="38.25" customHeight="1" x14ac:dyDescent="0.25">
      <c r="A40" s="238" t="s">
        <v>10</v>
      </c>
      <c r="B40" s="238">
        <v>36</v>
      </c>
      <c r="C40" s="238" t="s">
        <v>467</v>
      </c>
      <c r="D40" s="248" t="s">
        <v>374</v>
      </c>
      <c r="E40" s="240" t="s">
        <v>4</v>
      </c>
      <c r="F40" s="241">
        <f>'Quadro de Preços 1'!I20</f>
        <v>0.92</v>
      </c>
    </row>
    <row r="41" spans="1:22" ht="38.25" customHeight="1" x14ac:dyDescent="0.25">
      <c r="A41" s="238" t="s">
        <v>10</v>
      </c>
      <c r="B41" s="238">
        <v>37</v>
      </c>
      <c r="C41" s="238" t="s">
        <v>467</v>
      </c>
      <c r="D41" s="248" t="s">
        <v>396</v>
      </c>
      <c r="E41" s="245" t="s">
        <v>24</v>
      </c>
      <c r="F41" s="241">
        <f>'Quadro de Preços 1'!I37</f>
        <v>5.0599999999999996</v>
      </c>
    </row>
    <row r="42" spans="1:22" ht="51" customHeight="1" x14ac:dyDescent="0.25">
      <c r="A42" s="238" t="s">
        <v>10</v>
      </c>
      <c r="B42" s="238">
        <v>38</v>
      </c>
      <c r="C42" s="238" t="s">
        <v>467</v>
      </c>
      <c r="D42" s="248" t="s">
        <v>375</v>
      </c>
      <c r="E42" s="240" t="s">
        <v>4</v>
      </c>
      <c r="F42" s="241">
        <f>'Quadro de Preços 1'!I21</f>
        <v>0.86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38.25" customHeight="1" x14ac:dyDescent="0.25">
      <c r="A43" s="238" t="s">
        <v>10</v>
      </c>
      <c r="B43" s="238">
        <v>39</v>
      </c>
      <c r="C43" s="238" t="s">
        <v>467</v>
      </c>
      <c r="D43" s="248" t="s">
        <v>484</v>
      </c>
      <c r="E43" s="245" t="s">
        <v>25</v>
      </c>
      <c r="F43" s="241">
        <f>'Quadro de Preços 1'!I22</f>
        <v>84.02</v>
      </c>
    </row>
    <row r="44" spans="1:22" ht="38.25" customHeight="1" x14ac:dyDescent="0.25">
      <c r="A44" s="238" t="s">
        <v>10</v>
      </c>
      <c r="B44" s="238">
        <v>40</v>
      </c>
      <c r="C44" s="238" t="s">
        <v>467</v>
      </c>
      <c r="D44" s="248" t="s">
        <v>378</v>
      </c>
      <c r="E44" s="240" t="s">
        <v>4</v>
      </c>
      <c r="F44" s="241">
        <f>'Quadro de Preços 1'!I23</f>
        <v>1.22</v>
      </c>
    </row>
    <row r="45" spans="1:22" ht="38.25" customHeight="1" x14ac:dyDescent="0.25">
      <c r="A45" s="238" t="s">
        <v>10</v>
      </c>
      <c r="B45" s="238">
        <v>41</v>
      </c>
      <c r="C45" s="238" t="s">
        <v>467</v>
      </c>
      <c r="D45" s="248" t="s">
        <v>485</v>
      </c>
      <c r="E45" s="240" t="s">
        <v>4</v>
      </c>
      <c r="F45" s="241">
        <f>'Quadro de Preços 1'!I24</f>
        <v>1.26</v>
      </c>
    </row>
    <row r="46" spans="1:22" ht="38.25" customHeight="1" x14ac:dyDescent="0.25">
      <c r="A46" s="238" t="s">
        <v>10</v>
      </c>
      <c r="B46" s="238">
        <v>42</v>
      </c>
      <c r="C46" s="238" t="s">
        <v>467</v>
      </c>
      <c r="D46" s="248" t="s">
        <v>486</v>
      </c>
      <c r="E46" s="240" t="s">
        <v>4</v>
      </c>
      <c r="F46" s="241">
        <f>'Quadro de Preços 1'!I25</f>
        <v>0.14000000000000001</v>
      </c>
    </row>
    <row r="47" spans="1:22" ht="51" customHeight="1" x14ac:dyDescent="0.25">
      <c r="A47" s="238" t="s">
        <v>10</v>
      </c>
      <c r="B47" s="238">
        <v>43</v>
      </c>
      <c r="C47" s="250" t="s">
        <v>467</v>
      </c>
      <c r="D47" s="251" t="s">
        <v>472</v>
      </c>
      <c r="E47" s="252" t="s">
        <v>4</v>
      </c>
      <c r="F47" s="253">
        <v>10.9</v>
      </c>
    </row>
    <row r="48" spans="1:22" ht="51" customHeight="1" x14ac:dyDescent="0.25">
      <c r="A48" s="238" t="s">
        <v>10</v>
      </c>
      <c r="B48" s="238">
        <v>44</v>
      </c>
      <c r="C48" s="238" t="s">
        <v>467</v>
      </c>
      <c r="D48" s="248" t="s">
        <v>381</v>
      </c>
      <c r="E48" s="240" t="s">
        <v>4</v>
      </c>
      <c r="F48" s="241">
        <f>'Quadro de Preços 1'!I26</f>
        <v>1.32</v>
      </c>
    </row>
    <row r="49" spans="1:7" ht="51" customHeight="1" x14ac:dyDescent="0.25">
      <c r="A49" s="238" t="s">
        <v>10</v>
      </c>
      <c r="B49" s="238">
        <v>45</v>
      </c>
      <c r="C49" s="238" t="s">
        <v>467</v>
      </c>
      <c r="D49" s="248" t="s">
        <v>382</v>
      </c>
      <c r="E49" s="240" t="s">
        <v>4</v>
      </c>
      <c r="F49" s="241">
        <f>'Quadro de Preços 1'!I27</f>
        <v>2.76</v>
      </c>
    </row>
    <row r="50" spans="1:7" ht="38.25" customHeight="1" x14ac:dyDescent="0.25">
      <c r="A50" s="238" t="s">
        <v>10</v>
      </c>
      <c r="B50" s="238">
        <v>46</v>
      </c>
      <c r="C50" s="238" t="s">
        <v>467</v>
      </c>
      <c r="D50" s="248" t="s">
        <v>383</v>
      </c>
      <c r="E50" s="240" t="s">
        <v>4</v>
      </c>
      <c r="F50" s="241">
        <f>'Quadro de Preços 1'!I28</f>
        <v>6.08</v>
      </c>
    </row>
    <row r="51" spans="1:7" ht="38.25" customHeight="1" x14ac:dyDescent="0.25">
      <c r="A51" s="238" t="s">
        <v>10</v>
      </c>
      <c r="B51" s="238">
        <v>47</v>
      </c>
      <c r="C51" s="238" t="s">
        <v>467</v>
      </c>
      <c r="D51" s="248" t="s">
        <v>384</v>
      </c>
      <c r="E51" s="245" t="s">
        <v>25</v>
      </c>
      <c r="F51" s="241">
        <f>'Quadro de Preços 1'!I29</f>
        <v>2.73</v>
      </c>
    </row>
    <row r="52" spans="1:7" ht="38.25" customHeight="1" x14ac:dyDescent="0.25">
      <c r="A52" s="238" t="s">
        <v>10</v>
      </c>
      <c r="B52" s="238">
        <v>48</v>
      </c>
      <c r="C52" s="238" t="s">
        <v>467</v>
      </c>
      <c r="D52" s="248" t="s">
        <v>386</v>
      </c>
      <c r="E52" s="240" t="s">
        <v>4</v>
      </c>
      <c r="F52" s="241">
        <f>'Quadro de Preços 1'!I30</f>
        <v>0.17</v>
      </c>
    </row>
    <row r="53" spans="1:7" ht="38.25" customHeight="1" x14ac:dyDescent="0.25">
      <c r="A53" s="238" t="s">
        <v>10</v>
      </c>
      <c r="B53" s="238">
        <v>49</v>
      </c>
      <c r="C53" s="251"/>
      <c r="D53" s="251" t="s">
        <v>472</v>
      </c>
      <c r="E53" s="254"/>
      <c r="F53" s="254"/>
    </row>
    <row r="54" spans="1:7" ht="89.25" customHeight="1" x14ac:dyDescent="0.25">
      <c r="A54" s="238" t="s">
        <v>10</v>
      </c>
      <c r="B54" s="238">
        <v>50</v>
      </c>
      <c r="C54" s="238" t="s">
        <v>467</v>
      </c>
      <c r="D54" s="248" t="s">
        <v>391</v>
      </c>
      <c r="E54" s="240" t="s">
        <v>487</v>
      </c>
      <c r="F54" s="241">
        <f>'Quadro de Preços 1'!I34</f>
        <v>49.15</v>
      </c>
    </row>
    <row r="55" spans="1:7" ht="63.75" customHeight="1" x14ac:dyDescent="0.25">
      <c r="A55" s="238" t="s">
        <v>10</v>
      </c>
      <c r="B55" s="238">
        <v>51</v>
      </c>
      <c r="C55" s="238" t="s">
        <v>467</v>
      </c>
      <c r="D55" s="248" t="s">
        <v>390</v>
      </c>
      <c r="E55" s="240" t="s">
        <v>4</v>
      </c>
      <c r="F55" s="241">
        <f>'Quadro de Preços 1'!I33</f>
        <v>1.4</v>
      </c>
    </row>
    <row r="56" spans="1:7" ht="38.25" customHeight="1" x14ac:dyDescent="0.25">
      <c r="A56" s="238" t="s">
        <v>10</v>
      </c>
      <c r="B56" s="238">
        <v>52</v>
      </c>
      <c r="C56" s="238" t="s">
        <v>467</v>
      </c>
      <c r="D56" s="248" t="s">
        <v>395</v>
      </c>
      <c r="E56" s="240" t="s">
        <v>4</v>
      </c>
      <c r="F56" s="241">
        <f>'Quadro de Preços 1'!I36</f>
        <v>3.84</v>
      </c>
    </row>
    <row r="57" spans="1:7" ht="38.25" customHeight="1" x14ac:dyDescent="0.25">
      <c r="A57" s="238" t="s">
        <v>10</v>
      </c>
      <c r="B57" s="238">
        <v>53</v>
      </c>
      <c r="C57" s="238" t="s">
        <v>467</v>
      </c>
      <c r="D57" s="248" t="s">
        <v>488</v>
      </c>
      <c r="E57" s="240" t="s">
        <v>4</v>
      </c>
      <c r="F57" s="241">
        <f>'Quadro de Preços 1'!I35</f>
        <v>26.78</v>
      </c>
    </row>
    <row r="58" spans="1:7" ht="38.25" customHeight="1" x14ac:dyDescent="0.25">
      <c r="A58" s="238" t="s">
        <v>10</v>
      </c>
      <c r="B58" s="238">
        <v>54</v>
      </c>
      <c r="C58" s="238" t="s">
        <v>467</v>
      </c>
      <c r="D58" s="248" t="s">
        <v>387</v>
      </c>
      <c r="E58" s="240" t="s">
        <v>489</v>
      </c>
      <c r="F58" s="241">
        <f>'Quadro de Preços 1'!I31</f>
        <v>14.52</v>
      </c>
    </row>
    <row r="59" spans="1:7" ht="51" customHeight="1" x14ac:dyDescent="0.25">
      <c r="A59" s="238" t="s">
        <v>10</v>
      </c>
      <c r="B59" s="238">
        <v>55</v>
      </c>
      <c r="C59" s="238" t="s">
        <v>467</v>
      </c>
      <c r="D59" s="248" t="s">
        <v>490</v>
      </c>
      <c r="E59" s="240" t="s">
        <v>4</v>
      </c>
      <c r="F59" s="241">
        <f>'Quadro de Preços 1'!I38</f>
        <v>6.3</v>
      </c>
    </row>
    <row r="60" spans="1:7" ht="63.75" customHeight="1" x14ac:dyDescent="0.25">
      <c r="A60" s="238" t="s">
        <v>10</v>
      </c>
      <c r="B60" s="238">
        <v>56</v>
      </c>
      <c r="C60" s="238" t="s">
        <v>467</v>
      </c>
      <c r="D60" s="248" t="s">
        <v>491</v>
      </c>
      <c r="E60" s="245" t="s">
        <v>24</v>
      </c>
      <c r="F60" s="241">
        <f>'Quadro de Preços 1'!I39</f>
        <v>12.12</v>
      </c>
    </row>
    <row r="61" spans="1:7" ht="102" customHeight="1" x14ac:dyDescent="0.25">
      <c r="A61" s="238" t="s">
        <v>10</v>
      </c>
      <c r="B61" s="238">
        <v>57</v>
      </c>
      <c r="C61" s="238" t="s">
        <v>467</v>
      </c>
      <c r="D61" s="248" t="s">
        <v>402</v>
      </c>
      <c r="E61" s="240" t="s">
        <v>4</v>
      </c>
      <c r="F61" s="241">
        <f>'Quadro de Preços 1'!I40</f>
        <v>6.36</v>
      </c>
    </row>
    <row r="62" spans="1:7" ht="63.75" customHeight="1" x14ac:dyDescent="0.25">
      <c r="A62" s="238" t="s">
        <v>10</v>
      </c>
      <c r="B62" s="238">
        <v>58</v>
      </c>
      <c r="C62" s="238" t="s">
        <v>467</v>
      </c>
      <c r="D62" s="248" t="s">
        <v>492</v>
      </c>
      <c r="E62" s="240" t="s">
        <v>4</v>
      </c>
      <c r="F62" s="241">
        <f>'Quadro de Preços 1'!I32</f>
        <v>0.52</v>
      </c>
    </row>
    <row r="63" spans="1:7" ht="87" customHeight="1" x14ac:dyDescent="0.25">
      <c r="A63" s="238" t="s">
        <v>6</v>
      </c>
      <c r="B63" s="238">
        <v>59</v>
      </c>
      <c r="C63" s="238" t="s">
        <v>467</v>
      </c>
      <c r="D63" s="238" t="s">
        <v>429</v>
      </c>
      <c r="E63" s="240" t="s">
        <v>8</v>
      </c>
      <c r="F63" s="241">
        <f>'Quadro de Preços 1 (2) - I'!H26</f>
        <v>1550</v>
      </c>
      <c r="G63" s="10"/>
    </row>
    <row r="64" spans="1:7" ht="80.25" customHeight="1" x14ac:dyDescent="0.25"/>
    <row r="65" spans="2:4" ht="78" customHeight="1" x14ac:dyDescent="0.25"/>
    <row r="66" spans="2:4" ht="15.75" customHeight="1" x14ac:dyDescent="0.25">
      <c r="D66" s="11"/>
    </row>
    <row r="67" spans="2:4" ht="15.75" customHeight="1" x14ac:dyDescent="0.25">
      <c r="B67" s="12"/>
      <c r="D67" s="11"/>
    </row>
    <row r="68" spans="2:4" ht="15.75" customHeight="1" x14ac:dyDescent="0.25">
      <c r="D68" s="12"/>
    </row>
    <row r="69" spans="2:4" ht="15.75" customHeight="1" x14ac:dyDescent="0.25">
      <c r="B69" s="12"/>
      <c r="C69" s="12"/>
      <c r="D69" s="12"/>
    </row>
    <row r="70" spans="2:4" ht="15.75" customHeight="1" x14ac:dyDescent="0.25">
      <c r="B70" s="12"/>
      <c r="C70" s="12"/>
      <c r="D70" s="12"/>
    </row>
    <row r="71" spans="2:4" ht="15.75" customHeight="1" x14ac:dyDescent="0.25">
      <c r="B71" s="12"/>
      <c r="C71" s="12"/>
      <c r="D71" s="12"/>
    </row>
    <row r="72" spans="2:4" ht="15.75" customHeight="1" x14ac:dyDescent="0.25">
      <c r="B72" s="13"/>
      <c r="C72" s="12"/>
      <c r="D72" s="12"/>
    </row>
    <row r="73" spans="2:4" ht="15.75" customHeight="1" x14ac:dyDescent="0.25">
      <c r="B73" s="353"/>
      <c r="C73" s="354"/>
      <c r="D73" s="354"/>
    </row>
    <row r="74" spans="2:4" ht="15.75" customHeight="1" x14ac:dyDescent="0.25">
      <c r="B74" s="353"/>
      <c r="C74" s="354"/>
      <c r="D74" s="354"/>
    </row>
    <row r="75" spans="2:4" ht="15.75" customHeight="1" x14ac:dyDescent="0.25">
      <c r="B75" s="353"/>
      <c r="C75" s="354"/>
      <c r="D75" s="354"/>
    </row>
    <row r="76" spans="2:4" ht="15.75" customHeight="1" x14ac:dyDescent="0.25">
      <c r="D76" s="11"/>
    </row>
    <row r="77" spans="2:4" ht="15.75" customHeight="1" x14ac:dyDescent="0.25">
      <c r="D77" s="11"/>
    </row>
    <row r="78" spans="2:4" ht="15.75" customHeight="1" x14ac:dyDescent="0.25">
      <c r="D78" s="11"/>
    </row>
    <row r="79" spans="2:4" ht="15.75" customHeight="1" x14ac:dyDescent="0.25">
      <c r="D79" s="11"/>
    </row>
    <row r="80" spans="2:4" ht="15.75" customHeight="1" x14ac:dyDescent="0.25">
      <c r="D80" s="11"/>
    </row>
    <row r="81" spans="4:4" ht="15.75" customHeight="1" x14ac:dyDescent="0.25">
      <c r="D81" s="11"/>
    </row>
    <row r="82" spans="4:4" ht="15.75" customHeight="1" x14ac:dyDescent="0.25">
      <c r="D82" s="11"/>
    </row>
    <row r="83" spans="4:4" ht="15.75" customHeight="1" x14ac:dyDescent="0.25">
      <c r="D83" s="11"/>
    </row>
    <row r="84" spans="4:4" ht="15.75" customHeight="1" x14ac:dyDescent="0.25">
      <c r="D84" s="11"/>
    </row>
    <row r="85" spans="4:4" ht="15.75" customHeight="1" x14ac:dyDescent="0.25">
      <c r="D85" s="11"/>
    </row>
    <row r="86" spans="4:4" ht="15.75" customHeight="1" x14ac:dyDescent="0.25">
      <c r="D86" s="11"/>
    </row>
    <row r="87" spans="4:4" ht="15.75" customHeight="1" x14ac:dyDescent="0.25">
      <c r="D87" s="11"/>
    </row>
    <row r="88" spans="4:4" ht="15.75" customHeight="1" x14ac:dyDescent="0.25">
      <c r="D88" s="11"/>
    </row>
    <row r="89" spans="4:4" ht="15.75" customHeight="1" x14ac:dyDescent="0.25">
      <c r="D89" s="11"/>
    </row>
    <row r="90" spans="4:4" ht="15.75" customHeight="1" x14ac:dyDescent="0.25">
      <c r="D90" s="11"/>
    </row>
    <row r="91" spans="4:4" ht="15.75" customHeight="1" x14ac:dyDescent="0.25">
      <c r="D91" s="11"/>
    </row>
    <row r="92" spans="4:4" ht="15.75" customHeight="1" x14ac:dyDescent="0.25">
      <c r="D92" s="11"/>
    </row>
    <row r="93" spans="4:4" ht="15.75" customHeight="1" x14ac:dyDescent="0.25">
      <c r="D93" s="11"/>
    </row>
    <row r="94" spans="4:4" ht="15.75" customHeight="1" x14ac:dyDescent="0.25">
      <c r="D94" s="11"/>
    </row>
    <row r="95" spans="4:4" ht="15.75" customHeight="1" x14ac:dyDescent="0.25">
      <c r="D95" s="11"/>
    </row>
    <row r="96" spans="4:4" ht="15.75" customHeight="1" x14ac:dyDescent="0.25">
      <c r="D96" s="11"/>
    </row>
    <row r="97" spans="4:4" ht="15.75" customHeight="1" x14ac:dyDescent="0.25">
      <c r="D97" s="11"/>
    </row>
    <row r="98" spans="4:4" ht="15.75" customHeight="1" x14ac:dyDescent="0.25">
      <c r="D98" s="11"/>
    </row>
    <row r="99" spans="4:4" ht="15.75" customHeight="1" x14ac:dyDescent="0.25">
      <c r="D99" s="11"/>
    </row>
    <row r="100" spans="4:4" ht="15.75" customHeight="1" x14ac:dyDescent="0.25">
      <c r="D100" s="11"/>
    </row>
    <row r="101" spans="4:4" ht="15.75" customHeight="1" x14ac:dyDescent="0.25">
      <c r="D101" s="11"/>
    </row>
    <row r="102" spans="4:4" ht="15.75" customHeight="1" x14ac:dyDescent="0.25">
      <c r="D102" s="11"/>
    </row>
    <row r="103" spans="4:4" ht="15.75" customHeight="1" x14ac:dyDescent="0.25">
      <c r="D103" s="11"/>
    </row>
    <row r="104" spans="4:4" ht="15.75" customHeight="1" x14ac:dyDescent="0.25">
      <c r="D104" s="11"/>
    </row>
    <row r="105" spans="4:4" ht="15.75" customHeight="1" x14ac:dyDescent="0.25">
      <c r="D105" s="11"/>
    </row>
    <row r="106" spans="4:4" ht="15.75" customHeight="1" x14ac:dyDescent="0.25">
      <c r="D106" s="11"/>
    </row>
    <row r="107" spans="4:4" ht="15.75" customHeight="1" x14ac:dyDescent="0.25">
      <c r="D107" s="11"/>
    </row>
    <row r="108" spans="4:4" ht="15.75" customHeight="1" x14ac:dyDescent="0.25">
      <c r="D108" s="11"/>
    </row>
    <row r="109" spans="4:4" ht="15.75" customHeight="1" x14ac:dyDescent="0.25">
      <c r="D109" s="11"/>
    </row>
    <row r="110" spans="4:4" ht="15.75" customHeight="1" x14ac:dyDescent="0.25">
      <c r="D110" s="11"/>
    </row>
    <row r="111" spans="4:4" ht="15.75" customHeight="1" x14ac:dyDescent="0.25">
      <c r="D111" s="11"/>
    </row>
    <row r="112" spans="4:4" ht="15.75" customHeight="1" x14ac:dyDescent="0.25">
      <c r="D112" s="11"/>
    </row>
    <row r="113" spans="4:4" ht="15.75" customHeight="1" x14ac:dyDescent="0.25">
      <c r="D113" s="11"/>
    </row>
    <row r="114" spans="4:4" ht="15.75" customHeight="1" x14ac:dyDescent="0.25">
      <c r="D114" s="11"/>
    </row>
    <row r="115" spans="4:4" ht="15.75" customHeight="1" x14ac:dyDescent="0.25">
      <c r="D115" s="11"/>
    </row>
    <row r="116" spans="4:4" ht="15.75" customHeight="1" x14ac:dyDescent="0.25">
      <c r="D116" s="11"/>
    </row>
    <row r="117" spans="4:4" ht="15.75" customHeight="1" x14ac:dyDescent="0.25">
      <c r="D117" s="11"/>
    </row>
    <row r="118" spans="4:4" ht="15.75" customHeight="1" x14ac:dyDescent="0.25">
      <c r="D118" s="11"/>
    </row>
    <row r="119" spans="4:4" ht="15.75" customHeight="1" x14ac:dyDescent="0.25">
      <c r="D119" s="11"/>
    </row>
    <row r="120" spans="4:4" ht="15.75" customHeight="1" x14ac:dyDescent="0.25">
      <c r="D120" s="11"/>
    </row>
    <row r="121" spans="4:4" ht="15.75" customHeight="1" x14ac:dyDescent="0.25">
      <c r="D121" s="11"/>
    </row>
    <row r="122" spans="4:4" ht="15.75" customHeight="1" x14ac:dyDescent="0.25">
      <c r="D122" s="11"/>
    </row>
    <row r="123" spans="4:4" ht="15.75" customHeight="1" x14ac:dyDescent="0.25">
      <c r="D123" s="11"/>
    </row>
    <row r="124" spans="4:4" ht="15.75" customHeight="1" x14ac:dyDescent="0.25">
      <c r="D124" s="11"/>
    </row>
    <row r="125" spans="4:4" ht="15.75" customHeight="1" x14ac:dyDescent="0.25">
      <c r="D125" s="11"/>
    </row>
    <row r="126" spans="4:4" ht="15.75" customHeight="1" x14ac:dyDescent="0.25">
      <c r="D126" s="11"/>
    </row>
    <row r="127" spans="4:4" ht="15.75" customHeight="1" x14ac:dyDescent="0.25">
      <c r="D127" s="11"/>
    </row>
    <row r="128" spans="4:4" ht="15.75" customHeight="1" x14ac:dyDescent="0.25">
      <c r="D128" s="11"/>
    </row>
    <row r="129" spans="4:4" ht="15.75" customHeight="1" x14ac:dyDescent="0.25">
      <c r="D129" s="11"/>
    </row>
    <row r="130" spans="4:4" ht="15.75" customHeight="1" x14ac:dyDescent="0.25">
      <c r="D130" s="11"/>
    </row>
    <row r="131" spans="4:4" ht="15.75" customHeight="1" x14ac:dyDescent="0.25">
      <c r="D131" s="11"/>
    </row>
    <row r="132" spans="4:4" ht="15.75" customHeight="1" x14ac:dyDescent="0.25">
      <c r="D132" s="11"/>
    </row>
    <row r="133" spans="4:4" ht="15.75" customHeight="1" x14ac:dyDescent="0.25">
      <c r="D133" s="11"/>
    </row>
    <row r="134" spans="4:4" ht="15.75" customHeight="1" x14ac:dyDescent="0.25">
      <c r="D134" s="11"/>
    </row>
    <row r="135" spans="4:4" ht="15.75" customHeight="1" x14ac:dyDescent="0.25">
      <c r="D135" s="11"/>
    </row>
    <row r="136" spans="4:4" ht="15.75" customHeight="1" x14ac:dyDescent="0.25">
      <c r="D136" s="11"/>
    </row>
    <row r="137" spans="4:4" ht="15.75" customHeight="1" x14ac:dyDescent="0.25">
      <c r="D137" s="11"/>
    </row>
    <row r="138" spans="4:4" ht="15.75" customHeight="1" x14ac:dyDescent="0.25">
      <c r="D138" s="11"/>
    </row>
    <row r="139" spans="4:4" ht="15.75" customHeight="1" x14ac:dyDescent="0.25">
      <c r="D139" s="11"/>
    </row>
    <row r="140" spans="4:4" ht="15.75" customHeight="1" x14ac:dyDescent="0.25">
      <c r="D140" s="11"/>
    </row>
    <row r="141" spans="4:4" ht="15.75" customHeight="1" x14ac:dyDescent="0.25">
      <c r="D141" s="11"/>
    </row>
    <row r="142" spans="4:4" ht="15.75" customHeight="1" x14ac:dyDescent="0.25">
      <c r="D142" s="11"/>
    </row>
    <row r="143" spans="4:4" ht="15.75" customHeight="1" x14ac:dyDescent="0.25">
      <c r="D143" s="11"/>
    </row>
    <row r="144" spans="4:4" ht="15.75" customHeight="1" x14ac:dyDescent="0.25">
      <c r="D144" s="11"/>
    </row>
    <row r="145" spans="4:4" ht="15.75" customHeight="1" x14ac:dyDescent="0.25">
      <c r="D145" s="11"/>
    </row>
    <row r="146" spans="4:4" ht="15.75" customHeight="1" x14ac:dyDescent="0.25">
      <c r="D146" s="11"/>
    </row>
    <row r="147" spans="4:4" ht="15.75" customHeight="1" x14ac:dyDescent="0.25">
      <c r="D147" s="11"/>
    </row>
    <row r="148" spans="4:4" ht="15.75" customHeight="1" x14ac:dyDescent="0.25">
      <c r="D148" s="11"/>
    </row>
    <row r="149" spans="4:4" ht="15.75" customHeight="1" x14ac:dyDescent="0.25">
      <c r="D149" s="11"/>
    </row>
    <row r="150" spans="4:4" ht="15.75" customHeight="1" x14ac:dyDescent="0.25">
      <c r="D150" s="11"/>
    </row>
    <row r="151" spans="4:4" ht="15.75" customHeight="1" x14ac:dyDescent="0.25">
      <c r="D151" s="11"/>
    </row>
    <row r="152" spans="4:4" ht="15.75" customHeight="1" x14ac:dyDescent="0.25">
      <c r="D152" s="11"/>
    </row>
    <row r="153" spans="4:4" ht="15.75" customHeight="1" x14ac:dyDescent="0.25">
      <c r="D153" s="11"/>
    </row>
    <row r="154" spans="4:4" ht="15.75" customHeight="1" x14ac:dyDescent="0.25">
      <c r="D154" s="11"/>
    </row>
    <row r="155" spans="4:4" ht="15.75" customHeight="1" x14ac:dyDescent="0.25">
      <c r="D155" s="11"/>
    </row>
    <row r="156" spans="4:4" ht="15.75" customHeight="1" x14ac:dyDescent="0.25">
      <c r="D156" s="11"/>
    </row>
    <row r="157" spans="4:4" ht="15.75" customHeight="1" x14ac:dyDescent="0.25">
      <c r="D157" s="11"/>
    </row>
    <row r="158" spans="4:4" ht="15.75" customHeight="1" x14ac:dyDescent="0.25">
      <c r="D158" s="11"/>
    </row>
    <row r="159" spans="4:4" ht="15.75" customHeight="1" x14ac:dyDescent="0.25">
      <c r="D159" s="11"/>
    </row>
    <row r="160" spans="4:4" ht="15.75" customHeight="1" x14ac:dyDescent="0.25">
      <c r="D160" s="11"/>
    </row>
    <row r="161" spans="4:4" ht="15.75" customHeight="1" x14ac:dyDescent="0.25">
      <c r="D161" s="11"/>
    </row>
    <row r="162" spans="4:4" ht="15.75" customHeight="1" x14ac:dyDescent="0.25">
      <c r="D162" s="11"/>
    </row>
    <row r="163" spans="4:4" ht="15.75" customHeight="1" x14ac:dyDescent="0.25">
      <c r="D163" s="11"/>
    </row>
    <row r="164" spans="4:4" ht="15.75" customHeight="1" x14ac:dyDescent="0.25">
      <c r="D164" s="11"/>
    </row>
    <row r="165" spans="4:4" ht="15.75" customHeight="1" x14ac:dyDescent="0.25">
      <c r="D165" s="11"/>
    </row>
    <row r="166" spans="4:4" ht="15.75" customHeight="1" x14ac:dyDescent="0.25">
      <c r="D166" s="11"/>
    </row>
    <row r="167" spans="4:4" ht="15.75" customHeight="1" x14ac:dyDescent="0.25">
      <c r="D167" s="11"/>
    </row>
    <row r="168" spans="4:4" ht="15.75" customHeight="1" x14ac:dyDescent="0.25">
      <c r="D168" s="11"/>
    </row>
    <row r="169" spans="4:4" ht="15.75" customHeight="1" x14ac:dyDescent="0.25">
      <c r="D169" s="11"/>
    </row>
    <row r="170" spans="4:4" ht="15.75" customHeight="1" x14ac:dyDescent="0.25">
      <c r="D170" s="11"/>
    </row>
    <row r="171" spans="4:4" ht="15.75" customHeight="1" x14ac:dyDescent="0.25">
      <c r="D171" s="11"/>
    </row>
    <row r="172" spans="4:4" ht="15.75" customHeight="1" x14ac:dyDescent="0.25">
      <c r="D172" s="11"/>
    </row>
    <row r="173" spans="4:4" ht="15.75" customHeight="1" x14ac:dyDescent="0.25">
      <c r="D173" s="11"/>
    </row>
    <row r="174" spans="4:4" ht="15.75" customHeight="1" x14ac:dyDescent="0.25">
      <c r="D174" s="11"/>
    </row>
    <row r="175" spans="4:4" ht="15.75" customHeight="1" x14ac:dyDescent="0.25">
      <c r="D175" s="11"/>
    </row>
    <row r="176" spans="4:4" ht="15.75" customHeight="1" x14ac:dyDescent="0.25">
      <c r="D176" s="11"/>
    </row>
    <row r="177" spans="4:4" ht="15.75" customHeight="1" x14ac:dyDescent="0.25">
      <c r="D177" s="11"/>
    </row>
    <row r="178" spans="4:4" ht="15.75" customHeight="1" x14ac:dyDescent="0.25">
      <c r="D178" s="11"/>
    </row>
    <row r="179" spans="4:4" ht="15.75" customHeight="1" x14ac:dyDescent="0.25">
      <c r="D179" s="11"/>
    </row>
    <row r="180" spans="4:4" ht="15.75" customHeight="1" x14ac:dyDescent="0.25">
      <c r="D180" s="11"/>
    </row>
    <row r="181" spans="4:4" ht="15.75" customHeight="1" x14ac:dyDescent="0.25">
      <c r="D181" s="11"/>
    </row>
    <row r="182" spans="4:4" ht="15.75" customHeight="1" x14ac:dyDescent="0.25">
      <c r="D182" s="11"/>
    </row>
    <row r="183" spans="4:4" ht="15.75" customHeight="1" x14ac:dyDescent="0.25">
      <c r="D183" s="11"/>
    </row>
    <row r="184" spans="4:4" ht="15.75" customHeight="1" x14ac:dyDescent="0.25">
      <c r="D184" s="11"/>
    </row>
    <row r="185" spans="4:4" ht="15.75" customHeight="1" x14ac:dyDescent="0.25">
      <c r="D185" s="11"/>
    </row>
    <row r="186" spans="4:4" ht="15.75" customHeight="1" x14ac:dyDescent="0.25">
      <c r="D186" s="11"/>
    </row>
    <row r="187" spans="4:4" ht="15.75" customHeight="1" x14ac:dyDescent="0.25">
      <c r="D187" s="11"/>
    </row>
    <row r="188" spans="4:4" ht="15.75" customHeight="1" x14ac:dyDescent="0.25">
      <c r="D188" s="11"/>
    </row>
    <row r="189" spans="4:4" ht="15.75" customHeight="1" x14ac:dyDescent="0.25">
      <c r="D189" s="11"/>
    </row>
    <row r="190" spans="4:4" ht="15.75" customHeight="1" x14ac:dyDescent="0.25">
      <c r="D190" s="11"/>
    </row>
    <row r="191" spans="4:4" ht="15.75" customHeight="1" x14ac:dyDescent="0.25">
      <c r="D191" s="11"/>
    </row>
    <row r="192" spans="4:4" ht="15.75" customHeight="1" x14ac:dyDescent="0.25">
      <c r="D192" s="11"/>
    </row>
    <row r="193" spans="4:4" ht="15.75" customHeight="1" x14ac:dyDescent="0.25">
      <c r="D193" s="11"/>
    </row>
    <row r="194" spans="4:4" ht="15.75" customHeight="1" x14ac:dyDescent="0.25">
      <c r="D194" s="11"/>
    </row>
    <row r="195" spans="4:4" ht="15.75" customHeight="1" x14ac:dyDescent="0.25">
      <c r="D195" s="11"/>
    </row>
    <row r="196" spans="4:4" ht="15.75" customHeight="1" x14ac:dyDescent="0.25">
      <c r="D196" s="11"/>
    </row>
    <row r="197" spans="4:4" ht="15.75" customHeight="1" x14ac:dyDescent="0.25">
      <c r="D197" s="11"/>
    </row>
    <row r="198" spans="4:4" ht="15.75" customHeight="1" x14ac:dyDescent="0.25">
      <c r="D198" s="11"/>
    </row>
    <row r="199" spans="4:4" ht="15.75" customHeight="1" x14ac:dyDescent="0.25">
      <c r="D199" s="11"/>
    </row>
    <row r="200" spans="4:4" ht="15.75" customHeight="1" x14ac:dyDescent="0.25">
      <c r="D200" s="11"/>
    </row>
    <row r="201" spans="4:4" ht="15.75" customHeight="1" x14ac:dyDescent="0.25">
      <c r="D201" s="11"/>
    </row>
    <row r="202" spans="4:4" ht="15.75" customHeight="1" x14ac:dyDescent="0.25">
      <c r="D202" s="11"/>
    </row>
    <row r="203" spans="4:4" ht="15.75" customHeight="1" x14ac:dyDescent="0.25">
      <c r="D203" s="11"/>
    </row>
    <row r="204" spans="4:4" ht="15.75" customHeight="1" x14ac:dyDescent="0.25">
      <c r="D204" s="11"/>
    </row>
    <row r="205" spans="4:4" ht="15.75" customHeight="1" x14ac:dyDescent="0.25">
      <c r="D205" s="11"/>
    </row>
    <row r="206" spans="4:4" ht="15.75" customHeight="1" x14ac:dyDescent="0.25">
      <c r="D206" s="11"/>
    </row>
    <row r="207" spans="4:4" ht="15.75" customHeight="1" x14ac:dyDescent="0.25">
      <c r="D207" s="11"/>
    </row>
    <row r="208" spans="4:4" ht="15.75" customHeight="1" x14ac:dyDescent="0.25">
      <c r="D208" s="11"/>
    </row>
    <row r="209" spans="4:4" ht="15.75" customHeight="1" x14ac:dyDescent="0.25">
      <c r="D209" s="11"/>
    </row>
    <row r="210" spans="4:4" ht="15.75" customHeight="1" x14ac:dyDescent="0.25">
      <c r="D210" s="11"/>
    </row>
    <row r="211" spans="4:4" ht="15.75" customHeight="1" x14ac:dyDescent="0.25">
      <c r="D211" s="11"/>
    </row>
    <row r="212" spans="4:4" ht="15.75" customHeight="1" x14ac:dyDescent="0.25">
      <c r="D212" s="11"/>
    </row>
    <row r="213" spans="4:4" ht="15.75" customHeight="1" x14ac:dyDescent="0.25">
      <c r="D213" s="11"/>
    </row>
    <row r="214" spans="4:4" ht="15.75" customHeight="1" x14ac:dyDescent="0.25">
      <c r="D214" s="11"/>
    </row>
    <row r="215" spans="4:4" ht="15.75" customHeight="1" x14ac:dyDescent="0.25">
      <c r="D215" s="11"/>
    </row>
    <row r="216" spans="4:4" ht="15.75" customHeight="1" x14ac:dyDescent="0.25">
      <c r="D216" s="11"/>
    </row>
    <row r="217" spans="4:4" ht="15.75" customHeight="1" x14ac:dyDescent="0.25">
      <c r="D217" s="11"/>
    </row>
    <row r="218" spans="4:4" ht="15.75" customHeight="1" x14ac:dyDescent="0.25">
      <c r="D218" s="11"/>
    </row>
    <row r="219" spans="4:4" ht="15.75" customHeight="1" x14ac:dyDescent="0.25">
      <c r="D219" s="11"/>
    </row>
    <row r="220" spans="4:4" ht="15.75" customHeight="1" x14ac:dyDescent="0.25">
      <c r="D220" s="11"/>
    </row>
    <row r="221" spans="4:4" ht="15.75" customHeight="1" x14ac:dyDescent="0.25">
      <c r="D221" s="11"/>
    </row>
    <row r="222" spans="4:4" ht="15.75" customHeight="1" x14ac:dyDescent="0.25">
      <c r="D222" s="11"/>
    </row>
    <row r="223" spans="4:4" ht="15.75" customHeight="1" x14ac:dyDescent="0.25">
      <c r="D223" s="11"/>
    </row>
    <row r="224" spans="4:4" ht="15.75" customHeight="1" x14ac:dyDescent="0.25">
      <c r="D224" s="11"/>
    </row>
    <row r="225" spans="4:4" ht="15.75" customHeight="1" x14ac:dyDescent="0.25">
      <c r="D225" s="11"/>
    </row>
    <row r="226" spans="4:4" ht="15.75" customHeight="1" x14ac:dyDescent="0.25">
      <c r="D226" s="11"/>
    </row>
    <row r="227" spans="4:4" ht="15.75" customHeight="1" x14ac:dyDescent="0.25">
      <c r="D227" s="11"/>
    </row>
    <row r="228" spans="4:4" ht="15.75" customHeight="1" x14ac:dyDescent="0.25">
      <c r="D228" s="11"/>
    </row>
    <row r="229" spans="4:4" ht="15.75" customHeight="1" x14ac:dyDescent="0.25">
      <c r="D229" s="11"/>
    </row>
    <row r="230" spans="4:4" ht="15.75" customHeight="1" x14ac:dyDescent="0.25">
      <c r="D230" s="11"/>
    </row>
    <row r="231" spans="4:4" ht="15.75" customHeight="1" x14ac:dyDescent="0.25">
      <c r="D231" s="11"/>
    </row>
    <row r="232" spans="4:4" ht="15.75" customHeight="1" x14ac:dyDescent="0.25">
      <c r="D232" s="11"/>
    </row>
    <row r="233" spans="4:4" ht="15.75" customHeight="1" x14ac:dyDescent="0.25">
      <c r="D233" s="11"/>
    </row>
    <row r="234" spans="4:4" ht="15.75" customHeight="1" x14ac:dyDescent="0.25">
      <c r="D234" s="11"/>
    </row>
    <row r="235" spans="4:4" ht="15.75" customHeight="1" x14ac:dyDescent="0.25">
      <c r="D235" s="11"/>
    </row>
    <row r="236" spans="4:4" ht="15.75" customHeight="1" x14ac:dyDescent="0.25">
      <c r="D236" s="11"/>
    </row>
    <row r="237" spans="4:4" ht="15.75" customHeight="1" x14ac:dyDescent="0.25">
      <c r="D237" s="11"/>
    </row>
    <row r="238" spans="4:4" ht="15.75" customHeight="1" x14ac:dyDescent="0.25">
      <c r="D238" s="11"/>
    </row>
    <row r="239" spans="4:4" ht="15.75" customHeight="1" x14ac:dyDescent="0.25">
      <c r="D239" s="11"/>
    </row>
    <row r="240" spans="4:4" ht="15.75" customHeight="1" x14ac:dyDescent="0.25">
      <c r="D240" s="11"/>
    </row>
    <row r="241" spans="4:4" ht="15.75" customHeight="1" x14ac:dyDescent="0.25">
      <c r="D241" s="11"/>
    </row>
    <row r="242" spans="4:4" ht="15.75" customHeight="1" x14ac:dyDescent="0.25">
      <c r="D242" s="11"/>
    </row>
    <row r="243" spans="4:4" ht="15.75" customHeight="1" x14ac:dyDescent="0.25">
      <c r="D243" s="11"/>
    </row>
    <row r="244" spans="4:4" ht="15.75" customHeight="1" x14ac:dyDescent="0.25">
      <c r="D244" s="11"/>
    </row>
    <row r="245" spans="4:4" ht="15.75" customHeight="1" x14ac:dyDescent="0.25">
      <c r="D245" s="11"/>
    </row>
    <row r="246" spans="4:4" ht="15.75" customHeight="1" x14ac:dyDescent="0.25">
      <c r="D246" s="11"/>
    </row>
    <row r="247" spans="4:4" ht="15.75" customHeight="1" x14ac:dyDescent="0.25">
      <c r="D247" s="11"/>
    </row>
    <row r="248" spans="4:4" ht="15.75" customHeight="1" x14ac:dyDescent="0.25">
      <c r="D248" s="11"/>
    </row>
    <row r="249" spans="4:4" ht="15.75" customHeight="1" x14ac:dyDescent="0.25">
      <c r="D249" s="11"/>
    </row>
    <row r="250" spans="4:4" ht="15.75" customHeight="1" x14ac:dyDescent="0.25">
      <c r="D250" s="11"/>
    </row>
    <row r="251" spans="4:4" ht="15.75" customHeight="1" x14ac:dyDescent="0.25">
      <c r="D251" s="11"/>
    </row>
    <row r="252" spans="4:4" ht="15.75" customHeight="1" x14ac:dyDescent="0.25">
      <c r="D252" s="11"/>
    </row>
    <row r="253" spans="4:4" ht="15.75" customHeight="1" x14ac:dyDescent="0.25">
      <c r="D253" s="11"/>
    </row>
    <row r="254" spans="4:4" ht="15.75" customHeight="1" x14ac:dyDescent="0.25">
      <c r="D254" s="11"/>
    </row>
    <row r="255" spans="4:4" ht="15.75" customHeight="1" x14ac:dyDescent="0.25">
      <c r="D255" s="11"/>
    </row>
    <row r="256" spans="4:4" ht="15.75" customHeight="1" x14ac:dyDescent="0.25">
      <c r="D256" s="11"/>
    </row>
    <row r="257" spans="4:4" ht="15.75" customHeight="1" x14ac:dyDescent="0.25">
      <c r="D257" s="11"/>
    </row>
    <row r="258" spans="4:4" ht="15.75" customHeight="1" x14ac:dyDescent="0.25">
      <c r="D258" s="11"/>
    </row>
    <row r="259" spans="4:4" ht="15.75" customHeight="1" x14ac:dyDescent="0.25">
      <c r="D259" s="11"/>
    </row>
    <row r="260" spans="4:4" ht="15.75" customHeight="1" x14ac:dyDescent="0.25">
      <c r="D260" s="11"/>
    </row>
    <row r="261" spans="4:4" ht="15.75" customHeight="1" x14ac:dyDescent="0.25">
      <c r="D261" s="11"/>
    </row>
    <row r="262" spans="4:4" ht="15.75" customHeight="1" x14ac:dyDescent="0.25">
      <c r="D262" s="11"/>
    </row>
    <row r="263" spans="4:4" ht="15.75" customHeight="1" x14ac:dyDescent="0.25">
      <c r="D263" s="11"/>
    </row>
    <row r="264" spans="4:4" ht="15.75" customHeight="1" x14ac:dyDescent="0.25">
      <c r="D264" s="11"/>
    </row>
    <row r="265" spans="4:4" ht="15.75" customHeight="1" x14ac:dyDescent="0.25">
      <c r="D265" s="11"/>
    </row>
    <row r="266" spans="4:4" ht="15.75" customHeight="1" x14ac:dyDescent="0.25">
      <c r="D266" s="11"/>
    </row>
    <row r="267" spans="4:4" ht="15.75" customHeight="1" x14ac:dyDescent="0.25">
      <c r="D267" s="11"/>
    </row>
    <row r="268" spans="4:4" ht="15.75" customHeight="1" x14ac:dyDescent="0.25">
      <c r="D268" s="11"/>
    </row>
    <row r="269" spans="4:4" ht="15.75" customHeight="1" x14ac:dyDescent="0.25">
      <c r="D269" s="11"/>
    </row>
    <row r="270" spans="4:4" ht="15.75" customHeight="1" x14ac:dyDescent="0.25">
      <c r="D270" s="11"/>
    </row>
    <row r="271" spans="4:4" ht="15.75" customHeight="1" x14ac:dyDescent="0.25">
      <c r="D271" s="11"/>
    </row>
    <row r="272" spans="4:4" ht="15.75" customHeight="1" x14ac:dyDescent="0.25">
      <c r="D272" s="11"/>
    </row>
    <row r="273" spans="4:4" ht="15.75" customHeight="1" x14ac:dyDescent="0.25">
      <c r="D273" s="11"/>
    </row>
    <row r="274" spans="4:4" ht="15.75" customHeight="1" x14ac:dyDescent="0.25">
      <c r="D274" s="11"/>
    </row>
    <row r="275" spans="4:4" ht="15.75" customHeight="1" x14ac:dyDescent="0.25">
      <c r="D275" s="11"/>
    </row>
    <row r="276" spans="4:4" ht="15.75" customHeight="1" x14ac:dyDescent="0.25">
      <c r="D276" s="11"/>
    </row>
    <row r="277" spans="4:4" ht="15.75" customHeight="1" x14ac:dyDescent="0.25">
      <c r="D277" s="11"/>
    </row>
    <row r="278" spans="4:4" ht="15.75" customHeight="1" x14ac:dyDescent="0.25">
      <c r="D278" s="11"/>
    </row>
    <row r="279" spans="4:4" ht="15.75" customHeight="1" x14ac:dyDescent="0.25">
      <c r="D279" s="11"/>
    </row>
    <row r="280" spans="4:4" ht="15.75" customHeight="1" x14ac:dyDescent="0.25">
      <c r="D280" s="11"/>
    </row>
    <row r="281" spans="4:4" ht="15.75" customHeight="1" x14ac:dyDescent="0.25">
      <c r="D281" s="11"/>
    </row>
    <row r="282" spans="4:4" ht="15.75" customHeight="1" x14ac:dyDescent="0.25">
      <c r="D282" s="11"/>
    </row>
    <row r="283" spans="4:4" ht="15.75" customHeight="1" x14ac:dyDescent="0.25">
      <c r="D283" s="11"/>
    </row>
    <row r="284" spans="4:4" ht="15.75" customHeight="1" x14ac:dyDescent="0.25">
      <c r="D284" s="11"/>
    </row>
    <row r="285" spans="4:4" ht="15.75" customHeight="1" x14ac:dyDescent="0.25">
      <c r="D285" s="11"/>
    </row>
    <row r="286" spans="4:4" ht="15.75" customHeight="1" x14ac:dyDescent="0.25">
      <c r="D286" s="11"/>
    </row>
    <row r="287" spans="4:4" ht="15.75" customHeight="1" x14ac:dyDescent="0.25">
      <c r="D287" s="11"/>
    </row>
    <row r="288" spans="4:4" ht="15.75" customHeight="1" x14ac:dyDescent="0.25">
      <c r="D288" s="11"/>
    </row>
    <row r="289" spans="4:4" ht="15.75" customHeight="1" x14ac:dyDescent="0.25">
      <c r="D289" s="11"/>
    </row>
    <row r="290" spans="4:4" ht="15.75" customHeight="1" x14ac:dyDescent="0.25">
      <c r="D290" s="11"/>
    </row>
    <row r="291" spans="4:4" ht="15.75" customHeight="1" x14ac:dyDescent="0.25">
      <c r="D291" s="11"/>
    </row>
    <row r="292" spans="4:4" ht="15.75" customHeight="1" x14ac:dyDescent="0.25">
      <c r="D292" s="11"/>
    </row>
    <row r="293" spans="4:4" ht="15.75" customHeight="1" x14ac:dyDescent="0.25">
      <c r="D293" s="11"/>
    </row>
    <row r="294" spans="4:4" ht="15.75" customHeight="1" x14ac:dyDescent="0.25">
      <c r="D294" s="11"/>
    </row>
    <row r="295" spans="4:4" ht="15.75" customHeight="1" x14ac:dyDescent="0.25">
      <c r="D295" s="11"/>
    </row>
    <row r="296" spans="4:4" ht="15.75" customHeight="1" x14ac:dyDescent="0.25">
      <c r="D296" s="11"/>
    </row>
    <row r="297" spans="4:4" ht="15.75" customHeight="1" x14ac:dyDescent="0.25">
      <c r="D297" s="11"/>
    </row>
    <row r="298" spans="4:4" ht="15.75" customHeight="1" x14ac:dyDescent="0.25">
      <c r="D298" s="11"/>
    </row>
    <row r="299" spans="4:4" ht="15.75" customHeight="1" x14ac:dyDescent="0.25">
      <c r="D299" s="11"/>
    </row>
    <row r="300" spans="4:4" ht="15.75" customHeight="1" x14ac:dyDescent="0.25">
      <c r="D300" s="11"/>
    </row>
    <row r="301" spans="4:4" ht="15.75" customHeight="1" x14ac:dyDescent="0.25">
      <c r="D301" s="11"/>
    </row>
    <row r="302" spans="4:4" ht="15.75" customHeight="1" x14ac:dyDescent="0.25">
      <c r="D302" s="11"/>
    </row>
    <row r="303" spans="4:4" ht="15.75" customHeight="1" x14ac:dyDescent="0.25">
      <c r="D303" s="11"/>
    </row>
    <row r="304" spans="4:4" ht="15.75" customHeight="1" x14ac:dyDescent="0.25">
      <c r="D304" s="11"/>
    </row>
    <row r="305" spans="4:4" ht="15.75" customHeight="1" x14ac:dyDescent="0.25">
      <c r="D305" s="11"/>
    </row>
    <row r="306" spans="4:4" ht="15.75" customHeight="1" x14ac:dyDescent="0.25">
      <c r="D306" s="11"/>
    </row>
    <row r="307" spans="4:4" ht="15.75" customHeight="1" x14ac:dyDescent="0.25">
      <c r="D307" s="11"/>
    </row>
    <row r="308" spans="4:4" ht="15.75" customHeight="1" x14ac:dyDescent="0.25">
      <c r="D308" s="11"/>
    </row>
    <row r="309" spans="4:4" ht="15.75" customHeight="1" x14ac:dyDescent="0.25">
      <c r="D309" s="11"/>
    </row>
    <row r="310" spans="4:4" ht="15.75" customHeight="1" x14ac:dyDescent="0.25">
      <c r="D310" s="11"/>
    </row>
    <row r="311" spans="4:4" ht="15.75" customHeight="1" x14ac:dyDescent="0.25">
      <c r="D311" s="11"/>
    </row>
    <row r="312" spans="4:4" ht="15.75" customHeight="1" x14ac:dyDescent="0.25">
      <c r="D312" s="11"/>
    </row>
    <row r="313" spans="4:4" ht="15.75" customHeight="1" x14ac:dyDescent="0.25">
      <c r="D313" s="11"/>
    </row>
    <row r="314" spans="4:4" ht="15.75" customHeight="1" x14ac:dyDescent="0.25">
      <c r="D314" s="11"/>
    </row>
    <row r="315" spans="4:4" ht="15.75" customHeight="1" x14ac:dyDescent="0.25">
      <c r="D315" s="11"/>
    </row>
    <row r="316" spans="4:4" ht="15.75" customHeight="1" x14ac:dyDescent="0.25">
      <c r="D316" s="11"/>
    </row>
    <row r="317" spans="4:4" ht="15.75" customHeight="1" x14ac:dyDescent="0.25">
      <c r="D317" s="11"/>
    </row>
    <row r="318" spans="4:4" ht="15.75" customHeight="1" x14ac:dyDescent="0.25">
      <c r="D318" s="11"/>
    </row>
    <row r="319" spans="4:4" ht="15.75" customHeight="1" x14ac:dyDescent="0.25">
      <c r="D319" s="11"/>
    </row>
    <row r="320" spans="4:4" ht="15.75" customHeight="1" x14ac:dyDescent="0.25">
      <c r="D320" s="11"/>
    </row>
    <row r="321" spans="4:4" ht="15.75" customHeight="1" x14ac:dyDescent="0.25">
      <c r="D321" s="11"/>
    </row>
    <row r="322" spans="4:4" ht="15.75" customHeight="1" x14ac:dyDescent="0.25">
      <c r="D322" s="11"/>
    </row>
    <row r="323" spans="4:4" ht="15.75" customHeight="1" x14ac:dyDescent="0.25">
      <c r="D323" s="11"/>
    </row>
    <row r="324" spans="4:4" ht="15.75" customHeight="1" x14ac:dyDescent="0.25">
      <c r="D324" s="11"/>
    </row>
    <row r="325" spans="4:4" ht="15.75" customHeight="1" x14ac:dyDescent="0.25">
      <c r="D325" s="11"/>
    </row>
    <row r="326" spans="4:4" ht="15.75" customHeight="1" x14ac:dyDescent="0.25">
      <c r="D326" s="11"/>
    </row>
    <row r="327" spans="4:4" ht="15.75" customHeight="1" x14ac:dyDescent="0.25">
      <c r="D327" s="11"/>
    </row>
    <row r="328" spans="4:4" ht="15.75" customHeight="1" x14ac:dyDescent="0.25">
      <c r="D328" s="11"/>
    </row>
    <row r="329" spans="4:4" ht="15.75" customHeight="1" x14ac:dyDescent="0.25">
      <c r="D329" s="11"/>
    </row>
    <row r="330" spans="4:4" ht="15.75" customHeight="1" x14ac:dyDescent="0.25">
      <c r="D330" s="11"/>
    </row>
    <row r="331" spans="4:4" ht="15.75" customHeight="1" x14ac:dyDescent="0.25">
      <c r="D331" s="11"/>
    </row>
    <row r="332" spans="4:4" ht="15.75" customHeight="1" x14ac:dyDescent="0.25">
      <c r="D332" s="11"/>
    </row>
    <row r="333" spans="4:4" ht="15.75" customHeight="1" x14ac:dyDescent="0.25">
      <c r="D333" s="11"/>
    </row>
    <row r="334" spans="4:4" ht="15.75" customHeight="1" x14ac:dyDescent="0.25">
      <c r="D334" s="11"/>
    </row>
    <row r="335" spans="4:4" ht="15.75" customHeight="1" x14ac:dyDescent="0.25">
      <c r="D335" s="11"/>
    </row>
    <row r="336" spans="4:4" ht="15.75" customHeight="1" x14ac:dyDescent="0.25">
      <c r="D336" s="11"/>
    </row>
    <row r="337" spans="4:4" ht="15.75" customHeight="1" x14ac:dyDescent="0.25">
      <c r="D337" s="11"/>
    </row>
    <row r="338" spans="4:4" ht="15.75" customHeight="1" x14ac:dyDescent="0.25">
      <c r="D338" s="11"/>
    </row>
    <row r="339" spans="4:4" ht="15.75" customHeight="1" x14ac:dyDescent="0.25">
      <c r="D339" s="11"/>
    </row>
    <row r="340" spans="4:4" ht="15.75" customHeight="1" x14ac:dyDescent="0.25">
      <c r="D340" s="11"/>
    </row>
    <row r="341" spans="4:4" ht="15.75" customHeight="1" x14ac:dyDescent="0.25">
      <c r="D341" s="11"/>
    </row>
    <row r="342" spans="4:4" ht="15.75" customHeight="1" x14ac:dyDescent="0.25">
      <c r="D342" s="11"/>
    </row>
    <row r="343" spans="4:4" ht="15.75" customHeight="1" x14ac:dyDescent="0.25">
      <c r="D343" s="11"/>
    </row>
    <row r="344" spans="4:4" ht="15.75" customHeight="1" x14ac:dyDescent="0.25">
      <c r="D344" s="11"/>
    </row>
    <row r="345" spans="4:4" ht="15.75" customHeight="1" x14ac:dyDescent="0.25">
      <c r="D345" s="11"/>
    </row>
    <row r="346" spans="4:4" ht="15.75" customHeight="1" x14ac:dyDescent="0.25">
      <c r="D346" s="11"/>
    </row>
    <row r="347" spans="4:4" ht="15.75" customHeight="1" x14ac:dyDescent="0.25">
      <c r="D347" s="11"/>
    </row>
    <row r="348" spans="4:4" ht="15.75" customHeight="1" x14ac:dyDescent="0.25">
      <c r="D348" s="11"/>
    </row>
    <row r="349" spans="4:4" ht="15.75" customHeight="1" x14ac:dyDescent="0.25">
      <c r="D349" s="11"/>
    </row>
    <row r="350" spans="4:4" ht="15.75" customHeight="1" x14ac:dyDescent="0.25">
      <c r="D350" s="11"/>
    </row>
    <row r="351" spans="4:4" ht="15.75" customHeight="1" x14ac:dyDescent="0.25">
      <c r="D351" s="11"/>
    </row>
    <row r="352" spans="4:4" ht="15.75" customHeight="1" x14ac:dyDescent="0.25">
      <c r="D352" s="11"/>
    </row>
    <row r="353" spans="4:4" ht="15.75" customHeight="1" x14ac:dyDescent="0.25">
      <c r="D353" s="11"/>
    </row>
    <row r="354" spans="4:4" ht="15.75" customHeight="1" x14ac:dyDescent="0.25">
      <c r="D354" s="11"/>
    </row>
    <row r="355" spans="4:4" ht="15.75" customHeight="1" x14ac:dyDescent="0.25">
      <c r="D355" s="11"/>
    </row>
    <row r="356" spans="4:4" ht="15.75" customHeight="1" x14ac:dyDescent="0.25">
      <c r="D356" s="11"/>
    </row>
    <row r="357" spans="4:4" ht="15.75" customHeight="1" x14ac:dyDescent="0.25">
      <c r="D357" s="11"/>
    </row>
    <row r="358" spans="4:4" ht="15.75" customHeight="1" x14ac:dyDescent="0.25">
      <c r="D358" s="11"/>
    </row>
    <row r="359" spans="4:4" ht="15.75" customHeight="1" x14ac:dyDescent="0.25">
      <c r="D359" s="11"/>
    </row>
    <row r="360" spans="4:4" ht="15.75" customHeight="1" x14ac:dyDescent="0.25">
      <c r="D360" s="11"/>
    </row>
    <row r="361" spans="4:4" ht="15.75" customHeight="1" x14ac:dyDescent="0.25">
      <c r="D361" s="11"/>
    </row>
    <row r="362" spans="4:4" ht="15.75" customHeight="1" x14ac:dyDescent="0.25">
      <c r="D362" s="11"/>
    </row>
    <row r="363" spans="4:4" ht="15.75" customHeight="1" x14ac:dyDescent="0.25">
      <c r="D363" s="11"/>
    </row>
    <row r="364" spans="4:4" ht="15.75" customHeight="1" x14ac:dyDescent="0.25">
      <c r="D364" s="11"/>
    </row>
    <row r="365" spans="4:4" ht="15.75" customHeight="1" x14ac:dyDescent="0.25">
      <c r="D365" s="11"/>
    </row>
    <row r="366" spans="4:4" ht="15.75" customHeight="1" x14ac:dyDescent="0.25">
      <c r="D366" s="11"/>
    </row>
    <row r="367" spans="4:4" ht="15.75" customHeight="1" x14ac:dyDescent="0.25">
      <c r="D367" s="11"/>
    </row>
    <row r="368" spans="4:4" ht="15.75" customHeight="1" x14ac:dyDescent="0.25">
      <c r="D368" s="11"/>
    </row>
    <row r="369" spans="4:4" ht="15.75" customHeight="1" x14ac:dyDescent="0.25">
      <c r="D369" s="11"/>
    </row>
    <row r="370" spans="4:4" ht="15.75" customHeight="1" x14ac:dyDescent="0.25">
      <c r="D370" s="11"/>
    </row>
    <row r="371" spans="4:4" ht="15.75" customHeight="1" x14ac:dyDescent="0.25">
      <c r="D371" s="11"/>
    </row>
    <row r="372" spans="4:4" ht="15.75" customHeight="1" x14ac:dyDescent="0.25">
      <c r="D372" s="11"/>
    </row>
    <row r="373" spans="4:4" ht="15.75" customHeight="1" x14ac:dyDescent="0.25">
      <c r="D373" s="11"/>
    </row>
    <row r="374" spans="4:4" ht="15.75" customHeight="1" x14ac:dyDescent="0.25">
      <c r="D374" s="11"/>
    </row>
    <row r="375" spans="4:4" ht="15.75" customHeight="1" x14ac:dyDescent="0.25">
      <c r="D375" s="11"/>
    </row>
    <row r="376" spans="4:4" ht="15.75" customHeight="1" x14ac:dyDescent="0.25">
      <c r="D376" s="11"/>
    </row>
    <row r="377" spans="4:4" ht="15.75" customHeight="1" x14ac:dyDescent="0.25">
      <c r="D377" s="11"/>
    </row>
    <row r="378" spans="4:4" ht="15.75" customHeight="1" x14ac:dyDescent="0.25">
      <c r="D378" s="11"/>
    </row>
    <row r="379" spans="4:4" ht="15.75" customHeight="1" x14ac:dyDescent="0.25">
      <c r="D379" s="11"/>
    </row>
    <row r="380" spans="4:4" ht="15.75" customHeight="1" x14ac:dyDescent="0.25">
      <c r="D380" s="11"/>
    </row>
    <row r="381" spans="4:4" ht="15.75" customHeight="1" x14ac:dyDescent="0.25">
      <c r="D381" s="11"/>
    </row>
    <row r="382" spans="4:4" ht="15.75" customHeight="1" x14ac:dyDescent="0.25">
      <c r="D382" s="11"/>
    </row>
    <row r="383" spans="4:4" ht="15.75" customHeight="1" x14ac:dyDescent="0.25">
      <c r="D383" s="11"/>
    </row>
    <row r="384" spans="4:4" ht="15.75" customHeight="1" x14ac:dyDescent="0.25">
      <c r="D384" s="11"/>
    </row>
    <row r="385" spans="4:4" ht="15.75" customHeight="1" x14ac:dyDescent="0.25">
      <c r="D385" s="11"/>
    </row>
    <row r="386" spans="4:4" ht="15.75" customHeight="1" x14ac:dyDescent="0.25">
      <c r="D386" s="11"/>
    </row>
    <row r="387" spans="4:4" ht="15.75" customHeight="1" x14ac:dyDescent="0.25">
      <c r="D387" s="11"/>
    </row>
    <row r="388" spans="4:4" ht="15.75" customHeight="1" x14ac:dyDescent="0.25">
      <c r="D388" s="11"/>
    </row>
    <row r="389" spans="4:4" ht="15.75" customHeight="1" x14ac:dyDescent="0.25">
      <c r="D389" s="11"/>
    </row>
    <row r="390" spans="4:4" ht="15.75" customHeight="1" x14ac:dyDescent="0.25">
      <c r="D390" s="11"/>
    </row>
    <row r="391" spans="4:4" ht="15.75" customHeight="1" x14ac:dyDescent="0.25">
      <c r="D391" s="11"/>
    </row>
    <row r="392" spans="4:4" ht="15.75" customHeight="1" x14ac:dyDescent="0.25">
      <c r="D392" s="11"/>
    </row>
    <row r="393" spans="4:4" ht="15.75" customHeight="1" x14ac:dyDescent="0.25">
      <c r="D393" s="11"/>
    </row>
    <row r="394" spans="4:4" ht="15.75" customHeight="1" x14ac:dyDescent="0.25">
      <c r="D394" s="11"/>
    </row>
    <row r="395" spans="4:4" ht="15.75" customHeight="1" x14ac:dyDescent="0.25">
      <c r="D395" s="11"/>
    </row>
    <row r="396" spans="4:4" ht="15.75" customHeight="1" x14ac:dyDescent="0.25">
      <c r="D396" s="11"/>
    </row>
    <row r="397" spans="4:4" ht="15.75" customHeight="1" x14ac:dyDescent="0.25">
      <c r="D397" s="11"/>
    </row>
    <row r="398" spans="4:4" ht="15.75" customHeight="1" x14ac:dyDescent="0.25">
      <c r="D398" s="11"/>
    </row>
    <row r="399" spans="4:4" ht="15.75" customHeight="1" x14ac:dyDescent="0.25">
      <c r="D399" s="11"/>
    </row>
    <row r="400" spans="4:4" ht="15.75" customHeight="1" x14ac:dyDescent="0.25">
      <c r="D400" s="11"/>
    </row>
    <row r="401" spans="4:4" ht="15.75" customHeight="1" x14ac:dyDescent="0.25">
      <c r="D401" s="11"/>
    </row>
    <row r="402" spans="4:4" ht="15.75" customHeight="1" x14ac:dyDescent="0.25">
      <c r="D402" s="11"/>
    </row>
    <row r="403" spans="4:4" ht="15.75" customHeight="1" x14ac:dyDescent="0.25">
      <c r="D403" s="11"/>
    </row>
    <row r="404" spans="4:4" ht="15.75" customHeight="1" x14ac:dyDescent="0.25">
      <c r="D404" s="11"/>
    </row>
    <row r="405" spans="4:4" ht="15.75" customHeight="1" x14ac:dyDescent="0.25">
      <c r="D405" s="11"/>
    </row>
    <row r="406" spans="4:4" ht="15.75" customHeight="1" x14ac:dyDescent="0.25">
      <c r="D406" s="11"/>
    </row>
    <row r="407" spans="4:4" ht="15.75" customHeight="1" x14ac:dyDescent="0.25">
      <c r="D407" s="11"/>
    </row>
    <row r="408" spans="4:4" ht="15.75" customHeight="1" x14ac:dyDescent="0.25">
      <c r="D408" s="11"/>
    </row>
    <row r="409" spans="4:4" ht="15.75" customHeight="1" x14ac:dyDescent="0.25">
      <c r="D409" s="11"/>
    </row>
    <row r="410" spans="4:4" ht="15.75" customHeight="1" x14ac:dyDescent="0.25">
      <c r="D410" s="11"/>
    </row>
    <row r="411" spans="4:4" ht="15.75" customHeight="1" x14ac:dyDescent="0.25">
      <c r="D411" s="11"/>
    </row>
    <row r="412" spans="4:4" ht="15.75" customHeight="1" x14ac:dyDescent="0.25">
      <c r="D412" s="11"/>
    </row>
    <row r="413" spans="4:4" ht="15.75" customHeight="1" x14ac:dyDescent="0.25">
      <c r="D413" s="11"/>
    </row>
    <row r="414" spans="4:4" ht="15.75" customHeight="1" x14ac:dyDescent="0.25">
      <c r="D414" s="11"/>
    </row>
    <row r="415" spans="4:4" ht="15.75" customHeight="1" x14ac:dyDescent="0.25">
      <c r="D415" s="11"/>
    </row>
    <row r="416" spans="4:4" ht="15.75" customHeight="1" x14ac:dyDescent="0.25">
      <c r="D416" s="11"/>
    </row>
    <row r="417" spans="4:4" ht="15.75" customHeight="1" x14ac:dyDescent="0.25">
      <c r="D417" s="11"/>
    </row>
    <row r="418" spans="4:4" ht="15.75" customHeight="1" x14ac:dyDescent="0.25">
      <c r="D418" s="11"/>
    </row>
    <row r="419" spans="4:4" ht="15.75" customHeight="1" x14ac:dyDescent="0.25">
      <c r="D419" s="11"/>
    </row>
    <row r="420" spans="4:4" ht="15.75" customHeight="1" x14ac:dyDescent="0.25">
      <c r="D420" s="11"/>
    </row>
    <row r="421" spans="4:4" ht="15.75" customHeight="1" x14ac:dyDescent="0.25">
      <c r="D421" s="11"/>
    </row>
    <row r="422" spans="4:4" ht="15.75" customHeight="1" x14ac:dyDescent="0.25">
      <c r="D422" s="11"/>
    </row>
    <row r="423" spans="4:4" ht="15.75" customHeight="1" x14ac:dyDescent="0.25">
      <c r="D423" s="11"/>
    </row>
    <row r="424" spans="4:4" ht="15.75" customHeight="1" x14ac:dyDescent="0.25">
      <c r="D424" s="11"/>
    </row>
    <row r="425" spans="4:4" ht="15.75" customHeight="1" x14ac:dyDescent="0.25">
      <c r="D425" s="11"/>
    </row>
    <row r="426" spans="4:4" ht="15.75" customHeight="1" x14ac:dyDescent="0.25">
      <c r="D426" s="11"/>
    </row>
    <row r="427" spans="4:4" ht="15.75" customHeight="1" x14ac:dyDescent="0.25">
      <c r="D427" s="11"/>
    </row>
    <row r="428" spans="4:4" ht="15.75" customHeight="1" x14ac:dyDescent="0.25">
      <c r="D428" s="11"/>
    </row>
    <row r="429" spans="4:4" ht="15.75" customHeight="1" x14ac:dyDescent="0.25">
      <c r="D429" s="11"/>
    </row>
    <row r="430" spans="4:4" ht="15.75" customHeight="1" x14ac:dyDescent="0.25">
      <c r="D430" s="11"/>
    </row>
    <row r="431" spans="4:4" ht="15.75" customHeight="1" x14ac:dyDescent="0.25">
      <c r="D431" s="11"/>
    </row>
    <row r="432" spans="4:4" ht="15.75" customHeight="1" x14ac:dyDescent="0.25">
      <c r="D432" s="11"/>
    </row>
    <row r="433" spans="4:4" ht="15.75" customHeight="1" x14ac:dyDescent="0.25">
      <c r="D433" s="11"/>
    </row>
    <row r="434" spans="4:4" ht="15.75" customHeight="1" x14ac:dyDescent="0.25">
      <c r="D434" s="11"/>
    </row>
    <row r="435" spans="4:4" ht="15.75" customHeight="1" x14ac:dyDescent="0.25">
      <c r="D435" s="11"/>
    </row>
    <row r="436" spans="4:4" ht="15.75" customHeight="1" x14ac:dyDescent="0.25">
      <c r="D436" s="11"/>
    </row>
    <row r="437" spans="4:4" ht="15.75" customHeight="1" x14ac:dyDescent="0.25">
      <c r="D437" s="11"/>
    </row>
    <row r="438" spans="4:4" ht="15.75" customHeight="1" x14ac:dyDescent="0.25">
      <c r="D438" s="11"/>
    </row>
    <row r="439" spans="4:4" ht="15.75" customHeight="1" x14ac:dyDescent="0.25">
      <c r="D439" s="11"/>
    </row>
    <row r="440" spans="4:4" ht="15.75" customHeight="1" x14ac:dyDescent="0.25">
      <c r="D440" s="11"/>
    </row>
    <row r="441" spans="4:4" ht="15.75" customHeight="1" x14ac:dyDescent="0.25">
      <c r="D441" s="11"/>
    </row>
    <row r="442" spans="4:4" ht="15.75" customHeight="1" x14ac:dyDescent="0.25">
      <c r="D442" s="11"/>
    </row>
    <row r="443" spans="4:4" ht="15.75" customHeight="1" x14ac:dyDescent="0.25">
      <c r="D443" s="11"/>
    </row>
    <row r="444" spans="4:4" ht="15.75" customHeight="1" x14ac:dyDescent="0.25">
      <c r="D444" s="11"/>
    </row>
    <row r="445" spans="4:4" ht="15.75" customHeight="1" x14ac:dyDescent="0.25">
      <c r="D445" s="11"/>
    </row>
    <row r="446" spans="4:4" ht="15.75" customHeight="1" x14ac:dyDescent="0.25">
      <c r="D446" s="11"/>
    </row>
    <row r="447" spans="4:4" ht="15.75" customHeight="1" x14ac:dyDescent="0.25">
      <c r="D447" s="11"/>
    </row>
    <row r="448" spans="4:4" ht="15.75" customHeight="1" x14ac:dyDescent="0.25">
      <c r="D448" s="11"/>
    </row>
    <row r="449" spans="4:4" ht="15.75" customHeight="1" x14ac:dyDescent="0.25">
      <c r="D449" s="11"/>
    </row>
    <row r="450" spans="4:4" ht="15.75" customHeight="1" x14ac:dyDescent="0.25">
      <c r="D450" s="11"/>
    </row>
    <row r="451" spans="4:4" ht="15.75" customHeight="1" x14ac:dyDescent="0.25">
      <c r="D451" s="11"/>
    </row>
    <row r="452" spans="4:4" ht="15.75" customHeight="1" x14ac:dyDescent="0.25">
      <c r="D452" s="11"/>
    </row>
    <row r="453" spans="4:4" ht="15.75" customHeight="1" x14ac:dyDescent="0.25">
      <c r="D453" s="11"/>
    </row>
    <row r="454" spans="4:4" ht="15.75" customHeight="1" x14ac:dyDescent="0.25">
      <c r="D454" s="11"/>
    </row>
    <row r="455" spans="4:4" ht="15.75" customHeight="1" x14ac:dyDescent="0.25">
      <c r="D455" s="11"/>
    </row>
    <row r="456" spans="4:4" ht="15.75" customHeight="1" x14ac:dyDescent="0.25">
      <c r="D456" s="11"/>
    </row>
    <row r="457" spans="4:4" ht="15.75" customHeight="1" x14ac:dyDescent="0.25">
      <c r="D457" s="11"/>
    </row>
    <row r="458" spans="4:4" ht="15.75" customHeight="1" x14ac:dyDescent="0.25">
      <c r="D458" s="11"/>
    </row>
    <row r="459" spans="4:4" ht="15.75" customHeight="1" x14ac:dyDescent="0.25">
      <c r="D459" s="11"/>
    </row>
    <row r="460" spans="4:4" ht="15.75" customHeight="1" x14ac:dyDescent="0.25">
      <c r="D460" s="11"/>
    </row>
    <row r="461" spans="4:4" ht="15.75" customHeight="1" x14ac:dyDescent="0.25">
      <c r="D461" s="11"/>
    </row>
    <row r="462" spans="4:4" ht="15.75" customHeight="1" x14ac:dyDescent="0.25">
      <c r="D462" s="11"/>
    </row>
    <row r="463" spans="4:4" ht="15.75" customHeight="1" x14ac:dyDescent="0.25">
      <c r="D463" s="11"/>
    </row>
    <row r="464" spans="4:4" ht="15.75" customHeight="1" x14ac:dyDescent="0.25">
      <c r="D464" s="11"/>
    </row>
    <row r="465" spans="4:4" ht="15.75" customHeight="1" x14ac:dyDescent="0.25">
      <c r="D465" s="11"/>
    </row>
    <row r="466" spans="4:4" ht="15.75" customHeight="1" x14ac:dyDescent="0.25">
      <c r="D466" s="11"/>
    </row>
    <row r="467" spans="4:4" ht="15.75" customHeight="1" x14ac:dyDescent="0.25">
      <c r="D467" s="11"/>
    </row>
    <row r="468" spans="4:4" ht="15.75" customHeight="1" x14ac:dyDescent="0.25">
      <c r="D468" s="11"/>
    </row>
    <row r="469" spans="4:4" ht="15.75" customHeight="1" x14ac:dyDescent="0.25">
      <c r="D469" s="11"/>
    </row>
    <row r="470" spans="4:4" ht="15.75" customHeight="1" x14ac:dyDescent="0.25">
      <c r="D470" s="11"/>
    </row>
    <row r="471" spans="4:4" ht="15.75" customHeight="1" x14ac:dyDescent="0.25">
      <c r="D471" s="11"/>
    </row>
    <row r="472" spans="4:4" ht="15.75" customHeight="1" x14ac:dyDescent="0.25">
      <c r="D472" s="11"/>
    </row>
    <row r="473" spans="4:4" ht="15.75" customHeight="1" x14ac:dyDescent="0.25">
      <c r="D473" s="11"/>
    </row>
    <row r="474" spans="4:4" ht="15.75" customHeight="1" x14ac:dyDescent="0.25">
      <c r="D474" s="11"/>
    </row>
    <row r="475" spans="4:4" ht="15.75" customHeight="1" x14ac:dyDescent="0.25">
      <c r="D475" s="11"/>
    </row>
    <row r="476" spans="4:4" ht="15.75" customHeight="1" x14ac:dyDescent="0.25">
      <c r="D476" s="11"/>
    </row>
    <row r="477" spans="4:4" ht="15.75" customHeight="1" x14ac:dyDescent="0.25">
      <c r="D477" s="11"/>
    </row>
    <row r="478" spans="4:4" ht="15.75" customHeight="1" x14ac:dyDescent="0.25">
      <c r="D478" s="11"/>
    </row>
    <row r="479" spans="4:4" ht="15.75" customHeight="1" x14ac:dyDescent="0.25">
      <c r="D479" s="11"/>
    </row>
    <row r="480" spans="4:4" ht="15.75" customHeight="1" x14ac:dyDescent="0.25">
      <c r="D480" s="11"/>
    </row>
    <row r="481" spans="4:4" ht="15.75" customHeight="1" x14ac:dyDescent="0.25">
      <c r="D481" s="11"/>
    </row>
    <row r="482" spans="4:4" ht="15.75" customHeight="1" x14ac:dyDescent="0.25">
      <c r="D482" s="11"/>
    </row>
    <row r="483" spans="4:4" ht="15.75" customHeight="1" x14ac:dyDescent="0.25">
      <c r="D483" s="11"/>
    </row>
    <row r="484" spans="4:4" ht="15.75" customHeight="1" x14ac:dyDescent="0.25">
      <c r="D484" s="11"/>
    </row>
    <row r="485" spans="4:4" ht="15.75" customHeight="1" x14ac:dyDescent="0.25">
      <c r="D485" s="11"/>
    </row>
    <row r="486" spans="4:4" ht="15.75" customHeight="1" x14ac:dyDescent="0.25">
      <c r="D486" s="11"/>
    </row>
    <row r="487" spans="4:4" ht="15.75" customHeight="1" x14ac:dyDescent="0.25">
      <c r="D487" s="11"/>
    </row>
    <row r="488" spans="4:4" ht="15.75" customHeight="1" x14ac:dyDescent="0.25">
      <c r="D488" s="11"/>
    </row>
    <row r="489" spans="4:4" ht="15.75" customHeight="1" x14ac:dyDescent="0.25">
      <c r="D489" s="11"/>
    </row>
    <row r="490" spans="4:4" ht="15.75" customHeight="1" x14ac:dyDescent="0.25">
      <c r="D490" s="11"/>
    </row>
    <row r="491" spans="4:4" ht="15.75" customHeight="1" x14ac:dyDescent="0.25">
      <c r="D491" s="11"/>
    </row>
    <row r="492" spans="4:4" ht="15.75" customHeight="1" x14ac:dyDescent="0.25">
      <c r="D492" s="11"/>
    </row>
    <row r="493" spans="4:4" ht="15.75" customHeight="1" x14ac:dyDescent="0.25">
      <c r="D493" s="11"/>
    </row>
    <row r="494" spans="4:4" ht="15.75" customHeight="1" x14ac:dyDescent="0.25">
      <c r="D494" s="11"/>
    </row>
    <row r="495" spans="4:4" ht="15.75" customHeight="1" x14ac:dyDescent="0.25">
      <c r="D495" s="11"/>
    </row>
    <row r="496" spans="4:4" ht="15.75" customHeight="1" x14ac:dyDescent="0.25">
      <c r="D496" s="11"/>
    </row>
    <row r="497" spans="4:4" ht="15.75" customHeight="1" x14ac:dyDescent="0.25">
      <c r="D497" s="11"/>
    </row>
    <row r="498" spans="4:4" ht="15.75" customHeight="1" x14ac:dyDescent="0.25">
      <c r="D498" s="11"/>
    </row>
    <row r="499" spans="4:4" ht="15.75" customHeight="1" x14ac:dyDescent="0.25">
      <c r="D499" s="11"/>
    </row>
    <row r="500" spans="4:4" ht="15.75" customHeight="1" x14ac:dyDescent="0.25">
      <c r="D500" s="11"/>
    </row>
    <row r="501" spans="4:4" ht="15.75" customHeight="1" x14ac:dyDescent="0.25">
      <c r="D501" s="11"/>
    </row>
    <row r="502" spans="4:4" ht="15.75" customHeight="1" x14ac:dyDescent="0.25">
      <c r="D502" s="11"/>
    </row>
    <row r="503" spans="4:4" ht="15.75" customHeight="1" x14ac:dyDescent="0.25">
      <c r="D503" s="11"/>
    </row>
    <row r="504" spans="4:4" ht="15.75" customHeight="1" x14ac:dyDescent="0.25">
      <c r="D504" s="11"/>
    </row>
    <row r="505" spans="4:4" ht="15.75" customHeight="1" x14ac:dyDescent="0.25">
      <c r="D505" s="11"/>
    </row>
    <row r="506" spans="4:4" ht="15.75" customHeight="1" x14ac:dyDescent="0.25">
      <c r="D506" s="11"/>
    </row>
    <row r="507" spans="4:4" ht="15.75" customHeight="1" x14ac:dyDescent="0.25">
      <c r="D507" s="11"/>
    </row>
    <row r="508" spans="4:4" ht="15.75" customHeight="1" x14ac:dyDescent="0.25">
      <c r="D508" s="11"/>
    </row>
    <row r="509" spans="4:4" ht="15.75" customHeight="1" x14ac:dyDescent="0.25">
      <c r="D509" s="11"/>
    </row>
    <row r="510" spans="4:4" ht="15.75" customHeight="1" x14ac:dyDescent="0.25">
      <c r="D510" s="11"/>
    </row>
    <row r="511" spans="4:4" ht="15.75" customHeight="1" x14ac:dyDescent="0.25">
      <c r="D511" s="11"/>
    </row>
    <row r="512" spans="4:4" ht="15.75" customHeight="1" x14ac:dyDescent="0.25">
      <c r="D512" s="11"/>
    </row>
    <row r="513" spans="4:4" ht="15.75" customHeight="1" x14ac:dyDescent="0.25">
      <c r="D513" s="11"/>
    </row>
    <row r="514" spans="4:4" ht="15.75" customHeight="1" x14ac:dyDescent="0.25">
      <c r="D514" s="11"/>
    </row>
    <row r="515" spans="4:4" ht="15.75" customHeight="1" x14ac:dyDescent="0.25">
      <c r="D515" s="11"/>
    </row>
    <row r="516" spans="4:4" ht="15.75" customHeight="1" x14ac:dyDescent="0.25">
      <c r="D516" s="11"/>
    </row>
    <row r="517" spans="4:4" ht="15.75" customHeight="1" x14ac:dyDescent="0.25">
      <c r="D517" s="11"/>
    </row>
    <row r="518" spans="4:4" ht="15.75" customHeight="1" x14ac:dyDescent="0.25">
      <c r="D518" s="11"/>
    </row>
    <row r="519" spans="4:4" ht="15.75" customHeight="1" x14ac:dyDescent="0.25">
      <c r="D519" s="11"/>
    </row>
    <row r="520" spans="4:4" ht="15.75" customHeight="1" x14ac:dyDescent="0.25">
      <c r="D520" s="11"/>
    </row>
    <row r="521" spans="4:4" ht="15.75" customHeight="1" x14ac:dyDescent="0.25">
      <c r="D521" s="11"/>
    </row>
    <row r="522" spans="4:4" ht="15.75" customHeight="1" x14ac:dyDescent="0.25">
      <c r="D522" s="11"/>
    </row>
    <row r="523" spans="4:4" ht="15.75" customHeight="1" x14ac:dyDescent="0.25">
      <c r="D523" s="11"/>
    </row>
    <row r="524" spans="4:4" ht="15.75" customHeight="1" x14ac:dyDescent="0.25">
      <c r="D524" s="11"/>
    </row>
    <row r="525" spans="4:4" ht="15.75" customHeight="1" x14ac:dyDescent="0.25">
      <c r="D525" s="11"/>
    </row>
    <row r="526" spans="4:4" ht="15.75" customHeight="1" x14ac:dyDescent="0.25">
      <c r="D526" s="11"/>
    </row>
    <row r="527" spans="4:4" ht="15.75" customHeight="1" x14ac:dyDescent="0.25">
      <c r="D527" s="11"/>
    </row>
    <row r="528" spans="4:4" ht="15.75" customHeight="1" x14ac:dyDescent="0.25">
      <c r="D528" s="11"/>
    </row>
    <row r="529" spans="4:4" ht="15.75" customHeight="1" x14ac:dyDescent="0.25">
      <c r="D529" s="11"/>
    </row>
    <row r="530" spans="4:4" ht="15.75" customHeight="1" x14ac:dyDescent="0.25">
      <c r="D530" s="11"/>
    </row>
    <row r="531" spans="4:4" ht="15.75" customHeight="1" x14ac:dyDescent="0.25">
      <c r="D531" s="11"/>
    </row>
    <row r="532" spans="4:4" ht="15.75" customHeight="1" x14ac:dyDescent="0.25">
      <c r="D532" s="11"/>
    </row>
    <row r="533" spans="4:4" ht="15.75" customHeight="1" x14ac:dyDescent="0.25">
      <c r="D533" s="11"/>
    </row>
    <row r="534" spans="4:4" ht="15.75" customHeight="1" x14ac:dyDescent="0.25">
      <c r="D534" s="11"/>
    </row>
    <row r="535" spans="4:4" ht="15.75" customHeight="1" x14ac:dyDescent="0.25">
      <c r="D535" s="11"/>
    </row>
    <row r="536" spans="4:4" ht="15.75" customHeight="1" x14ac:dyDescent="0.25">
      <c r="D536" s="11"/>
    </row>
    <row r="537" spans="4:4" ht="15.75" customHeight="1" x14ac:dyDescent="0.25">
      <c r="D537" s="11"/>
    </row>
    <row r="538" spans="4:4" ht="15.75" customHeight="1" x14ac:dyDescent="0.25">
      <c r="D538" s="11"/>
    </row>
    <row r="539" spans="4:4" ht="15.75" customHeight="1" x14ac:dyDescent="0.25">
      <c r="D539" s="11"/>
    </row>
    <row r="540" spans="4:4" ht="15.75" customHeight="1" x14ac:dyDescent="0.25">
      <c r="D540" s="11"/>
    </row>
    <row r="541" spans="4:4" ht="15.75" customHeight="1" x14ac:dyDescent="0.25">
      <c r="D541" s="11"/>
    </row>
    <row r="542" spans="4:4" ht="15.75" customHeight="1" x14ac:dyDescent="0.25">
      <c r="D542" s="11"/>
    </row>
    <row r="543" spans="4:4" ht="15.75" customHeight="1" x14ac:dyDescent="0.25">
      <c r="D543" s="11"/>
    </row>
    <row r="544" spans="4:4" ht="15.75" customHeight="1" x14ac:dyDescent="0.25">
      <c r="D544" s="11"/>
    </row>
    <row r="545" spans="4:4" ht="15.75" customHeight="1" x14ac:dyDescent="0.25">
      <c r="D545" s="11"/>
    </row>
    <row r="546" spans="4:4" ht="15.75" customHeight="1" x14ac:dyDescent="0.25">
      <c r="D546" s="11"/>
    </row>
    <row r="547" spans="4:4" ht="15.75" customHeight="1" x14ac:dyDescent="0.25">
      <c r="D547" s="11"/>
    </row>
    <row r="548" spans="4:4" ht="15.75" customHeight="1" x14ac:dyDescent="0.25">
      <c r="D548" s="11"/>
    </row>
    <row r="549" spans="4:4" ht="15.75" customHeight="1" x14ac:dyDescent="0.25">
      <c r="D549" s="11"/>
    </row>
    <row r="550" spans="4:4" ht="15.75" customHeight="1" x14ac:dyDescent="0.25">
      <c r="D550" s="11"/>
    </row>
    <row r="551" spans="4:4" ht="15.75" customHeight="1" x14ac:dyDescent="0.25">
      <c r="D551" s="11"/>
    </row>
    <row r="552" spans="4:4" ht="15.75" customHeight="1" x14ac:dyDescent="0.25">
      <c r="D552" s="11"/>
    </row>
    <row r="553" spans="4:4" ht="15.75" customHeight="1" x14ac:dyDescent="0.25">
      <c r="D553" s="11"/>
    </row>
    <row r="554" spans="4:4" ht="15.75" customHeight="1" x14ac:dyDescent="0.25">
      <c r="D554" s="11"/>
    </row>
    <row r="555" spans="4:4" ht="15.75" customHeight="1" x14ac:dyDescent="0.25">
      <c r="D555" s="11"/>
    </row>
    <row r="556" spans="4:4" ht="15.75" customHeight="1" x14ac:dyDescent="0.25">
      <c r="D556" s="11"/>
    </row>
    <row r="557" spans="4:4" ht="15.75" customHeight="1" x14ac:dyDescent="0.25">
      <c r="D557" s="11"/>
    </row>
    <row r="558" spans="4:4" ht="15.75" customHeight="1" x14ac:dyDescent="0.25">
      <c r="D558" s="11"/>
    </row>
    <row r="559" spans="4:4" ht="15.75" customHeight="1" x14ac:dyDescent="0.25">
      <c r="D559" s="11"/>
    </row>
    <row r="560" spans="4:4" ht="15.75" customHeight="1" x14ac:dyDescent="0.25">
      <c r="D560" s="11"/>
    </row>
    <row r="561" spans="4:4" ht="15.75" customHeight="1" x14ac:dyDescent="0.25">
      <c r="D561" s="11"/>
    </row>
    <row r="562" spans="4:4" ht="15.75" customHeight="1" x14ac:dyDescent="0.25">
      <c r="D562" s="11"/>
    </row>
    <row r="563" spans="4:4" ht="15.75" customHeight="1" x14ac:dyDescent="0.25">
      <c r="D563" s="11"/>
    </row>
    <row r="564" spans="4:4" ht="15.75" customHeight="1" x14ac:dyDescent="0.25">
      <c r="D564" s="11"/>
    </row>
    <row r="565" spans="4:4" ht="15.75" customHeight="1" x14ac:dyDescent="0.25">
      <c r="D565" s="11"/>
    </row>
    <row r="566" spans="4:4" ht="15.75" customHeight="1" x14ac:dyDescent="0.25">
      <c r="D566" s="11"/>
    </row>
    <row r="567" spans="4:4" ht="15.75" customHeight="1" x14ac:dyDescent="0.25">
      <c r="D567" s="11"/>
    </row>
    <row r="568" spans="4:4" ht="15.75" customHeight="1" x14ac:dyDescent="0.25">
      <c r="D568" s="11"/>
    </row>
    <row r="569" spans="4:4" ht="15.75" customHeight="1" x14ac:dyDescent="0.25">
      <c r="D569" s="11"/>
    </row>
    <row r="570" spans="4:4" ht="15.75" customHeight="1" x14ac:dyDescent="0.25">
      <c r="D570" s="11"/>
    </row>
    <row r="571" spans="4:4" ht="15.75" customHeight="1" x14ac:dyDescent="0.25">
      <c r="D571" s="11"/>
    </row>
    <row r="572" spans="4:4" ht="15.75" customHeight="1" x14ac:dyDescent="0.25">
      <c r="D572" s="11"/>
    </row>
    <row r="573" spans="4:4" ht="15.75" customHeight="1" x14ac:dyDescent="0.25">
      <c r="D573" s="11"/>
    </row>
    <row r="574" spans="4:4" ht="15.75" customHeight="1" x14ac:dyDescent="0.25">
      <c r="D574" s="11"/>
    </row>
    <row r="575" spans="4:4" ht="15.75" customHeight="1" x14ac:dyDescent="0.25">
      <c r="D575" s="11"/>
    </row>
    <row r="576" spans="4:4" ht="15.75" customHeight="1" x14ac:dyDescent="0.25">
      <c r="D576" s="11"/>
    </row>
    <row r="577" spans="4:4" ht="15.75" customHeight="1" x14ac:dyDescent="0.25">
      <c r="D577" s="11"/>
    </row>
    <row r="578" spans="4:4" ht="15.75" customHeight="1" x14ac:dyDescent="0.25">
      <c r="D578" s="11"/>
    </row>
    <row r="579" spans="4:4" ht="15.75" customHeight="1" x14ac:dyDescent="0.25">
      <c r="D579" s="11"/>
    </row>
    <row r="580" spans="4:4" ht="15.75" customHeight="1" x14ac:dyDescent="0.25">
      <c r="D580" s="11"/>
    </row>
    <row r="581" spans="4:4" ht="15.75" customHeight="1" x14ac:dyDescent="0.25">
      <c r="D581" s="11"/>
    </row>
    <row r="582" spans="4:4" ht="15.75" customHeight="1" x14ac:dyDescent="0.25">
      <c r="D582" s="11"/>
    </row>
    <row r="583" spans="4:4" ht="15.75" customHeight="1" x14ac:dyDescent="0.25">
      <c r="D583" s="11"/>
    </row>
    <row r="584" spans="4:4" ht="15.75" customHeight="1" x14ac:dyDescent="0.25">
      <c r="D584" s="11"/>
    </row>
    <row r="585" spans="4:4" ht="15.75" customHeight="1" x14ac:dyDescent="0.25">
      <c r="D585" s="11"/>
    </row>
    <row r="586" spans="4:4" ht="15.75" customHeight="1" x14ac:dyDescent="0.25">
      <c r="D586" s="11"/>
    </row>
    <row r="587" spans="4:4" ht="15.75" customHeight="1" x14ac:dyDescent="0.25">
      <c r="D587" s="11"/>
    </row>
    <row r="588" spans="4:4" ht="15.75" customHeight="1" x14ac:dyDescent="0.25">
      <c r="D588" s="11"/>
    </row>
    <row r="589" spans="4:4" ht="15.75" customHeight="1" x14ac:dyDescent="0.25">
      <c r="D589" s="11"/>
    </row>
    <row r="590" spans="4:4" ht="15.75" customHeight="1" x14ac:dyDescent="0.25">
      <c r="D590" s="11"/>
    </row>
    <row r="591" spans="4:4" ht="15.75" customHeight="1" x14ac:dyDescent="0.25">
      <c r="D591" s="11"/>
    </row>
    <row r="592" spans="4:4" ht="15.75" customHeight="1" x14ac:dyDescent="0.25">
      <c r="D592" s="11"/>
    </row>
    <row r="593" spans="4:4" ht="15.75" customHeight="1" x14ac:dyDescent="0.25">
      <c r="D593" s="11"/>
    </row>
    <row r="594" spans="4:4" ht="15.75" customHeight="1" x14ac:dyDescent="0.25">
      <c r="D594" s="11"/>
    </row>
    <row r="595" spans="4:4" ht="15.75" customHeight="1" x14ac:dyDescent="0.25">
      <c r="D595" s="11"/>
    </row>
    <row r="596" spans="4:4" ht="15.75" customHeight="1" x14ac:dyDescent="0.25">
      <c r="D596" s="11"/>
    </row>
    <row r="597" spans="4:4" ht="15.75" customHeight="1" x14ac:dyDescent="0.25">
      <c r="D597" s="11"/>
    </row>
    <row r="598" spans="4:4" ht="15.75" customHeight="1" x14ac:dyDescent="0.25">
      <c r="D598" s="11"/>
    </row>
    <row r="599" spans="4:4" ht="15.75" customHeight="1" x14ac:dyDescent="0.25">
      <c r="D599" s="11"/>
    </row>
    <row r="600" spans="4:4" ht="15.75" customHeight="1" x14ac:dyDescent="0.25">
      <c r="D600" s="11"/>
    </row>
    <row r="601" spans="4:4" ht="15.75" customHeight="1" x14ac:dyDescent="0.25">
      <c r="D601" s="11"/>
    </row>
    <row r="602" spans="4:4" ht="15.75" customHeight="1" x14ac:dyDescent="0.25">
      <c r="D602" s="11"/>
    </row>
    <row r="603" spans="4:4" ht="15.75" customHeight="1" x14ac:dyDescent="0.25">
      <c r="D603" s="11"/>
    </row>
    <row r="604" spans="4:4" ht="15.75" customHeight="1" x14ac:dyDescent="0.25">
      <c r="D604" s="11"/>
    </row>
    <row r="605" spans="4:4" ht="15.75" customHeight="1" x14ac:dyDescent="0.25">
      <c r="D605" s="11"/>
    </row>
    <row r="606" spans="4:4" ht="15.75" customHeight="1" x14ac:dyDescent="0.25">
      <c r="D606" s="11"/>
    </row>
    <row r="607" spans="4:4" ht="15.75" customHeight="1" x14ac:dyDescent="0.25">
      <c r="D607" s="11"/>
    </row>
    <row r="608" spans="4:4" ht="15.75" customHeight="1" x14ac:dyDescent="0.25">
      <c r="D608" s="11"/>
    </row>
    <row r="609" spans="4:4" ht="15.75" customHeight="1" x14ac:dyDescent="0.25">
      <c r="D609" s="11"/>
    </row>
    <row r="610" spans="4:4" ht="15.75" customHeight="1" x14ac:dyDescent="0.25">
      <c r="D610" s="11"/>
    </row>
    <row r="611" spans="4:4" ht="15.75" customHeight="1" x14ac:dyDescent="0.25">
      <c r="D611" s="11"/>
    </row>
    <row r="612" spans="4:4" ht="15.75" customHeight="1" x14ac:dyDescent="0.25">
      <c r="D612" s="11"/>
    </row>
    <row r="613" spans="4:4" ht="15.75" customHeight="1" x14ac:dyDescent="0.25">
      <c r="D613" s="11"/>
    </row>
    <row r="614" spans="4:4" ht="15.75" customHeight="1" x14ac:dyDescent="0.25">
      <c r="D614" s="11"/>
    </row>
    <row r="615" spans="4:4" ht="15.75" customHeight="1" x14ac:dyDescent="0.25">
      <c r="D615" s="11"/>
    </row>
    <row r="616" spans="4:4" ht="15.75" customHeight="1" x14ac:dyDescent="0.25">
      <c r="D616" s="11"/>
    </row>
    <row r="617" spans="4:4" ht="15.75" customHeight="1" x14ac:dyDescent="0.25">
      <c r="D617" s="11"/>
    </row>
    <row r="618" spans="4:4" ht="15.75" customHeight="1" x14ac:dyDescent="0.25">
      <c r="D618" s="11"/>
    </row>
    <row r="619" spans="4:4" ht="15.75" customHeight="1" x14ac:dyDescent="0.25">
      <c r="D619" s="11"/>
    </row>
    <row r="620" spans="4:4" ht="15.75" customHeight="1" x14ac:dyDescent="0.25">
      <c r="D620" s="11"/>
    </row>
    <row r="621" spans="4:4" ht="15.75" customHeight="1" x14ac:dyDescent="0.25">
      <c r="D621" s="11"/>
    </row>
    <row r="622" spans="4:4" ht="15.75" customHeight="1" x14ac:dyDescent="0.25">
      <c r="D622" s="11"/>
    </row>
    <row r="623" spans="4:4" ht="15.75" customHeight="1" x14ac:dyDescent="0.25">
      <c r="D623" s="11"/>
    </row>
    <row r="624" spans="4:4" ht="15.75" customHeight="1" x14ac:dyDescent="0.25">
      <c r="D624" s="11"/>
    </row>
    <row r="625" spans="4:4" ht="15.75" customHeight="1" x14ac:dyDescent="0.25">
      <c r="D625" s="11"/>
    </row>
    <row r="626" spans="4:4" ht="15.75" customHeight="1" x14ac:dyDescent="0.25">
      <c r="D626" s="11"/>
    </row>
    <row r="627" spans="4:4" ht="15.75" customHeight="1" x14ac:dyDescent="0.25">
      <c r="D627" s="11"/>
    </row>
    <row r="628" spans="4:4" ht="15.75" customHeight="1" x14ac:dyDescent="0.25">
      <c r="D628" s="11"/>
    </row>
    <row r="629" spans="4:4" ht="15.75" customHeight="1" x14ac:dyDescent="0.25">
      <c r="D629" s="11"/>
    </row>
    <row r="630" spans="4:4" ht="15.75" customHeight="1" x14ac:dyDescent="0.25">
      <c r="D630" s="11"/>
    </row>
    <row r="631" spans="4:4" ht="15.75" customHeight="1" x14ac:dyDescent="0.25">
      <c r="D631" s="11"/>
    </row>
    <row r="632" spans="4:4" ht="15.75" customHeight="1" x14ac:dyDescent="0.25">
      <c r="D632" s="11"/>
    </row>
    <row r="633" spans="4:4" ht="15.75" customHeight="1" x14ac:dyDescent="0.25">
      <c r="D633" s="11"/>
    </row>
    <row r="634" spans="4:4" ht="15.75" customHeight="1" x14ac:dyDescent="0.25">
      <c r="D634" s="11"/>
    </row>
    <row r="635" spans="4:4" ht="15.75" customHeight="1" x14ac:dyDescent="0.25">
      <c r="D635" s="11"/>
    </row>
    <row r="636" spans="4:4" ht="15.75" customHeight="1" x14ac:dyDescent="0.25">
      <c r="D636" s="11"/>
    </row>
    <row r="637" spans="4:4" ht="15.75" customHeight="1" x14ac:dyDescent="0.25">
      <c r="D637" s="11"/>
    </row>
    <row r="638" spans="4:4" ht="15.75" customHeight="1" x14ac:dyDescent="0.25">
      <c r="D638" s="11"/>
    </row>
    <row r="639" spans="4:4" ht="15.75" customHeight="1" x14ac:dyDescent="0.25">
      <c r="D639" s="11"/>
    </row>
    <row r="640" spans="4:4" ht="15.75" customHeight="1" x14ac:dyDescent="0.25">
      <c r="D640" s="11"/>
    </row>
    <row r="641" spans="4:4" ht="15.75" customHeight="1" x14ac:dyDescent="0.25">
      <c r="D641" s="11"/>
    </row>
    <row r="642" spans="4:4" ht="15.75" customHeight="1" x14ac:dyDescent="0.25">
      <c r="D642" s="11"/>
    </row>
    <row r="643" spans="4:4" ht="15.75" customHeight="1" x14ac:dyDescent="0.25">
      <c r="D643" s="11"/>
    </row>
    <row r="644" spans="4:4" ht="15.75" customHeight="1" x14ac:dyDescent="0.25">
      <c r="D644" s="11"/>
    </row>
    <row r="645" spans="4:4" ht="15.75" customHeight="1" x14ac:dyDescent="0.25">
      <c r="D645" s="11"/>
    </row>
    <row r="646" spans="4:4" ht="15.75" customHeight="1" x14ac:dyDescent="0.25">
      <c r="D646" s="11"/>
    </row>
    <row r="647" spans="4:4" ht="15.75" customHeight="1" x14ac:dyDescent="0.25">
      <c r="D647" s="11"/>
    </row>
    <row r="648" spans="4:4" ht="15.75" customHeight="1" x14ac:dyDescent="0.25">
      <c r="D648" s="11"/>
    </row>
    <row r="649" spans="4:4" ht="15.75" customHeight="1" x14ac:dyDescent="0.25">
      <c r="D649" s="11"/>
    </row>
    <row r="650" spans="4:4" ht="15.75" customHeight="1" x14ac:dyDescent="0.25">
      <c r="D650" s="11"/>
    </row>
    <row r="651" spans="4:4" ht="15.75" customHeight="1" x14ac:dyDescent="0.25">
      <c r="D651" s="11"/>
    </row>
    <row r="652" spans="4:4" ht="15.75" customHeight="1" x14ac:dyDescent="0.25">
      <c r="D652" s="11"/>
    </row>
    <row r="653" spans="4:4" ht="15.75" customHeight="1" x14ac:dyDescent="0.25">
      <c r="D653" s="11"/>
    </row>
    <row r="654" spans="4:4" ht="15.75" customHeight="1" x14ac:dyDescent="0.25">
      <c r="D654" s="11"/>
    </row>
    <row r="655" spans="4:4" ht="15.75" customHeight="1" x14ac:dyDescent="0.25">
      <c r="D655" s="11"/>
    </row>
    <row r="656" spans="4:4" ht="15.75" customHeight="1" x14ac:dyDescent="0.25">
      <c r="D656" s="11"/>
    </row>
    <row r="657" spans="4:4" ht="15.75" customHeight="1" x14ac:dyDescent="0.25">
      <c r="D657" s="11"/>
    </row>
    <row r="658" spans="4:4" ht="15.75" customHeight="1" x14ac:dyDescent="0.25">
      <c r="D658" s="11"/>
    </row>
    <row r="659" spans="4:4" ht="15.75" customHeight="1" x14ac:dyDescent="0.25">
      <c r="D659" s="11"/>
    </row>
    <row r="660" spans="4:4" ht="15.75" customHeight="1" x14ac:dyDescent="0.25">
      <c r="D660" s="11"/>
    </row>
    <row r="661" spans="4:4" ht="15.75" customHeight="1" x14ac:dyDescent="0.25">
      <c r="D661" s="11"/>
    </row>
    <row r="662" spans="4:4" ht="15.75" customHeight="1" x14ac:dyDescent="0.25">
      <c r="D662" s="11"/>
    </row>
    <row r="663" spans="4:4" ht="15.75" customHeight="1" x14ac:dyDescent="0.25">
      <c r="D663" s="11"/>
    </row>
    <row r="664" spans="4:4" ht="15.75" customHeight="1" x14ac:dyDescent="0.25">
      <c r="D664" s="11"/>
    </row>
    <row r="665" spans="4:4" ht="15.75" customHeight="1" x14ac:dyDescent="0.25">
      <c r="D665" s="11"/>
    </row>
    <row r="666" spans="4:4" ht="15.75" customHeight="1" x14ac:dyDescent="0.25">
      <c r="D666" s="11"/>
    </row>
    <row r="667" spans="4:4" ht="15.75" customHeight="1" x14ac:dyDescent="0.25">
      <c r="D667" s="11"/>
    </row>
    <row r="668" spans="4:4" ht="15.75" customHeight="1" x14ac:dyDescent="0.25">
      <c r="D668" s="11"/>
    </row>
    <row r="669" spans="4:4" ht="15.75" customHeight="1" x14ac:dyDescent="0.25">
      <c r="D669" s="11"/>
    </row>
    <row r="670" spans="4:4" ht="15.75" customHeight="1" x14ac:dyDescent="0.25">
      <c r="D670" s="11"/>
    </row>
    <row r="671" spans="4:4" ht="15.75" customHeight="1" x14ac:dyDescent="0.25">
      <c r="D671" s="11"/>
    </row>
    <row r="672" spans="4:4" ht="15.75" customHeight="1" x14ac:dyDescent="0.25">
      <c r="D672" s="11"/>
    </row>
    <row r="673" spans="4:4" ht="15.75" customHeight="1" x14ac:dyDescent="0.25">
      <c r="D673" s="11"/>
    </row>
    <row r="674" spans="4:4" ht="15.75" customHeight="1" x14ac:dyDescent="0.25">
      <c r="D674" s="11"/>
    </row>
    <row r="675" spans="4:4" ht="15.75" customHeight="1" x14ac:dyDescent="0.25">
      <c r="D675" s="11"/>
    </row>
    <row r="676" spans="4:4" ht="15.75" customHeight="1" x14ac:dyDescent="0.25">
      <c r="D676" s="11"/>
    </row>
    <row r="677" spans="4:4" ht="15.75" customHeight="1" x14ac:dyDescent="0.25">
      <c r="D677" s="11"/>
    </row>
    <row r="678" spans="4:4" ht="15.75" customHeight="1" x14ac:dyDescent="0.25">
      <c r="D678" s="11"/>
    </row>
    <row r="679" spans="4:4" ht="15.75" customHeight="1" x14ac:dyDescent="0.25">
      <c r="D679" s="11"/>
    </row>
    <row r="680" spans="4:4" ht="15.75" customHeight="1" x14ac:dyDescent="0.25">
      <c r="D680" s="11"/>
    </row>
    <row r="681" spans="4:4" ht="15.75" customHeight="1" x14ac:dyDescent="0.25">
      <c r="D681" s="11"/>
    </row>
    <row r="682" spans="4:4" ht="15.75" customHeight="1" x14ac:dyDescent="0.25">
      <c r="D682" s="11"/>
    </row>
    <row r="683" spans="4:4" ht="15.75" customHeight="1" x14ac:dyDescent="0.25">
      <c r="D683" s="11"/>
    </row>
    <row r="684" spans="4:4" ht="15.75" customHeight="1" x14ac:dyDescent="0.25">
      <c r="D684" s="11"/>
    </row>
    <row r="685" spans="4:4" ht="15.75" customHeight="1" x14ac:dyDescent="0.25">
      <c r="D685" s="11"/>
    </row>
    <row r="686" spans="4:4" ht="15.75" customHeight="1" x14ac:dyDescent="0.25">
      <c r="D686" s="11"/>
    </row>
    <row r="687" spans="4:4" ht="15.75" customHeight="1" x14ac:dyDescent="0.25">
      <c r="D687" s="11"/>
    </row>
    <row r="688" spans="4:4" ht="15.75" customHeight="1" x14ac:dyDescent="0.25">
      <c r="D688" s="11"/>
    </row>
    <row r="689" spans="4:4" ht="15.75" customHeight="1" x14ac:dyDescent="0.25">
      <c r="D689" s="11"/>
    </row>
    <row r="690" spans="4:4" ht="15.75" customHeight="1" x14ac:dyDescent="0.25">
      <c r="D690" s="11"/>
    </row>
    <row r="691" spans="4:4" ht="15.75" customHeight="1" x14ac:dyDescent="0.25">
      <c r="D691" s="11"/>
    </row>
    <row r="692" spans="4:4" ht="15.75" customHeight="1" x14ac:dyDescent="0.25">
      <c r="D692" s="11"/>
    </row>
    <row r="693" spans="4:4" ht="15.75" customHeight="1" x14ac:dyDescent="0.25">
      <c r="D693" s="11"/>
    </row>
    <row r="694" spans="4:4" ht="15.75" customHeight="1" x14ac:dyDescent="0.25">
      <c r="D694" s="11"/>
    </row>
    <row r="695" spans="4:4" ht="15.75" customHeight="1" x14ac:dyDescent="0.25">
      <c r="D695" s="11"/>
    </row>
    <row r="696" spans="4:4" ht="15.75" customHeight="1" x14ac:dyDescent="0.25">
      <c r="D696" s="11"/>
    </row>
    <row r="697" spans="4:4" ht="15.75" customHeight="1" x14ac:dyDescent="0.25">
      <c r="D697" s="11"/>
    </row>
    <row r="698" spans="4:4" ht="15.75" customHeight="1" x14ac:dyDescent="0.25">
      <c r="D698" s="11"/>
    </row>
    <row r="699" spans="4:4" ht="15.75" customHeight="1" x14ac:dyDescent="0.25">
      <c r="D699" s="11"/>
    </row>
    <row r="700" spans="4:4" ht="15.75" customHeight="1" x14ac:dyDescent="0.25">
      <c r="D700" s="11"/>
    </row>
    <row r="701" spans="4:4" ht="15.75" customHeight="1" x14ac:dyDescent="0.25">
      <c r="D701" s="11"/>
    </row>
    <row r="702" spans="4:4" ht="15.75" customHeight="1" x14ac:dyDescent="0.25">
      <c r="D702" s="11"/>
    </row>
    <row r="703" spans="4:4" ht="15.75" customHeight="1" x14ac:dyDescent="0.25">
      <c r="D703" s="11"/>
    </row>
    <row r="704" spans="4:4" ht="15.75" customHeight="1" x14ac:dyDescent="0.25">
      <c r="D704" s="11"/>
    </row>
    <row r="705" spans="4:4" ht="15.75" customHeight="1" x14ac:dyDescent="0.25">
      <c r="D705" s="11"/>
    </row>
    <row r="706" spans="4:4" ht="15.75" customHeight="1" x14ac:dyDescent="0.25">
      <c r="D706" s="11"/>
    </row>
    <row r="707" spans="4:4" ht="15.75" customHeight="1" x14ac:dyDescent="0.25">
      <c r="D707" s="11"/>
    </row>
    <row r="708" spans="4:4" ht="15.75" customHeight="1" x14ac:dyDescent="0.25">
      <c r="D708" s="11"/>
    </row>
    <row r="709" spans="4:4" ht="15.75" customHeight="1" x14ac:dyDescent="0.25">
      <c r="D709" s="11"/>
    </row>
    <row r="710" spans="4:4" ht="15.75" customHeight="1" x14ac:dyDescent="0.25">
      <c r="D710" s="11"/>
    </row>
    <row r="711" spans="4:4" ht="15.75" customHeight="1" x14ac:dyDescent="0.25">
      <c r="D711" s="11"/>
    </row>
    <row r="712" spans="4:4" ht="15.75" customHeight="1" x14ac:dyDescent="0.25">
      <c r="D712" s="11"/>
    </row>
    <row r="713" spans="4:4" ht="15.75" customHeight="1" x14ac:dyDescent="0.25">
      <c r="D713" s="11"/>
    </row>
    <row r="714" spans="4:4" ht="15.75" customHeight="1" x14ac:dyDescent="0.25">
      <c r="D714" s="11"/>
    </row>
    <row r="715" spans="4:4" ht="15.75" customHeight="1" x14ac:dyDescent="0.25">
      <c r="D715" s="11"/>
    </row>
    <row r="716" spans="4:4" ht="15.75" customHeight="1" x14ac:dyDescent="0.25">
      <c r="D716" s="11"/>
    </row>
    <row r="717" spans="4:4" ht="15.75" customHeight="1" x14ac:dyDescent="0.25">
      <c r="D717" s="11"/>
    </row>
    <row r="718" spans="4:4" ht="15.75" customHeight="1" x14ac:dyDescent="0.25">
      <c r="D718" s="11"/>
    </row>
    <row r="719" spans="4:4" ht="15.75" customHeight="1" x14ac:dyDescent="0.25">
      <c r="D719" s="11"/>
    </row>
    <row r="720" spans="4:4" ht="15.75" customHeight="1" x14ac:dyDescent="0.25">
      <c r="D720" s="11"/>
    </row>
    <row r="721" spans="4:4" ht="15.75" customHeight="1" x14ac:dyDescent="0.25">
      <c r="D721" s="11"/>
    </row>
    <row r="722" spans="4:4" ht="15.75" customHeight="1" x14ac:dyDescent="0.25">
      <c r="D722" s="11"/>
    </row>
    <row r="723" spans="4:4" ht="15.75" customHeight="1" x14ac:dyDescent="0.25">
      <c r="D723" s="11"/>
    </row>
    <row r="724" spans="4:4" ht="15.75" customHeight="1" x14ac:dyDescent="0.25">
      <c r="D724" s="11"/>
    </row>
    <row r="725" spans="4:4" ht="15.75" customHeight="1" x14ac:dyDescent="0.25">
      <c r="D725" s="11"/>
    </row>
    <row r="726" spans="4:4" ht="15.75" customHeight="1" x14ac:dyDescent="0.25">
      <c r="D726" s="11"/>
    </row>
    <row r="727" spans="4:4" ht="15.75" customHeight="1" x14ac:dyDescent="0.25">
      <c r="D727" s="11"/>
    </row>
    <row r="728" spans="4:4" ht="15.75" customHeight="1" x14ac:dyDescent="0.25">
      <c r="D728" s="11"/>
    </row>
    <row r="729" spans="4:4" ht="15.75" customHeight="1" x14ac:dyDescent="0.25">
      <c r="D729" s="11"/>
    </row>
    <row r="730" spans="4:4" ht="15.75" customHeight="1" x14ac:dyDescent="0.25">
      <c r="D730" s="11"/>
    </row>
    <row r="731" spans="4:4" ht="15.75" customHeight="1" x14ac:dyDescent="0.25">
      <c r="D731" s="11"/>
    </row>
    <row r="732" spans="4:4" ht="15.75" customHeight="1" x14ac:dyDescent="0.25">
      <c r="D732" s="11"/>
    </row>
    <row r="733" spans="4:4" ht="15.75" customHeight="1" x14ac:dyDescent="0.25">
      <c r="D733" s="11"/>
    </row>
    <row r="734" spans="4:4" ht="15.75" customHeight="1" x14ac:dyDescent="0.25">
      <c r="D734" s="11"/>
    </row>
    <row r="735" spans="4:4" ht="15.75" customHeight="1" x14ac:dyDescent="0.25">
      <c r="D735" s="11"/>
    </row>
    <row r="736" spans="4:4" ht="15.75" customHeight="1" x14ac:dyDescent="0.25">
      <c r="D736" s="11"/>
    </row>
    <row r="737" spans="4:4" ht="15.75" customHeight="1" x14ac:dyDescent="0.25">
      <c r="D737" s="11"/>
    </row>
    <row r="738" spans="4:4" ht="15.75" customHeight="1" x14ac:dyDescent="0.25">
      <c r="D738" s="11"/>
    </row>
    <row r="739" spans="4:4" ht="15.75" customHeight="1" x14ac:dyDescent="0.25">
      <c r="D739" s="11"/>
    </row>
    <row r="740" spans="4:4" ht="15.75" customHeight="1" x14ac:dyDescent="0.25">
      <c r="D740" s="11"/>
    </row>
    <row r="741" spans="4:4" ht="15.75" customHeight="1" x14ac:dyDescent="0.25">
      <c r="D741" s="11"/>
    </row>
    <row r="742" spans="4:4" ht="15.75" customHeight="1" x14ac:dyDescent="0.25">
      <c r="D742" s="11"/>
    </row>
    <row r="743" spans="4:4" ht="15.75" customHeight="1" x14ac:dyDescent="0.25">
      <c r="D743" s="11"/>
    </row>
    <row r="744" spans="4:4" ht="15.75" customHeight="1" x14ac:dyDescent="0.25">
      <c r="D744" s="11"/>
    </row>
    <row r="745" spans="4:4" ht="15.75" customHeight="1" x14ac:dyDescent="0.25">
      <c r="D745" s="11"/>
    </row>
    <row r="746" spans="4:4" ht="15.75" customHeight="1" x14ac:dyDescent="0.25">
      <c r="D746" s="11"/>
    </row>
    <row r="747" spans="4:4" ht="15.75" customHeight="1" x14ac:dyDescent="0.25">
      <c r="D747" s="11"/>
    </row>
    <row r="748" spans="4:4" ht="15.75" customHeight="1" x14ac:dyDescent="0.25">
      <c r="D748" s="11"/>
    </row>
    <row r="749" spans="4:4" ht="15.75" customHeight="1" x14ac:dyDescent="0.25">
      <c r="D749" s="11"/>
    </row>
    <row r="750" spans="4:4" ht="15.75" customHeight="1" x14ac:dyDescent="0.25">
      <c r="D750" s="11"/>
    </row>
    <row r="751" spans="4:4" ht="15.75" customHeight="1" x14ac:dyDescent="0.25">
      <c r="D751" s="11"/>
    </row>
    <row r="752" spans="4:4" ht="15.75" customHeight="1" x14ac:dyDescent="0.25">
      <c r="D752" s="11"/>
    </row>
    <row r="753" spans="4:4" ht="15.75" customHeight="1" x14ac:dyDescent="0.25">
      <c r="D753" s="11"/>
    </row>
    <row r="754" spans="4:4" ht="15.75" customHeight="1" x14ac:dyDescent="0.25">
      <c r="D754" s="11"/>
    </row>
    <row r="755" spans="4:4" ht="15.75" customHeight="1" x14ac:dyDescent="0.25">
      <c r="D755" s="11"/>
    </row>
    <row r="756" spans="4:4" ht="15.75" customHeight="1" x14ac:dyDescent="0.25">
      <c r="D756" s="11"/>
    </row>
    <row r="757" spans="4:4" ht="15.75" customHeight="1" x14ac:dyDescent="0.25">
      <c r="D757" s="11"/>
    </row>
    <row r="758" spans="4:4" ht="15.75" customHeight="1" x14ac:dyDescent="0.25">
      <c r="D758" s="11"/>
    </row>
    <row r="759" spans="4:4" ht="15.75" customHeight="1" x14ac:dyDescent="0.25">
      <c r="D759" s="11"/>
    </row>
    <row r="760" spans="4:4" ht="15.75" customHeight="1" x14ac:dyDescent="0.25">
      <c r="D760" s="11"/>
    </row>
    <row r="761" spans="4:4" ht="15.75" customHeight="1" x14ac:dyDescent="0.25">
      <c r="D761" s="11"/>
    </row>
    <row r="762" spans="4:4" ht="15.75" customHeight="1" x14ac:dyDescent="0.25">
      <c r="D762" s="11"/>
    </row>
    <row r="763" spans="4:4" ht="15.75" customHeight="1" x14ac:dyDescent="0.25">
      <c r="D763" s="11"/>
    </row>
    <row r="764" spans="4:4" ht="15.75" customHeight="1" x14ac:dyDescent="0.25">
      <c r="D764" s="11"/>
    </row>
    <row r="765" spans="4:4" ht="15.75" customHeight="1" x14ac:dyDescent="0.25">
      <c r="D765" s="11"/>
    </row>
    <row r="766" spans="4:4" ht="15.75" customHeight="1" x14ac:dyDescent="0.25">
      <c r="D766" s="11"/>
    </row>
    <row r="767" spans="4:4" ht="15.75" customHeight="1" x14ac:dyDescent="0.25">
      <c r="D767" s="11"/>
    </row>
    <row r="768" spans="4:4" ht="15.75" customHeight="1" x14ac:dyDescent="0.25">
      <c r="D768" s="11"/>
    </row>
    <row r="769" spans="4:4" ht="15.75" customHeight="1" x14ac:dyDescent="0.25">
      <c r="D769" s="11"/>
    </row>
    <row r="770" spans="4:4" ht="15.75" customHeight="1" x14ac:dyDescent="0.25">
      <c r="D770" s="11"/>
    </row>
    <row r="771" spans="4:4" ht="15.75" customHeight="1" x14ac:dyDescent="0.25">
      <c r="D771" s="11"/>
    </row>
    <row r="772" spans="4:4" ht="15.75" customHeight="1" x14ac:dyDescent="0.25">
      <c r="D772" s="11"/>
    </row>
    <row r="773" spans="4:4" ht="15.75" customHeight="1" x14ac:dyDescent="0.25">
      <c r="D773" s="11"/>
    </row>
    <row r="774" spans="4:4" ht="15.75" customHeight="1" x14ac:dyDescent="0.25">
      <c r="D774" s="11"/>
    </row>
    <row r="775" spans="4:4" ht="15.75" customHeight="1" x14ac:dyDescent="0.25">
      <c r="D775" s="11"/>
    </row>
    <row r="776" spans="4:4" ht="15.75" customHeight="1" x14ac:dyDescent="0.25">
      <c r="D776" s="11"/>
    </row>
    <row r="777" spans="4:4" ht="15.75" customHeight="1" x14ac:dyDescent="0.25">
      <c r="D777" s="11"/>
    </row>
    <row r="778" spans="4:4" ht="15.75" customHeight="1" x14ac:dyDescent="0.25">
      <c r="D778" s="11"/>
    </row>
    <row r="779" spans="4:4" ht="15.75" customHeight="1" x14ac:dyDescent="0.25">
      <c r="D779" s="11"/>
    </row>
    <row r="780" spans="4:4" ht="15.75" customHeight="1" x14ac:dyDescent="0.25">
      <c r="D780" s="11"/>
    </row>
    <row r="781" spans="4:4" ht="15.75" customHeight="1" x14ac:dyDescent="0.25">
      <c r="D781" s="11"/>
    </row>
    <row r="782" spans="4:4" ht="15.75" customHeight="1" x14ac:dyDescent="0.25">
      <c r="D782" s="11"/>
    </row>
    <row r="783" spans="4:4" ht="15.75" customHeight="1" x14ac:dyDescent="0.25">
      <c r="D783" s="11"/>
    </row>
    <row r="784" spans="4:4" ht="15.75" customHeight="1" x14ac:dyDescent="0.25">
      <c r="D784" s="11"/>
    </row>
    <row r="785" spans="4:4" ht="15.75" customHeight="1" x14ac:dyDescent="0.25">
      <c r="D785" s="11"/>
    </row>
    <row r="786" spans="4:4" ht="15.75" customHeight="1" x14ac:dyDescent="0.25">
      <c r="D786" s="11"/>
    </row>
    <row r="787" spans="4:4" ht="15.75" customHeight="1" x14ac:dyDescent="0.25">
      <c r="D787" s="11"/>
    </row>
    <row r="788" spans="4:4" ht="15.75" customHeight="1" x14ac:dyDescent="0.25">
      <c r="D788" s="11"/>
    </row>
    <row r="789" spans="4:4" ht="15.75" customHeight="1" x14ac:dyDescent="0.25">
      <c r="D789" s="11"/>
    </row>
    <row r="790" spans="4:4" ht="15.75" customHeight="1" x14ac:dyDescent="0.25">
      <c r="D790" s="11"/>
    </row>
    <row r="791" spans="4:4" ht="15.75" customHeight="1" x14ac:dyDescent="0.25">
      <c r="D791" s="11"/>
    </row>
    <row r="792" spans="4:4" ht="15.75" customHeight="1" x14ac:dyDescent="0.25">
      <c r="D792" s="11"/>
    </row>
    <row r="793" spans="4:4" ht="15.75" customHeight="1" x14ac:dyDescent="0.25">
      <c r="D793" s="11"/>
    </row>
    <row r="794" spans="4:4" ht="15.75" customHeight="1" x14ac:dyDescent="0.25">
      <c r="D794" s="11"/>
    </row>
    <row r="795" spans="4:4" ht="15.75" customHeight="1" x14ac:dyDescent="0.25">
      <c r="D795" s="11"/>
    </row>
    <row r="796" spans="4:4" ht="15.75" customHeight="1" x14ac:dyDescent="0.25">
      <c r="D796" s="11"/>
    </row>
    <row r="797" spans="4:4" ht="15.75" customHeight="1" x14ac:dyDescent="0.25">
      <c r="D797" s="11"/>
    </row>
    <row r="798" spans="4:4" ht="15.75" customHeight="1" x14ac:dyDescent="0.25">
      <c r="D798" s="11"/>
    </row>
    <row r="799" spans="4:4" ht="15.75" customHeight="1" x14ac:dyDescent="0.25">
      <c r="D799" s="11"/>
    </row>
    <row r="800" spans="4:4" ht="15.75" customHeight="1" x14ac:dyDescent="0.25">
      <c r="D800" s="11"/>
    </row>
    <row r="801" spans="4:4" ht="15.75" customHeight="1" x14ac:dyDescent="0.25">
      <c r="D801" s="11"/>
    </row>
    <row r="802" spans="4:4" ht="15.75" customHeight="1" x14ac:dyDescent="0.25">
      <c r="D802" s="11"/>
    </row>
    <row r="803" spans="4:4" ht="15.75" customHeight="1" x14ac:dyDescent="0.25">
      <c r="D803" s="11"/>
    </row>
    <row r="804" spans="4:4" ht="15.75" customHeight="1" x14ac:dyDescent="0.25">
      <c r="D804" s="11"/>
    </row>
    <row r="805" spans="4:4" ht="15.75" customHeight="1" x14ac:dyDescent="0.25">
      <c r="D805" s="11"/>
    </row>
    <row r="806" spans="4:4" ht="15.75" customHeight="1" x14ac:dyDescent="0.25">
      <c r="D806" s="11"/>
    </row>
    <row r="807" spans="4:4" ht="15.75" customHeight="1" x14ac:dyDescent="0.25">
      <c r="D807" s="11"/>
    </row>
    <row r="808" spans="4:4" ht="15.75" customHeight="1" x14ac:dyDescent="0.25">
      <c r="D808" s="11"/>
    </row>
    <row r="809" spans="4:4" ht="15.75" customHeight="1" x14ac:dyDescent="0.25">
      <c r="D809" s="11"/>
    </row>
    <row r="810" spans="4:4" ht="15.75" customHeight="1" x14ac:dyDescent="0.25">
      <c r="D810" s="11"/>
    </row>
    <row r="811" spans="4:4" ht="15.75" customHeight="1" x14ac:dyDescent="0.25">
      <c r="D811" s="11"/>
    </row>
    <row r="812" spans="4:4" ht="15.75" customHeight="1" x14ac:dyDescent="0.25">
      <c r="D812" s="11"/>
    </row>
    <row r="813" spans="4:4" ht="15.75" customHeight="1" x14ac:dyDescent="0.25">
      <c r="D813" s="11"/>
    </row>
    <row r="814" spans="4:4" ht="15.75" customHeight="1" x14ac:dyDescent="0.25">
      <c r="D814" s="11"/>
    </row>
    <row r="815" spans="4:4" ht="15.75" customHeight="1" x14ac:dyDescent="0.25">
      <c r="D815" s="11"/>
    </row>
    <row r="816" spans="4:4" ht="15.75" customHeight="1" x14ac:dyDescent="0.25">
      <c r="D816" s="11"/>
    </row>
    <row r="817" spans="4:4" ht="15.75" customHeight="1" x14ac:dyDescent="0.25">
      <c r="D817" s="11"/>
    </row>
    <row r="818" spans="4:4" ht="15.75" customHeight="1" x14ac:dyDescent="0.25">
      <c r="D818" s="11"/>
    </row>
    <row r="819" spans="4:4" ht="15.75" customHeight="1" x14ac:dyDescent="0.25">
      <c r="D819" s="11"/>
    </row>
    <row r="820" spans="4:4" ht="15.75" customHeight="1" x14ac:dyDescent="0.25">
      <c r="D820" s="11"/>
    </row>
    <row r="821" spans="4:4" ht="15.75" customHeight="1" x14ac:dyDescent="0.25">
      <c r="D821" s="11"/>
    </row>
    <row r="822" spans="4:4" ht="15.75" customHeight="1" x14ac:dyDescent="0.25">
      <c r="D822" s="11"/>
    </row>
    <row r="823" spans="4:4" ht="15.75" customHeight="1" x14ac:dyDescent="0.25">
      <c r="D823" s="11"/>
    </row>
    <row r="824" spans="4:4" ht="15.75" customHeight="1" x14ac:dyDescent="0.25">
      <c r="D824" s="11"/>
    </row>
    <row r="825" spans="4:4" ht="15.75" customHeight="1" x14ac:dyDescent="0.25">
      <c r="D825" s="11"/>
    </row>
    <row r="826" spans="4:4" ht="15.75" customHeight="1" x14ac:dyDescent="0.25">
      <c r="D826" s="11"/>
    </row>
    <row r="827" spans="4:4" ht="15.75" customHeight="1" x14ac:dyDescent="0.25">
      <c r="D827" s="11"/>
    </row>
    <row r="828" spans="4:4" ht="15.75" customHeight="1" x14ac:dyDescent="0.25">
      <c r="D828" s="11"/>
    </row>
    <row r="829" spans="4:4" ht="15.75" customHeight="1" x14ac:dyDescent="0.25">
      <c r="D829" s="11"/>
    </row>
    <row r="830" spans="4:4" ht="15.75" customHeight="1" x14ac:dyDescent="0.25">
      <c r="D830" s="11"/>
    </row>
    <row r="831" spans="4:4" ht="15.75" customHeight="1" x14ac:dyDescent="0.25">
      <c r="D831" s="11"/>
    </row>
    <row r="832" spans="4:4" ht="15.75" customHeight="1" x14ac:dyDescent="0.25">
      <c r="D832" s="11"/>
    </row>
    <row r="833" spans="4:4" ht="15.75" customHeight="1" x14ac:dyDescent="0.25">
      <c r="D833" s="11"/>
    </row>
    <row r="834" spans="4:4" ht="15.75" customHeight="1" x14ac:dyDescent="0.25">
      <c r="D834" s="11"/>
    </row>
    <row r="835" spans="4:4" ht="15.75" customHeight="1" x14ac:dyDescent="0.25">
      <c r="D835" s="11"/>
    </row>
    <row r="836" spans="4:4" ht="15.75" customHeight="1" x14ac:dyDescent="0.25">
      <c r="D836" s="11"/>
    </row>
    <row r="837" spans="4:4" ht="15.75" customHeight="1" x14ac:dyDescent="0.25">
      <c r="D837" s="11"/>
    </row>
    <row r="838" spans="4:4" ht="15.75" customHeight="1" x14ac:dyDescent="0.25">
      <c r="D838" s="11"/>
    </row>
    <row r="839" spans="4:4" ht="15.75" customHeight="1" x14ac:dyDescent="0.25">
      <c r="D839" s="11"/>
    </row>
    <row r="840" spans="4:4" ht="15.75" customHeight="1" x14ac:dyDescent="0.25">
      <c r="D840" s="11"/>
    </row>
    <row r="841" spans="4:4" ht="15.75" customHeight="1" x14ac:dyDescent="0.25">
      <c r="D841" s="11"/>
    </row>
    <row r="842" spans="4:4" ht="15.75" customHeight="1" x14ac:dyDescent="0.25">
      <c r="D842" s="11"/>
    </row>
    <row r="843" spans="4:4" ht="15.75" customHeight="1" x14ac:dyDescent="0.25">
      <c r="D843" s="11"/>
    </row>
    <row r="844" spans="4:4" ht="15.75" customHeight="1" x14ac:dyDescent="0.25">
      <c r="D844" s="11"/>
    </row>
    <row r="845" spans="4:4" ht="15.75" customHeight="1" x14ac:dyDescent="0.25">
      <c r="D845" s="11"/>
    </row>
    <row r="846" spans="4:4" ht="15.75" customHeight="1" x14ac:dyDescent="0.25">
      <c r="D846" s="11"/>
    </row>
    <row r="847" spans="4:4" ht="15.75" customHeight="1" x14ac:dyDescent="0.25">
      <c r="D847" s="11"/>
    </row>
    <row r="848" spans="4:4" ht="15.75" customHeight="1" x14ac:dyDescent="0.25">
      <c r="D848" s="11"/>
    </row>
    <row r="849" spans="4:4" ht="15.75" customHeight="1" x14ac:dyDescent="0.25">
      <c r="D849" s="11"/>
    </row>
    <row r="850" spans="4:4" ht="15.75" customHeight="1" x14ac:dyDescent="0.25">
      <c r="D850" s="11"/>
    </row>
    <row r="851" spans="4:4" ht="15.75" customHeight="1" x14ac:dyDescent="0.25">
      <c r="D851" s="11"/>
    </row>
    <row r="852" spans="4:4" ht="15.75" customHeight="1" x14ac:dyDescent="0.25">
      <c r="D852" s="11"/>
    </row>
    <row r="853" spans="4:4" ht="15.75" customHeight="1" x14ac:dyDescent="0.25">
      <c r="D853" s="11"/>
    </row>
    <row r="854" spans="4:4" ht="15.75" customHeight="1" x14ac:dyDescent="0.25">
      <c r="D854" s="11"/>
    </row>
    <row r="855" spans="4:4" ht="15.75" customHeight="1" x14ac:dyDescent="0.25">
      <c r="D855" s="11"/>
    </row>
    <row r="856" spans="4:4" ht="15.75" customHeight="1" x14ac:dyDescent="0.25">
      <c r="D856" s="11"/>
    </row>
    <row r="857" spans="4:4" ht="15.75" customHeight="1" x14ac:dyDescent="0.25">
      <c r="D857" s="11"/>
    </row>
    <row r="858" spans="4:4" ht="15.75" customHeight="1" x14ac:dyDescent="0.25">
      <c r="D858" s="11"/>
    </row>
    <row r="859" spans="4:4" ht="15.75" customHeight="1" x14ac:dyDescent="0.25">
      <c r="D859" s="11"/>
    </row>
    <row r="860" spans="4:4" ht="15.75" customHeight="1" x14ac:dyDescent="0.25">
      <c r="D860" s="11"/>
    </row>
    <row r="861" spans="4:4" ht="15.75" customHeight="1" x14ac:dyDescent="0.25">
      <c r="D861" s="11"/>
    </row>
    <row r="862" spans="4:4" ht="15.75" customHeight="1" x14ac:dyDescent="0.25">
      <c r="D862" s="11"/>
    </row>
    <row r="863" spans="4:4" ht="15.75" customHeight="1" x14ac:dyDescent="0.25">
      <c r="D863" s="11"/>
    </row>
    <row r="864" spans="4:4" ht="15.75" customHeight="1" x14ac:dyDescent="0.25">
      <c r="D864" s="11"/>
    </row>
    <row r="865" spans="4:4" ht="15.75" customHeight="1" x14ac:dyDescent="0.25">
      <c r="D865" s="11"/>
    </row>
    <row r="866" spans="4:4" ht="15.75" customHeight="1" x14ac:dyDescent="0.25">
      <c r="D866" s="11"/>
    </row>
    <row r="867" spans="4:4" ht="15.75" customHeight="1" x14ac:dyDescent="0.25">
      <c r="D867" s="11"/>
    </row>
    <row r="868" spans="4:4" ht="15.75" customHeight="1" x14ac:dyDescent="0.25">
      <c r="D868" s="11"/>
    </row>
    <row r="869" spans="4:4" ht="15.75" customHeight="1" x14ac:dyDescent="0.25">
      <c r="D869" s="11"/>
    </row>
    <row r="870" spans="4:4" ht="15.75" customHeight="1" x14ac:dyDescent="0.25">
      <c r="D870" s="11"/>
    </row>
    <row r="871" spans="4:4" ht="15.75" customHeight="1" x14ac:dyDescent="0.25">
      <c r="D871" s="11"/>
    </row>
    <row r="872" spans="4:4" ht="15.75" customHeight="1" x14ac:dyDescent="0.25">
      <c r="D872" s="11"/>
    </row>
    <row r="873" spans="4:4" ht="15.75" customHeight="1" x14ac:dyDescent="0.25">
      <c r="D873" s="11"/>
    </row>
    <row r="874" spans="4:4" ht="15.75" customHeight="1" x14ac:dyDescent="0.25">
      <c r="D874" s="11"/>
    </row>
    <row r="875" spans="4:4" ht="15.75" customHeight="1" x14ac:dyDescent="0.25">
      <c r="D875" s="11"/>
    </row>
    <row r="876" spans="4:4" ht="15.75" customHeight="1" x14ac:dyDescent="0.25">
      <c r="D876" s="11"/>
    </row>
    <row r="877" spans="4:4" ht="15.75" customHeight="1" x14ac:dyDescent="0.25">
      <c r="D877" s="11"/>
    </row>
    <row r="878" spans="4:4" ht="15.75" customHeight="1" x14ac:dyDescent="0.25">
      <c r="D878" s="11"/>
    </row>
    <row r="879" spans="4:4" ht="15.75" customHeight="1" x14ac:dyDescent="0.25">
      <c r="D879" s="11"/>
    </row>
    <row r="880" spans="4:4" ht="15.75" customHeight="1" x14ac:dyDescent="0.25">
      <c r="D880" s="11"/>
    </row>
    <row r="881" spans="4:4" ht="15.75" customHeight="1" x14ac:dyDescent="0.25">
      <c r="D881" s="11"/>
    </row>
    <row r="882" spans="4:4" ht="15.75" customHeight="1" x14ac:dyDescent="0.25">
      <c r="D882" s="11"/>
    </row>
    <row r="883" spans="4:4" ht="15.75" customHeight="1" x14ac:dyDescent="0.25">
      <c r="D883" s="11"/>
    </row>
    <row r="884" spans="4:4" ht="15.75" customHeight="1" x14ac:dyDescent="0.25">
      <c r="D884" s="11"/>
    </row>
    <row r="885" spans="4:4" ht="15.75" customHeight="1" x14ac:dyDescent="0.25">
      <c r="D885" s="11"/>
    </row>
    <row r="886" spans="4:4" ht="15.75" customHeight="1" x14ac:dyDescent="0.25">
      <c r="D886" s="11"/>
    </row>
    <row r="887" spans="4:4" ht="15.75" customHeight="1" x14ac:dyDescent="0.25">
      <c r="D887" s="11"/>
    </row>
    <row r="888" spans="4:4" ht="15.75" customHeight="1" x14ac:dyDescent="0.25">
      <c r="D888" s="11"/>
    </row>
    <row r="889" spans="4:4" ht="15.75" customHeight="1" x14ac:dyDescent="0.25">
      <c r="D889" s="11"/>
    </row>
    <row r="890" spans="4:4" ht="15.75" customHeight="1" x14ac:dyDescent="0.25">
      <c r="D890" s="11"/>
    </row>
    <row r="891" spans="4:4" ht="15.75" customHeight="1" x14ac:dyDescent="0.25">
      <c r="D891" s="11"/>
    </row>
    <row r="892" spans="4:4" ht="15.75" customHeight="1" x14ac:dyDescent="0.25">
      <c r="D892" s="11"/>
    </row>
    <row r="893" spans="4:4" ht="15.75" customHeight="1" x14ac:dyDescent="0.25">
      <c r="D893" s="11"/>
    </row>
    <row r="894" spans="4:4" ht="15.75" customHeight="1" x14ac:dyDescent="0.25">
      <c r="D894" s="11"/>
    </row>
    <row r="895" spans="4:4" ht="15.75" customHeight="1" x14ac:dyDescent="0.25">
      <c r="D895" s="11"/>
    </row>
    <row r="896" spans="4:4" ht="15.75" customHeight="1" x14ac:dyDescent="0.25">
      <c r="D896" s="11"/>
    </row>
    <row r="897" spans="4:4" ht="15.75" customHeight="1" x14ac:dyDescent="0.25">
      <c r="D897" s="11"/>
    </row>
    <row r="898" spans="4:4" ht="15.75" customHeight="1" x14ac:dyDescent="0.25">
      <c r="D898" s="11"/>
    </row>
    <row r="899" spans="4:4" ht="15.75" customHeight="1" x14ac:dyDescent="0.25">
      <c r="D899" s="11"/>
    </row>
    <row r="900" spans="4:4" ht="15.75" customHeight="1" x14ac:dyDescent="0.25">
      <c r="D900" s="11"/>
    </row>
    <row r="901" spans="4:4" ht="15.75" customHeight="1" x14ac:dyDescent="0.25">
      <c r="D901" s="11"/>
    </row>
    <row r="902" spans="4:4" ht="15.75" customHeight="1" x14ac:dyDescent="0.25">
      <c r="D902" s="11"/>
    </row>
    <row r="903" spans="4:4" ht="15.75" customHeight="1" x14ac:dyDescent="0.25">
      <c r="D903" s="11"/>
    </row>
    <row r="904" spans="4:4" ht="15.75" customHeight="1" x14ac:dyDescent="0.25">
      <c r="D904" s="11"/>
    </row>
    <row r="905" spans="4:4" ht="15.75" customHeight="1" x14ac:dyDescent="0.25">
      <c r="D905" s="11"/>
    </row>
    <row r="906" spans="4:4" ht="15.75" customHeight="1" x14ac:dyDescent="0.25">
      <c r="D906" s="11"/>
    </row>
    <row r="907" spans="4:4" ht="15.75" customHeight="1" x14ac:dyDescent="0.25">
      <c r="D907" s="11"/>
    </row>
    <row r="908" spans="4:4" ht="15.75" customHeight="1" x14ac:dyDescent="0.25">
      <c r="D908" s="11"/>
    </row>
    <row r="909" spans="4:4" ht="15.75" customHeight="1" x14ac:dyDescent="0.25">
      <c r="D909" s="11"/>
    </row>
    <row r="910" spans="4:4" ht="15.75" customHeight="1" x14ac:dyDescent="0.25">
      <c r="D910" s="11"/>
    </row>
    <row r="911" spans="4:4" ht="15.75" customHeight="1" x14ac:dyDescent="0.25">
      <c r="D911" s="11"/>
    </row>
    <row r="912" spans="4:4" ht="15.75" customHeight="1" x14ac:dyDescent="0.25">
      <c r="D912" s="11"/>
    </row>
    <row r="913" spans="4:4" ht="15.75" customHeight="1" x14ac:dyDescent="0.25">
      <c r="D913" s="11"/>
    </row>
    <row r="914" spans="4:4" ht="15.75" customHeight="1" x14ac:dyDescent="0.25">
      <c r="D914" s="11"/>
    </row>
    <row r="915" spans="4:4" ht="15.75" customHeight="1" x14ac:dyDescent="0.25">
      <c r="D915" s="11"/>
    </row>
    <row r="916" spans="4:4" ht="15.75" customHeight="1" x14ac:dyDescent="0.25">
      <c r="D916" s="11"/>
    </row>
    <row r="917" spans="4:4" ht="15.75" customHeight="1" x14ac:dyDescent="0.25">
      <c r="D917" s="11"/>
    </row>
    <row r="918" spans="4:4" ht="15.75" customHeight="1" x14ac:dyDescent="0.25">
      <c r="D918" s="11"/>
    </row>
    <row r="919" spans="4:4" ht="15.75" customHeight="1" x14ac:dyDescent="0.25">
      <c r="D919" s="11"/>
    </row>
    <row r="920" spans="4:4" ht="15.75" customHeight="1" x14ac:dyDescent="0.25">
      <c r="D920" s="11"/>
    </row>
    <row r="921" spans="4:4" ht="15.75" customHeight="1" x14ac:dyDescent="0.25">
      <c r="D921" s="11"/>
    </row>
    <row r="922" spans="4:4" ht="15.75" customHeight="1" x14ac:dyDescent="0.25">
      <c r="D922" s="11"/>
    </row>
    <row r="923" spans="4:4" ht="15.75" customHeight="1" x14ac:dyDescent="0.25">
      <c r="D923" s="11"/>
    </row>
    <row r="924" spans="4:4" ht="15.75" customHeight="1" x14ac:dyDescent="0.25">
      <c r="D924" s="11"/>
    </row>
    <row r="925" spans="4:4" ht="15.75" customHeight="1" x14ac:dyDescent="0.25">
      <c r="D925" s="11"/>
    </row>
    <row r="926" spans="4:4" ht="15.75" customHeight="1" x14ac:dyDescent="0.25">
      <c r="D926" s="11"/>
    </row>
    <row r="927" spans="4:4" ht="15.75" customHeight="1" x14ac:dyDescent="0.25">
      <c r="D927" s="11"/>
    </row>
    <row r="928" spans="4:4" ht="15.75" customHeight="1" x14ac:dyDescent="0.25">
      <c r="D928" s="11"/>
    </row>
    <row r="929" spans="4:4" ht="15.75" customHeight="1" x14ac:dyDescent="0.25">
      <c r="D929" s="11"/>
    </row>
    <row r="930" spans="4:4" ht="15.75" customHeight="1" x14ac:dyDescent="0.25">
      <c r="D930" s="11"/>
    </row>
    <row r="931" spans="4:4" ht="15.75" customHeight="1" x14ac:dyDescent="0.25">
      <c r="D931" s="11"/>
    </row>
    <row r="932" spans="4:4" ht="15.75" customHeight="1" x14ac:dyDescent="0.25">
      <c r="D932" s="11"/>
    </row>
    <row r="933" spans="4:4" ht="15.75" customHeight="1" x14ac:dyDescent="0.25">
      <c r="D933" s="11"/>
    </row>
    <row r="934" spans="4:4" ht="15.75" customHeight="1" x14ac:dyDescent="0.25">
      <c r="D934" s="11"/>
    </row>
    <row r="935" spans="4:4" ht="15.75" customHeight="1" x14ac:dyDescent="0.25">
      <c r="D935" s="11"/>
    </row>
    <row r="936" spans="4:4" ht="15.75" customHeight="1" x14ac:dyDescent="0.25">
      <c r="D936" s="11"/>
    </row>
    <row r="937" spans="4:4" ht="15.75" customHeight="1" x14ac:dyDescent="0.25">
      <c r="D937" s="11"/>
    </row>
    <row r="938" spans="4:4" ht="15.75" customHeight="1" x14ac:dyDescent="0.25">
      <c r="D938" s="11"/>
    </row>
    <row r="939" spans="4:4" ht="15.75" customHeight="1" x14ac:dyDescent="0.25">
      <c r="D939" s="11"/>
    </row>
    <row r="940" spans="4:4" ht="15.75" customHeight="1" x14ac:dyDescent="0.25">
      <c r="D940" s="11"/>
    </row>
    <row r="941" spans="4:4" ht="15.75" customHeight="1" x14ac:dyDescent="0.25">
      <c r="D941" s="11"/>
    </row>
    <row r="942" spans="4:4" ht="15.75" customHeight="1" x14ac:dyDescent="0.25">
      <c r="D942" s="11"/>
    </row>
    <row r="943" spans="4:4" ht="15.75" customHeight="1" x14ac:dyDescent="0.25">
      <c r="D943" s="11"/>
    </row>
    <row r="944" spans="4:4" ht="15.75" customHeight="1" x14ac:dyDescent="0.25">
      <c r="D944" s="11"/>
    </row>
    <row r="945" spans="4:4" ht="15.75" customHeight="1" x14ac:dyDescent="0.25">
      <c r="D945" s="11"/>
    </row>
    <row r="946" spans="4:4" ht="15.75" customHeight="1" x14ac:dyDescent="0.25">
      <c r="D946" s="11"/>
    </row>
    <row r="947" spans="4:4" ht="15.75" customHeight="1" x14ac:dyDescent="0.25">
      <c r="D947" s="11"/>
    </row>
    <row r="948" spans="4:4" ht="15.75" customHeight="1" x14ac:dyDescent="0.25">
      <c r="D948" s="11"/>
    </row>
    <row r="949" spans="4:4" ht="15.75" customHeight="1" x14ac:dyDescent="0.25">
      <c r="D949" s="11"/>
    </row>
    <row r="950" spans="4:4" ht="15.75" customHeight="1" x14ac:dyDescent="0.25">
      <c r="D950" s="11"/>
    </row>
    <row r="951" spans="4:4" ht="15.75" customHeight="1" x14ac:dyDescent="0.25">
      <c r="D951" s="11"/>
    </row>
    <row r="952" spans="4:4" ht="15.75" customHeight="1" x14ac:dyDescent="0.25">
      <c r="D952" s="11"/>
    </row>
    <row r="953" spans="4:4" ht="15.75" customHeight="1" x14ac:dyDescent="0.25">
      <c r="D953" s="11"/>
    </row>
    <row r="954" spans="4:4" ht="15.75" customHeight="1" x14ac:dyDescent="0.25">
      <c r="D954" s="11"/>
    </row>
    <row r="955" spans="4:4" ht="15.75" customHeight="1" x14ac:dyDescent="0.25">
      <c r="D955" s="11"/>
    </row>
    <row r="956" spans="4:4" ht="15.75" customHeight="1" x14ac:dyDescent="0.25">
      <c r="D956" s="11"/>
    </row>
    <row r="957" spans="4:4" ht="15.75" customHeight="1" x14ac:dyDescent="0.25">
      <c r="D957" s="11"/>
    </row>
    <row r="958" spans="4:4" ht="15.75" customHeight="1" x14ac:dyDescent="0.25">
      <c r="D958" s="11"/>
    </row>
    <row r="959" spans="4:4" ht="15.75" customHeight="1" x14ac:dyDescent="0.25">
      <c r="D959" s="11"/>
    </row>
    <row r="960" spans="4:4" ht="15.75" customHeight="1" x14ac:dyDescent="0.25">
      <c r="D960" s="11"/>
    </row>
    <row r="961" spans="4:4" ht="15.75" customHeight="1" x14ac:dyDescent="0.25">
      <c r="D961" s="11"/>
    </row>
    <row r="962" spans="4:4" ht="15.75" customHeight="1" x14ac:dyDescent="0.25">
      <c r="D962" s="11"/>
    </row>
    <row r="963" spans="4:4" ht="15.75" customHeight="1" x14ac:dyDescent="0.25">
      <c r="D963" s="11"/>
    </row>
    <row r="964" spans="4:4" ht="15.75" customHeight="1" x14ac:dyDescent="0.25">
      <c r="D964" s="11"/>
    </row>
    <row r="965" spans="4:4" ht="15.75" customHeight="1" x14ac:dyDescent="0.25">
      <c r="D965" s="11"/>
    </row>
    <row r="966" spans="4:4" ht="15.75" customHeight="1" x14ac:dyDescent="0.25">
      <c r="D966" s="11"/>
    </row>
    <row r="967" spans="4:4" ht="15.75" customHeight="1" x14ac:dyDescent="0.25">
      <c r="D967" s="11"/>
    </row>
    <row r="968" spans="4:4" ht="15.75" customHeight="1" x14ac:dyDescent="0.25">
      <c r="D968" s="11"/>
    </row>
    <row r="969" spans="4:4" ht="15.75" customHeight="1" x14ac:dyDescent="0.25">
      <c r="D969" s="11"/>
    </row>
    <row r="970" spans="4:4" ht="15.75" customHeight="1" x14ac:dyDescent="0.25">
      <c r="D970" s="11"/>
    </row>
    <row r="971" spans="4:4" ht="15.75" customHeight="1" x14ac:dyDescent="0.25">
      <c r="D971" s="11"/>
    </row>
    <row r="972" spans="4:4" ht="15.75" customHeight="1" x14ac:dyDescent="0.25">
      <c r="D972" s="11"/>
    </row>
    <row r="973" spans="4:4" ht="15.75" customHeight="1" x14ac:dyDescent="0.25">
      <c r="D973" s="11"/>
    </row>
    <row r="974" spans="4:4" ht="15.75" customHeight="1" x14ac:dyDescent="0.25">
      <c r="D974" s="11"/>
    </row>
    <row r="975" spans="4:4" ht="15.75" customHeight="1" x14ac:dyDescent="0.25">
      <c r="D975" s="11"/>
    </row>
    <row r="976" spans="4:4" ht="15.75" customHeight="1" x14ac:dyDescent="0.25">
      <c r="D976" s="11"/>
    </row>
    <row r="977" spans="4:4" ht="15.75" customHeight="1" x14ac:dyDescent="0.25">
      <c r="D977" s="11"/>
    </row>
    <row r="978" spans="4:4" ht="15.75" customHeight="1" x14ac:dyDescent="0.25">
      <c r="D978" s="11"/>
    </row>
    <row r="979" spans="4:4" ht="15.75" customHeight="1" x14ac:dyDescent="0.25">
      <c r="D979" s="11"/>
    </row>
    <row r="980" spans="4:4" ht="15.75" customHeight="1" x14ac:dyDescent="0.25">
      <c r="D980" s="11"/>
    </row>
    <row r="981" spans="4:4" ht="15.75" customHeight="1" x14ac:dyDescent="0.25">
      <c r="D981" s="11"/>
    </row>
    <row r="982" spans="4:4" ht="15.75" customHeight="1" x14ac:dyDescent="0.25">
      <c r="D982" s="11"/>
    </row>
    <row r="983" spans="4:4" ht="15.75" customHeight="1" x14ac:dyDescent="0.25">
      <c r="D983" s="11"/>
    </row>
    <row r="984" spans="4:4" ht="15.75" customHeight="1" x14ac:dyDescent="0.25">
      <c r="D984" s="11"/>
    </row>
    <row r="985" spans="4:4" ht="15.75" customHeight="1" x14ac:dyDescent="0.25">
      <c r="D985" s="11"/>
    </row>
    <row r="986" spans="4:4" ht="15.75" customHeight="1" x14ac:dyDescent="0.25">
      <c r="D986" s="11"/>
    </row>
    <row r="987" spans="4:4" ht="15.75" customHeight="1" x14ac:dyDescent="0.25">
      <c r="D987" s="11"/>
    </row>
    <row r="988" spans="4:4" ht="15.75" customHeight="1" x14ac:dyDescent="0.25">
      <c r="D988" s="11"/>
    </row>
    <row r="989" spans="4:4" ht="15.75" customHeight="1" x14ac:dyDescent="0.25">
      <c r="D989" s="11"/>
    </row>
    <row r="990" spans="4:4" ht="15.75" customHeight="1" x14ac:dyDescent="0.25">
      <c r="D990" s="11"/>
    </row>
    <row r="991" spans="4:4" ht="15.75" customHeight="1" x14ac:dyDescent="0.25">
      <c r="D991" s="11"/>
    </row>
    <row r="992" spans="4:4" ht="15.75" customHeight="1" x14ac:dyDescent="0.25">
      <c r="D992" s="11"/>
    </row>
    <row r="993" spans="4:4" ht="15.75" customHeight="1" x14ac:dyDescent="0.25">
      <c r="D993" s="11"/>
    </row>
    <row r="994" spans="4:4" ht="15.75" customHeight="1" x14ac:dyDescent="0.25">
      <c r="D994" s="11"/>
    </row>
    <row r="995" spans="4:4" ht="15.75" customHeight="1" x14ac:dyDescent="0.25">
      <c r="D995" s="11"/>
    </row>
    <row r="996" spans="4:4" ht="15.75" customHeight="1" x14ac:dyDescent="0.25">
      <c r="D996" s="11"/>
    </row>
    <row r="997" spans="4:4" ht="15.75" customHeight="1" x14ac:dyDescent="0.25">
      <c r="D997" s="11"/>
    </row>
    <row r="998" spans="4:4" ht="15.75" customHeight="1" x14ac:dyDescent="0.25">
      <c r="D998" s="11"/>
    </row>
    <row r="999" spans="4:4" ht="15.75" customHeight="1" x14ac:dyDescent="0.25">
      <c r="D999" s="11"/>
    </row>
    <row r="1000" spans="4:4" ht="15.75" customHeight="1" x14ac:dyDescent="0.25">
      <c r="D1000" s="11"/>
    </row>
  </sheetData>
  <autoFilter ref="A4:F4" xr:uid="{00000000-0001-0000-0000-000000000000}"/>
  <mergeCells count="5">
    <mergeCell ref="B73:D73"/>
    <mergeCell ref="B74:D74"/>
    <mergeCell ref="B75:D75"/>
    <mergeCell ref="A10:F10"/>
    <mergeCell ref="A11:F11"/>
  </mergeCells>
  <conditionalFormatting sqref="D26:D28">
    <cfRule type="cellIs" dxfId="93" priority="19" operator="equal">
      <formula>MIN($C$22:$T$22)</formula>
    </cfRule>
    <cfRule type="cellIs" dxfId="92" priority="20" operator="equal">
      <formula>MIN($C$21:$T$21)</formula>
    </cfRule>
  </conditionalFormatting>
  <conditionalFormatting sqref="D33:D63 E60">
    <cfRule type="cellIs" dxfId="91" priority="21" operator="equal">
      <formula>MIN($C$18:$P$18)</formula>
    </cfRule>
    <cfRule type="cellIs" dxfId="90" priority="22" operator="equal">
      <formula>MIN($C$17:$P$17)</formula>
    </cfRule>
  </conditionalFormatting>
  <conditionalFormatting sqref="D34:D35 D48">
    <cfRule type="cellIs" dxfId="89" priority="1" operator="equal">
      <formula>MIN(#REF!)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H1000"/>
  <sheetViews>
    <sheetView workbookViewId="0">
      <selection activeCell="F1" sqref="F1"/>
    </sheetView>
  </sheetViews>
  <sheetFormatPr defaultColWidth="14.42578125" defaultRowHeight="15" customHeight="1" x14ac:dyDescent="0.25"/>
  <cols>
    <col min="1" max="1" width="13.140625" customWidth="1"/>
    <col min="2" max="2" width="16.140625" customWidth="1"/>
    <col min="3" max="3" width="65" customWidth="1"/>
    <col min="4" max="4" width="8.5703125" customWidth="1"/>
    <col min="5" max="5" width="11.42578125" customWidth="1"/>
    <col min="6" max="6" width="13.7109375" customWidth="1"/>
    <col min="7" max="7" width="18.42578125" bestFit="1" customWidth="1"/>
    <col min="8" max="8" width="18.28515625" bestFit="1" customWidth="1"/>
    <col min="9" max="24" width="8" customWidth="1"/>
  </cols>
  <sheetData>
    <row r="2" spans="1:7" ht="63.75" customHeight="1" x14ac:dyDescent="0.25"/>
    <row r="3" spans="1:7" ht="25.5" customHeight="1" x14ac:dyDescent="0.25"/>
    <row r="4" spans="1:7" ht="25.5" customHeight="1" x14ac:dyDescent="0.25">
      <c r="A4" s="15" t="s">
        <v>0</v>
      </c>
      <c r="B4" s="16" t="s">
        <v>2</v>
      </c>
      <c r="C4" s="16" t="s">
        <v>322</v>
      </c>
      <c r="D4" s="16" t="s">
        <v>4</v>
      </c>
      <c r="E4" s="16" t="s">
        <v>27</v>
      </c>
      <c r="F4" s="16" t="s">
        <v>28</v>
      </c>
      <c r="G4" s="16" t="s">
        <v>29</v>
      </c>
    </row>
    <row r="5" spans="1:7" ht="25.5" customHeight="1" x14ac:dyDescent="0.25">
      <c r="A5" s="258" t="s">
        <v>10</v>
      </c>
      <c r="B5" s="238" t="s">
        <v>467</v>
      </c>
      <c r="C5" s="259" t="s">
        <v>362</v>
      </c>
      <c r="D5" s="258" t="s">
        <v>4</v>
      </c>
      <c r="E5" s="258">
        <v>68</v>
      </c>
      <c r="F5" s="241">
        <f>'Quadro de Preços 1'!$I$10</f>
        <v>3.46</v>
      </c>
      <c r="G5" s="260">
        <f>E5*F5</f>
        <v>235.28</v>
      </c>
    </row>
    <row r="6" spans="1:7" ht="38.25" customHeight="1" x14ac:dyDescent="0.25">
      <c r="A6" s="258" t="s">
        <v>10</v>
      </c>
      <c r="B6" s="238" t="s">
        <v>467</v>
      </c>
      <c r="C6" s="259" t="s">
        <v>372</v>
      </c>
      <c r="D6" s="258" t="s">
        <v>4</v>
      </c>
      <c r="E6" s="258">
        <v>34</v>
      </c>
      <c r="F6" s="241">
        <f>'Quadro de Preços 1'!$I$18</f>
        <v>11.24</v>
      </c>
      <c r="G6" s="260">
        <f t="shared" ref="G6:G34" si="0">E6*F6</f>
        <v>382.16</v>
      </c>
    </row>
    <row r="7" spans="1:7" ht="38.25" customHeight="1" x14ac:dyDescent="0.25">
      <c r="A7" s="258" t="s">
        <v>10</v>
      </c>
      <c r="B7" s="238" t="s">
        <v>467</v>
      </c>
      <c r="C7" s="258" t="s">
        <v>364</v>
      </c>
      <c r="D7" s="258" t="s">
        <v>4</v>
      </c>
      <c r="E7" s="258">
        <v>637</v>
      </c>
      <c r="F7" s="241">
        <f>'Quadro de Preços 1'!$I$11</f>
        <v>1.5</v>
      </c>
      <c r="G7" s="260">
        <f t="shared" si="0"/>
        <v>955.5</v>
      </c>
    </row>
    <row r="8" spans="1:7" ht="51" customHeight="1" x14ac:dyDescent="0.25">
      <c r="A8" s="238" t="s">
        <v>10</v>
      </c>
      <c r="B8" s="238" t="s">
        <v>467</v>
      </c>
      <c r="C8" s="238" t="s">
        <v>22</v>
      </c>
      <c r="D8" s="258" t="s">
        <v>4</v>
      </c>
      <c r="E8" s="258">
        <v>34</v>
      </c>
      <c r="F8" s="241">
        <f>'Quadro de Preços 1'!$I$13</f>
        <v>4.95</v>
      </c>
      <c r="G8" s="260">
        <f t="shared" si="0"/>
        <v>168.3</v>
      </c>
    </row>
    <row r="9" spans="1:7" ht="38.25" customHeight="1" x14ac:dyDescent="0.25">
      <c r="A9" s="238" t="s">
        <v>10</v>
      </c>
      <c r="B9" s="238" t="s">
        <v>467</v>
      </c>
      <c r="C9" s="238" t="s">
        <v>494</v>
      </c>
      <c r="D9" s="258" t="s">
        <v>4</v>
      </c>
      <c r="E9" s="258">
        <v>34</v>
      </c>
      <c r="F9" s="241">
        <f>'Quadro de Preços 1'!$I$14</f>
        <v>25.54</v>
      </c>
      <c r="G9" s="260">
        <f t="shared" si="0"/>
        <v>868.36</v>
      </c>
    </row>
    <row r="10" spans="1:7" ht="38.25" customHeight="1" x14ac:dyDescent="0.25">
      <c r="A10" s="238" t="s">
        <v>10</v>
      </c>
      <c r="B10" s="238" t="s">
        <v>467</v>
      </c>
      <c r="C10" s="238" t="s">
        <v>483</v>
      </c>
      <c r="D10" s="258" t="s">
        <v>4</v>
      </c>
      <c r="E10" s="258">
        <v>3</v>
      </c>
      <c r="F10" s="241">
        <f>'Quadro de Preços 1'!$I$41</f>
        <v>11.31</v>
      </c>
      <c r="G10" s="260">
        <f t="shared" si="0"/>
        <v>33.93</v>
      </c>
    </row>
    <row r="11" spans="1:7" ht="63.75" customHeight="1" x14ac:dyDescent="0.25">
      <c r="A11" s="238" t="s">
        <v>10</v>
      </c>
      <c r="B11" s="238" t="s">
        <v>467</v>
      </c>
      <c r="C11" s="238" t="s">
        <v>368</v>
      </c>
      <c r="D11" s="258" t="s">
        <v>4</v>
      </c>
      <c r="E11" s="258">
        <v>40</v>
      </c>
      <c r="F11" s="241">
        <f>'Quadro de Preços 1'!$I$15</f>
        <v>0.2</v>
      </c>
      <c r="G11" s="260">
        <f t="shared" si="0"/>
        <v>8</v>
      </c>
    </row>
    <row r="12" spans="1:7" ht="51" customHeight="1" x14ac:dyDescent="0.25">
      <c r="A12" s="238" t="s">
        <v>10</v>
      </c>
      <c r="B12" s="238" t="s">
        <v>467</v>
      </c>
      <c r="C12" s="238" t="s">
        <v>370</v>
      </c>
      <c r="D12" s="258" t="s">
        <v>4</v>
      </c>
      <c r="E12" s="258">
        <v>40</v>
      </c>
      <c r="F12" s="241">
        <f>'Quadro de Preços 1'!$I$16</f>
        <v>0.59</v>
      </c>
      <c r="G12" s="260">
        <f t="shared" si="0"/>
        <v>23.599999999999998</v>
      </c>
    </row>
    <row r="13" spans="1:7" ht="38.25" customHeight="1" x14ac:dyDescent="0.25">
      <c r="A13" s="238" t="s">
        <v>10</v>
      </c>
      <c r="B13" s="238" t="s">
        <v>467</v>
      </c>
      <c r="C13" s="238" t="s">
        <v>371</v>
      </c>
      <c r="D13" s="258" t="s">
        <v>4</v>
      </c>
      <c r="E13" s="258">
        <v>20</v>
      </c>
      <c r="F13" s="241">
        <f>'Quadro de Preços 1'!$I$17</f>
        <v>4.09</v>
      </c>
      <c r="G13" s="260">
        <f t="shared" si="0"/>
        <v>81.8</v>
      </c>
    </row>
    <row r="14" spans="1:7" ht="38.25" customHeight="1" x14ac:dyDescent="0.25">
      <c r="A14" s="238" t="s">
        <v>10</v>
      </c>
      <c r="B14" s="238" t="s">
        <v>467</v>
      </c>
      <c r="C14" s="238" t="s">
        <v>373</v>
      </c>
      <c r="D14" s="258" t="s">
        <v>4</v>
      </c>
      <c r="E14" s="258">
        <v>50</v>
      </c>
      <c r="F14" s="241">
        <f>'Quadro de Preços 1'!$I$19</f>
        <v>0.41</v>
      </c>
      <c r="G14" s="260">
        <f t="shared" si="0"/>
        <v>20.5</v>
      </c>
    </row>
    <row r="15" spans="1:7" ht="38.25" customHeight="1" x14ac:dyDescent="0.25">
      <c r="A15" s="238" t="s">
        <v>10</v>
      </c>
      <c r="B15" s="238" t="s">
        <v>467</v>
      </c>
      <c r="C15" s="238" t="s">
        <v>374</v>
      </c>
      <c r="D15" s="258" t="s">
        <v>4</v>
      </c>
      <c r="E15" s="258">
        <v>50</v>
      </c>
      <c r="F15" s="241">
        <f>'Quadro de Preços 1'!$I$20</f>
        <v>0.92</v>
      </c>
      <c r="G15" s="260">
        <f t="shared" si="0"/>
        <v>46</v>
      </c>
    </row>
    <row r="16" spans="1:7" ht="38.25" customHeight="1" x14ac:dyDescent="0.25">
      <c r="A16" s="238" t="s">
        <v>10</v>
      </c>
      <c r="B16" s="238" t="s">
        <v>467</v>
      </c>
      <c r="C16" s="238" t="s">
        <v>396</v>
      </c>
      <c r="D16" s="245" t="s">
        <v>24</v>
      </c>
      <c r="E16" s="258">
        <v>10</v>
      </c>
      <c r="F16" s="241">
        <f>'Quadro de Preços 1'!$I$37</f>
        <v>5.0599999999999996</v>
      </c>
      <c r="G16" s="260">
        <f t="shared" si="0"/>
        <v>50.599999999999994</v>
      </c>
    </row>
    <row r="17" spans="1:7" ht="38.25" customHeight="1" x14ac:dyDescent="0.25">
      <c r="A17" s="238" t="s">
        <v>10</v>
      </c>
      <c r="B17" s="238" t="s">
        <v>467</v>
      </c>
      <c r="C17" s="238" t="s">
        <v>375</v>
      </c>
      <c r="D17" s="258" t="s">
        <v>4</v>
      </c>
      <c r="E17" s="258">
        <v>20</v>
      </c>
      <c r="F17" s="241">
        <f>'Quadro de Preços 1'!$I$21</f>
        <v>0.86</v>
      </c>
      <c r="G17" s="260">
        <f t="shared" si="0"/>
        <v>17.2</v>
      </c>
    </row>
    <row r="18" spans="1:7" ht="38.25" customHeight="1" x14ac:dyDescent="0.25">
      <c r="A18" s="238" t="s">
        <v>10</v>
      </c>
      <c r="B18" s="238" t="s">
        <v>467</v>
      </c>
      <c r="C18" s="238" t="s">
        <v>376</v>
      </c>
      <c r="D18" s="242" t="s">
        <v>25</v>
      </c>
      <c r="E18" s="258">
        <v>17</v>
      </c>
      <c r="F18" s="241">
        <f>'Quadro de Preços 1'!$I$22</f>
        <v>84.02</v>
      </c>
      <c r="G18" s="260">
        <f t="shared" si="0"/>
        <v>1428.34</v>
      </c>
    </row>
    <row r="19" spans="1:7" ht="38.25" customHeight="1" x14ac:dyDescent="0.25">
      <c r="A19" s="238" t="s">
        <v>10</v>
      </c>
      <c r="B19" s="238" t="s">
        <v>467</v>
      </c>
      <c r="C19" s="238" t="s">
        <v>378</v>
      </c>
      <c r="D19" s="258" t="s">
        <v>4</v>
      </c>
      <c r="E19" s="258">
        <v>17</v>
      </c>
      <c r="F19" s="241">
        <f>'Quadro de Preços 1'!$I$23</f>
        <v>1.22</v>
      </c>
      <c r="G19" s="260">
        <f t="shared" si="0"/>
        <v>20.74</v>
      </c>
    </row>
    <row r="20" spans="1:7" ht="38.25" customHeight="1" x14ac:dyDescent="0.25">
      <c r="A20" s="238" t="s">
        <v>10</v>
      </c>
      <c r="B20" s="238" t="s">
        <v>467</v>
      </c>
      <c r="C20" s="238" t="s">
        <v>379</v>
      </c>
      <c r="D20" s="258" t="s">
        <v>4</v>
      </c>
      <c r="E20" s="258">
        <v>68</v>
      </c>
      <c r="F20" s="241">
        <f>'Quadro de Preços 1'!$I$24</f>
        <v>1.26</v>
      </c>
      <c r="G20" s="260">
        <f t="shared" si="0"/>
        <v>85.68</v>
      </c>
    </row>
    <row r="21" spans="1:7" ht="38.25" customHeight="1" x14ac:dyDescent="0.25">
      <c r="A21" s="238" t="s">
        <v>10</v>
      </c>
      <c r="B21" s="238" t="s">
        <v>467</v>
      </c>
      <c r="C21" s="238" t="s">
        <v>486</v>
      </c>
      <c r="D21" s="258" t="s">
        <v>4</v>
      </c>
      <c r="E21" s="258">
        <v>102</v>
      </c>
      <c r="F21" s="241">
        <f>'Quadro de Preços 1'!$I$25</f>
        <v>0.14000000000000001</v>
      </c>
      <c r="G21" s="260">
        <f t="shared" si="0"/>
        <v>14.280000000000001</v>
      </c>
    </row>
    <row r="22" spans="1:7" ht="38.25" customHeight="1" x14ac:dyDescent="0.25">
      <c r="A22" s="238" t="s">
        <v>10</v>
      </c>
      <c r="B22" s="238" t="s">
        <v>467</v>
      </c>
      <c r="C22" s="238" t="s">
        <v>400</v>
      </c>
      <c r="D22" s="245" t="s">
        <v>24</v>
      </c>
      <c r="E22" s="258">
        <v>34</v>
      </c>
      <c r="F22" s="241">
        <f>'Quadro de Preços 1'!$I$39</f>
        <v>12.12</v>
      </c>
      <c r="G22" s="260">
        <f t="shared" si="0"/>
        <v>412.08</v>
      </c>
    </row>
    <row r="23" spans="1:7" ht="38.25" customHeight="1" x14ac:dyDescent="0.25">
      <c r="A23" s="238" t="s">
        <v>10</v>
      </c>
      <c r="B23" s="238" t="s">
        <v>467</v>
      </c>
      <c r="C23" s="238" t="s">
        <v>381</v>
      </c>
      <c r="D23" s="258" t="s">
        <v>4</v>
      </c>
      <c r="E23" s="258">
        <v>34</v>
      </c>
      <c r="F23" s="241">
        <f>'Quadro de Preços 1'!$I$26</f>
        <v>1.32</v>
      </c>
      <c r="G23" s="260">
        <f t="shared" si="0"/>
        <v>44.88</v>
      </c>
    </row>
    <row r="24" spans="1:7" ht="38.25" customHeight="1" x14ac:dyDescent="0.25">
      <c r="A24" s="238" t="s">
        <v>10</v>
      </c>
      <c r="B24" s="238" t="s">
        <v>467</v>
      </c>
      <c r="C24" s="238" t="s">
        <v>382</v>
      </c>
      <c r="D24" s="258" t="s">
        <v>4</v>
      </c>
      <c r="E24" s="258">
        <v>5</v>
      </c>
      <c r="F24" s="241">
        <f>'Quadro de Preços 1'!$I$27</f>
        <v>2.76</v>
      </c>
      <c r="G24" s="260">
        <f t="shared" si="0"/>
        <v>13.799999999999999</v>
      </c>
    </row>
    <row r="25" spans="1:7" ht="38.25" customHeight="1" x14ac:dyDescent="0.25">
      <c r="A25" s="238" t="s">
        <v>10</v>
      </c>
      <c r="B25" s="238" t="s">
        <v>467</v>
      </c>
      <c r="C25" s="238" t="s">
        <v>383</v>
      </c>
      <c r="D25" s="258" t="s">
        <v>4</v>
      </c>
      <c r="E25" s="258">
        <v>3</v>
      </c>
      <c r="F25" s="241">
        <f>'Quadro de Preços 1'!$I$28</f>
        <v>6.08</v>
      </c>
      <c r="G25" s="260">
        <f t="shared" si="0"/>
        <v>18.240000000000002</v>
      </c>
    </row>
    <row r="26" spans="1:7" ht="38.25" customHeight="1" x14ac:dyDescent="0.25">
      <c r="A26" s="238" t="s">
        <v>10</v>
      </c>
      <c r="B26" s="238" t="s">
        <v>467</v>
      </c>
      <c r="C26" s="238" t="s">
        <v>384</v>
      </c>
      <c r="D26" s="245" t="s">
        <v>25</v>
      </c>
      <c r="E26" s="258">
        <v>17</v>
      </c>
      <c r="F26" s="241">
        <f>'Quadro de Preços 1'!$I$29</f>
        <v>2.73</v>
      </c>
      <c r="G26" s="260">
        <f t="shared" si="0"/>
        <v>46.41</v>
      </c>
    </row>
    <row r="27" spans="1:7" ht="38.25" customHeight="1" x14ac:dyDescent="0.25">
      <c r="A27" s="238" t="s">
        <v>10</v>
      </c>
      <c r="B27" s="238" t="s">
        <v>467</v>
      </c>
      <c r="C27" s="238" t="s">
        <v>386</v>
      </c>
      <c r="D27" s="258" t="s">
        <v>4</v>
      </c>
      <c r="E27" s="258">
        <v>100</v>
      </c>
      <c r="F27" s="241">
        <f>'Quadro de Preços 1'!$I$30</f>
        <v>0.17</v>
      </c>
      <c r="G27" s="260">
        <f t="shared" si="0"/>
        <v>17</v>
      </c>
    </row>
    <row r="28" spans="1:7" ht="30.75" customHeight="1" x14ac:dyDescent="0.25">
      <c r="A28" s="238" t="s">
        <v>10</v>
      </c>
      <c r="B28" s="238" t="s">
        <v>467</v>
      </c>
      <c r="C28" s="238" t="s">
        <v>391</v>
      </c>
      <c r="D28" s="258" t="s">
        <v>495</v>
      </c>
      <c r="E28" s="258">
        <v>17</v>
      </c>
      <c r="F28" s="241">
        <f>'Quadro de Preços 1'!I34</f>
        <v>49.15</v>
      </c>
      <c r="G28" s="260">
        <f t="shared" si="0"/>
        <v>835.55</v>
      </c>
    </row>
    <row r="29" spans="1:7" ht="26.25" customHeight="1" x14ac:dyDescent="0.25">
      <c r="A29" s="238" t="s">
        <v>10</v>
      </c>
      <c r="B29" s="238" t="s">
        <v>467</v>
      </c>
      <c r="C29" s="238" t="s">
        <v>390</v>
      </c>
      <c r="D29" s="258" t="s">
        <v>4</v>
      </c>
      <c r="E29" s="258">
        <v>17</v>
      </c>
      <c r="F29" s="241">
        <f>'Quadro de Preços 1'!$I$33</f>
        <v>1.4</v>
      </c>
      <c r="G29" s="260">
        <f t="shared" si="0"/>
        <v>23.799999999999997</v>
      </c>
    </row>
    <row r="30" spans="1:7" ht="38.25" customHeight="1" x14ac:dyDescent="0.25">
      <c r="A30" s="238" t="s">
        <v>10</v>
      </c>
      <c r="B30" s="238" t="s">
        <v>467</v>
      </c>
      <c r="C30" s="238" t="s">
        <v>395</v>
      </c>
      <c r="D30" s="258" t="s">
        <v>4</v>
      </c>
      <c r="E30" s="258">
        <v>17</v>
      </c>
      <c r="F30" s="241">
        <f>'Quadro de Preços 1'!$I$36</f>
        <v>3.84</v>
      </c>
      <c r="G30" s="260">
        <f t="shared" si="0"/>
        <v>65.28</v>
      </c>
    </row>
    <row r="31" spans="1:7" ht="38.25" customHeight="1" x14ac:dyDescent="0.25">
      <c r="A31" s="238" t="s">
        <v>10</v>
      </c>
      <c r="B31" s="238" t="s">
        <v>467</v>
      </c>
      <c r="C31" s="238" t="s">
        <v>393</v>
      </c>
      <c r="D31" s="258" t="s">
        <v>4</v>
      </c>
      <c r="E31" s="258">
        <v>2</v>
      </c>
      <c r="F31" s="241">
        <f>'Quadro de Preços 1'!$I$35</f>
        <v>26.78</v>
      </c>
      <c r="G31" s="260">
        <f t="shared" si="0"/>
        <v>53.56</v>
      </c>
    </row>
    <row r="32" spans="1:7" ht="38.25" customHeight="1" x14ac:dyDescent="0.25">
      <c r="A32" s="238" t="s">
        <v>10</v>
      </c>
      <c r="B32" s="238" t="s">
        <v>467</v>
      </c>
      <c r="C32" s="238" t="s">
        <v>387</v>
      </c>
      <c r="D32" s="258" t="s">
        <v>4</v>
      </c>
      <c r="E32" s="258">
        <v>34</v>
      </c>
      <c r="F32" s="241">
        <f>'Quadro de Preços 1'!$I$31</f>
        <v>14.52</v>
      </c>
      <c r="G32" s="260">
        <f t="shared" si="0"/>
        <v>493.68</v>
      </c>
    </row>
    <row r="33" spans="1:8" ht="38.25" customHeight="1" x14ac:dyDescent="0.25">
      <c r="A33" s="238" t="s">
        <v>10</v>
      </c>
      <c r="B33" s="238" t="s">
        <v>467</v>
      </c>
      <c r="C33" s="238" t="s">
        <v>398</v>
      </c>
      <c r="D33" s="258" t="s">
        <v>4</v>
      </c>
      <c r="E33" s="258">
        <v>34</v>
      </c>
      <c r="F33" s="241">
        <f>'Quadro de Preços 1'!$I$38</f>
        <v>6.3</v>
      </c>
      <c r="G33" s="260">
        <f t="shared" si="0"/>
        <v>214.2</v>
      </c>
    </row>
    <row r="34" spans="1:8" ht="35.25" customHeight="1" x14ac:dyDescent="0.25">
      <c r="A34" s="238" t="s">
        <v>10</v>
      </c>
      <c r="B34" s="238" t="s">
        <v>467</v>
      </c>
      <c r="C34" s="238" t="s">
        <v>402</v>
      </c>
      <c r="D34" s="258" t="s">
        <v>4</v>
      </c>
      <c r="E34" s="258">
        <v>5</v>
      </c>
      <c r="F34" s="241">
        <f>'Quadro de Preços 1'!$I$40</f>
        <v>6.36</v>
      </c>
      <c r="G34" s="260">
        <f t="shared" si="0"/>
        <v>31.8</v>
      </c>
    </row>
    <row r="35" spans="1:8" ht="48.75" customHeight="1" x14ac:dyDescent="0.25">
      <c r="A35" s="358" t="s">
        <v>35</v>
      </c>
      <c r="B35" s="359"/>
      <c r="C35" s="359"/>
      <c r="D35" s="359"/>
      <c r="E35" s="359"/>
      <c r="F35" s="359"/>
      <c r="G35" s="360"/>
    </row>
    <row r="36" spans="1:8" ht="84" customHeight="1" x14ac:dyDescent="0.25"/>
    <row r="37" spans="1:8" ht="15.75" customHeight="1" x14ac:dyDescent="0.25">
      <c r="A37" s="11"/>
      <c r="H37" s="261">
        <f>SUM(G5:G34)</f>
        <v>6710.55</v>
      </c>
    </row>
    <row r="38" spans="1:8" ht="15.75" customHeight="1" x14ac:dyDescent="0.25">
      <c r="A38" s="11"/>
    </row>
    <row r="39" spans="1:8" ht="15.75" customHeight="1" x14ac:dyDescent="0.25">
      <c r="A39" s="11"/>
    </row>
    <row r="40" spans="1:8" ht="15.75" customHeight="1" x14ac:dyDescent="0.25">
      <c r="A40" s="11"/>
    </row>
    <row r="41" spans="1:8" ht="15.75" customHeight="1" x14ac:dyDescent="0.25">
      <c r="A41" s="12"/>
    </row>
    <row r="42" spans="1:8" ht="15.75" customHeight="1" x14ac:dyDescent="0.25">
      <c r="B42" s="12"/>
    </row>
    <row r="43" spans="1:8" ht="15.75" customHeight="1" x14ac:dyDescent="0.25">
      <c r="A43" s="12"/>
      <c r="B43" s="12"/>
    </row>
    <row r="44" spans="1:8" ht="15.75" customHeight="1" x14ac:dyDescent="0.25">
      <c r="A44" s="12"/>
      <c r="B44" s="12"/>
    </row>
    <row r="45" spans="1:8" ht="15.75" customHeight="1" x14ac:dyDescent="0.25">
      <c r="A45" s="12"/>
      <c r="B45" s="12"/>
    </row>
    <row r="46" spans="1:8" ht="15.75" customHeight="1" x14ac:dyDescent="0.25">
      <c r="A46" s="13"/>
      <c r="B46" s="12"/>
    </row>
    <row r="47" spans="1:8" ht="15.75" customHeight="1" x14ac:dyDescent="0.25">
      <c r="A47" s="353"/>
      <c r="B47" s="354"/>
    </row>
    <row r="48" spans="1:8" ht="15.75" customHeight="1" x14ac:dyDescent="0.25">
      <c r="A48" s="353"/>
      <c r="B48" s="354"/>
    </row>
    <row r="49" spans="1:2" ht="15.75" customHeight="1" x14ac:dyDescent="0.25">
      <c r="A49" s="353"/>
      <c r="B49" s="354"/>
    </row>
    <row r="50" spans="1:2" ht="15.75" customHeight="1" x14ac:dyDescent="0.25">
      <c r="A50" s="11"/>
    </row>
    <row r="51" spans="1:2" ht="15.75" customHeight="1" x14ac:dyDescent="0.25">
      <c r="A51" s="11"/>
    </row>
    <row r="52" spans="1:2" ht="15.75" customHeight="1" x14ac:dyDescent="0.25">
      <c r="A52" s="11"/>
    </row>
    <row r="53" spans="1:2" ht="15.75" customHeight="1" x14ac:dyDescent="0.25">
      <c r="A53" s="11"/>
    </row>
    <row r="54" spans="1:2" ht="15.75" customHeight="1" x14ac:dyDescent="0.25">
      <c r="A54" s="11"/>
    </row>
    <row r="55" spans="1:2" ht="15.75" customHeight="1" x14ac:dyDescent="0.25">
      <c r="A55" s="11"/>
    </row>
    <row r="56" spans="1:2" ht="15.75" customHeight="1" x14ac:dyDescent="0.25">
      <c r="A56" s="11"/>
    </row>
    <row r="57" spans="1:2" ht="15.75" customHeight="1" x14ac:dyDescent="0.25">
      <c r="A57" s="11"/>
    </row>
    <row r="58" spans="1:2" ht="15.75" customHeight="1" x14ac:dyDescent="0.25">
      <c r="A58" s="11"/>
    </row>
    <row r="59" spans="1:2" ht="15.75" customHeight="1" x14ac:dyDescent="0.25">
      <c r="A59" s="11"/>
    </row>
    <row r="60" spans="1:2" ht="15.75" customHeight="1" x14ac:dyDescent="0.25">
      <c r="A60" s="11"/>
    </row>
    <row r="61" spans="1:2" ht="15.75" customHeight="1" x14ac:dyDescent="0.25">
      <c r="A61" s="11"/>
    </row>
    <row r="62" spans="1:2" ht="15.75" customHeight="1" x14ac:dyDescent="0.25">
      <c r="A62" s="11"/>
    </row>
    <row r="63" spans="1:2" ht="15.75" customHeight="1" x14ac:dyDescent="0.25">
      <c r="A63" s="11"/>
    </row>
    <row r="64" spans="1:2" ht="15.75" customHeight="1" x14ac:dyDescent="0.25">
      <c r="A64" s="11"/>
    </row>
    <row r="65" spans="1:1" ht="15.75" customHeight="1" x14ac:dyDescent="0.25">
      <c r="A65" s="11"/>
    </row>
    <row r="66" spans="1:1" ht="15.75" customHeight="1" x14ac:dyDescent="0.25">
      <c r="A66" s="11"/>
    </row>
    <row r="67" spans="1:1" ht="15.75" customHeight="1" x14ac:dyDescent="0.25">
      <c r="A67" s="11"/>
    </row>
    <row r="68" spans="1:1" ht="15.75" customHeight="1" x14ac:dyDescent="0.25">
      <c r="A68" s="11"/>
    </row>
    <row r="69" spans="1:1" ht="15.75" customHeight="1" x14ac:dyDescent="0.25">
      <c r="A69" s="11"/>
    </row>
    <row r="70" spans="1:1" ht="15.75" customHeight="1" x14ac:dyDescent="0.25">
      <c r="A70" s="11"/>
    </row>
    <row r="71" spans="1:1" ht="15.75" customHeight="1" x14ac:dyDescent="0.25">
      <c r="A71" s="11"/>
    </row>
    <row r="72" spans="1:1" ht="15.75" customHeight="1" x14ac:dyDescent="0.25">
      <c r="A72" s="11"/>
    </row>
    <row r="73" spans="1:1" ht="15.75" customHeight="1" x14ac:dyDescent="0.25">
      <c r="A73" s="11"/>
    </row>
    <row r="74" spans="1:1" ht="15.75" customHeight="1" x14ac:dyDescent="0.25">
      <c r="A74" s="11"/>
    </row>
    <row r="75" spans="1:1" ht="15.75" customHeight="1" x14ac:dyDescent="0.25">
      <c r="A75" s="11"/>
    </row>
    <row r="76" spans="1:1" ht="15.75" customHeight="1" x14ac:dyDescent="0.25">
      <c r="A76" s="11"/>
    </row>
    <row r="77" spans="1:1" ht="15.75" customHeight="1" x14ac:dyDescent="0.25">
      <c r="A77" s="11"/>
    </row>
    <row r="78" spans="1:1" ht="15.75" customHeight="1" x14ac:dyDescent="0.25">
      <c r="A78" s="11"/>
    </row>
    <row r="79" spans="1:1" ht="15.75" customHeight="1" x14ac:dyDescent="0.25">
      <c r="A79" s="11"/>
    </row>
    <row r="80" spans="1:1" ht="15.75" customHeight="1" x14ac:dyDescent="0.25">
      <c r="A80" s="11"/>
    </row>
    <row r="81" spans="1:1" ht="15.75" customHeight="1" x14ac:dyDescent="0.25">
      <c r="A81" s="11"/>
    </row>
    <row r="82" spans="1:1" ht="15.75" customHeight="1" x14ac:dyDescent="0.25">
      <c r="A82" s="11"/>
    </row>
    <row r="83" spans="1:1" ht="15.75" customHeight="1" x14ac:dyDescent="0.25">
      <c r="A83" s="11"/>
    </row>
    <row r="84" spans="1:1" ht="15.75" customHeight="1" x14ac:dyDescent="0.25">
      <c r="A84" s="11"/>
    </row>
    <row r="85" spans="1:1" ht="15.75" customHeight="1" x14ac:dyDescent="0.25">
      <c r="A85" s="11"/>
    </row>
    <row r="86" spans="1:1" ht="15.75" customHeight="1" x14ac:dyDescent="0.25">
      <c r="A86" s="11"/>
    </row>
    <row r="87" spans="1:1" ht="15.75" customHeight="1" x14ac:dyDescent="0.25">
      <c r="A87" s="11"/>
    </row>
    <row r="88" spans="1:1" ht="15.75" customHeight="1" x14ac:dyDescent="0.25">
      <c r="A88" s="11"/>
    </row>
    <row r="89" spans="1:1" ht="15.75" customHeight="1" x14ac:dyDescent="0.25">
      <c r="A89" s="11"/>
    </row>
    <row r="90" spans="1:1" ht="15.75" customHeight="1" x14ac:dyDescent="0.25">
      <c r="A90" s="11"/>
    </row>
    <row r="91" spans="1:1" ht="15.75" customHeight="1" x14ac:dyDescent="0.25">
      <c r="A91" s="11"/>
    </row>
    <row r="92" spans="1:1" ht="15.75" customHeight="1" x14ac:dyDescent="0.25">
      <c r="A92" s="11"/>
    </row>
    <row r="93" spans="1:1" ht="15.75" customHeight="1" x14ac:dyDescent="0.25">
      <c r="A93" s="11"/>
    </row>
    <row r="94" spans="1:1" ht="15.75" customHeight="1" x14ac:dyDescent="0.25">
      <c r="A94" s="11"/>
    </row>
    <row r="95" spans="1:1" ht="15.75" customHeight="1" x14ac:dyDescent="0.25">
      <c r="A95" s="11"/>
    </row>
    <row r="96" spans="1:1" ht="15.75" customHeight="1" x14ac:dyDescent="0.25">
      <c r="A96" s="11"/>
    </row>
    <row r="97" spans="1:1" ht="15.75" customHeight="1" x14ac:dyDescent="0.25">
      <c r="A97" s="11"/>
    </row>
    <row r="98" spans="1:1" ht="15.75" customHeight="1" x14ac:dyDescent="0.25">
      <c r="A98" s="11"/>
    </row>
    <row r="99" spans="1:1" ht="15.75" customHeight="1" x14ac:dyDescent="0.25">
      <c r="A99" s="11"/>
    </row>
    <row r="100" spans="1:1" ht="15.75" customHeight="1" x14ac:dyDescent="0.25">
      <c r="A100" s="11"/>
    </row>
    <row r="101" spans="1:1" ht="15.75" customHeight="1" x14ac:dyDescent="0.25">
      <c r="A101" s="11"/>
    </row>
    <row r="102" spans="1:1" ht="15.75" customHeight="1" x14ac:dyDescent="0.25">
      <c r="A102" s="11"/>
    </row>
    <row r="103" spans="1:1" ht="15.75" customHeight="1" x14ac:dyDescent="0.25">
      <c r="A103" s="11"/>
    </row>
    <row r="104" spans="1:1" ht="15.75" customHeight="1" x14ac:dyDescent="0.25">
      <c r="A104" s="11"/>
    </row>
    <row r="105" spans="1:1" ht="15.75" customHeight="1" x14ac:dyDescent="0.25">
      <c r="A105" s="11"/>
    </row>
    <row r="106" spans="1:1" ht="15.75" customHeight="1" x14ac:dyDescent="0.25">
      <c r="A106" s="11"/>
    </row>
    <row r="107" spans="1:1" ht="15.75" customHeight="1" x14ac:dyDescent="0.25">
      <c r="A107" s="11"/>
    </row>
    <row r="108" spans="1:1" ht="15.75" customHeight="1" x14ac:dyDescent="0.25">
      <c r="A108" s="11"/>
    </row>
    <row r="109" spans="1:1" ht="15.75" customHeight="1" x14ac:dyDescent="0.25">
      <c r="A109" s="11"/>
    </row>
    <row r="110" spans="1:1" ht="15.75" customHeight="1" x14ac:dyDescent="0.25">
      <c r="A110" s="11"/>
    </row>
    <row r="111" spans="1:1" ht="15.75" customHeight="1" x14ac:dyDescent="0.25">
      <c r="A111" s="11"/>
    </row>
    <row r="112" spans="1:1" ht="15.75" customHeight="1" x14ac:dyDescent="0.25">
      <c r="A112" s="11"/>
    </row>
    <row r="113" spans="1:1" ht="15.75" customHeight="1" x14ac:dyDescent="0.25">
      <c r="A113" s="11"/>
    </row>
    <row r="114" spans="1:1" ht="15.75" customHeight="1" x14ac:dyDescent="0.25">
      <c r="A114" s="11"/>
    </row>
    <row r="115" spans="1:1" ht="15.75" customHeight="1" x14ac:dyDescent="0.25">
      <c r="A115" s="11"/>
    </row>
    <row r="116" spans="1:1" ht="15.75" customHeight="1" x14ac:dyDescent="0.25">
      <c r="A116" s="11"/>
    </row>
    <row r="117" spans="1:1" ht="15.75" customHeight="1" x14ac:dyDescent="0.25">
      <c r="A117" s="11"/>
    </row>
    <row r="118" spans="1:1" ht="15.75" customHeight="1" x14ac:dyDescent="0.25">
      <c r="A118" s="11"/>
    </row>
    <row r="119" spans="1:1" ht="15.75" customHeight="1" x14ac:dyDescent="0.25">
      <c r="A119" s="11"/>
    </row>
    <row r="120" spans="1:1" ht="15.75" customHeight="1" x14ac:dyDescent="0.25">
      <c r="A120" s="11"/>
    </row>
    <row r="121" spans="1:1" ht="15.75" customHeight="1" x14ac:dyDescent="0.25">
      <c r="A121" s="11"/>
    </row>
    <row r="122" spans="1:1" ht="15.75" customHeight="1" x14ac:dyDescent="0.25">
      <c r="A122" s="11"/>
    </row>
    <row r="123" spans="1:1" ht="15.75" customHeight="1" x14ac:dyDescent="0.25">
      <c r="A123" s="11"/>
    </row>
    <row r="124" spans="1:1" ht="15.75" customHeight="1" x14ac:dyDescent="0.25">
      <c r="A124" s="11"/>
    </row>
    <row r="125" spans="1:1" ht="15.75" customHeight="1" x14ac:dyDescent="0.25">
      <c r="A125" s="11"/>
    </row>
    <row r="126" spans="1:1" ht="15.75" customHeight="1" x14ac:dyDescent="0.25">
      <c r="A126" s="11"/>
    </row>
    <row r="127" spans="1:1" ht="15.75" customHeight="1" x14ac:dyDescent="0.25">
      <c r="A127" s="11"/>
    </row>
    <row r="128" spans="1:1" ht="15.75" customHeight="1" x14ac:dyDescent="0.25">
      <c r="A128" s="11"/>
    </row>
    <row r="129" spans="1:1" ht="15.75" customHeight="1" x14ac:dyDescent="0.25">
      <c r="A129" s="11"/>
    </row>
    <row r="130" spans="1:1" ht="15.75" customHeight="1" x14ac:dyDescent="0.25">
      <c r="A130" s="11"/>
    </row>
    <row r="131" spans="1:1" ht="15.75" customHeight="1" x14ac:dyDescent="0.25">
      <c r="A131" s="11"/>
    </row>
    <row r="132" spans="1:1" ht="15.75" customHeight="1" x14ac:dyDescent="0.25">
      <c r="A132" s="11"/>
    </row>
    <row r="133" spans="1:1" ht="15.75" customHeight="1" x14ac:dyDescent="0.25">
      <c r="A133" s="11"/>
    </row>
    <row r="134" spans="1:1" ht="15.75" customHeight="1" x14ac:dyDescent="0.25">
      <c r="A134" s="11"/>
    </row>
    <row r="135" spans="1:1" ht="15.75" customHeight="1" x14ac:dyDescent="0.25">
      <c r="A135" s="11"/>
    </row>
    <row r="136" spans="1:1" ht="15.75" customHeight="1" x14ac:dyDescent="0.25">
      <c r="A136" s="11"/>
    </row>
    <row r="137" spans="1:1" ht="15.75" customHeight="1" x14ac:dyDescent="0.25">
      <c r="A137" s="11"/>
    </row>
    <row r="138" spans="1:1" ht="15.75" customHeight="1" x14ac:dyDescent="0.25">
      <c r="A138" s="11"/>
    </row>
    <row r="139" spans="1:1" ht="15.75" customHeight="1" x14ac:dyDescent="0.25">
      <c r="A139" s="11"/>
    </row>
    <row r="140" spans="1:1" ht="15.75" customHeight="1" x14ac:dyDescent="0.25">
      <c r="A140" s="11"/>
    </row>
    <row r="141" spans="1:1" ht="15.75" customHeight="1" x14ac:dyDescent="0.25">
      <c r="A141" s="11"/>
    </row>
    <row r="142" spans="1:1" ht="15.75" customHeight="1" x14ac:dyDescent="0.25">
      <c r="A142" s="11"/>
    </row>
    <row r="143" spans="1:1" ht="15.75" customHeight="1" x14ac:dyDescent="0.25">
      <c r="A143" s="11"/>
    </row>
    <row r="144" spans="1:1" ht="15.75" customHeight="1" x14ac:dyDescent="0.25">
      <c r="A144" s="11"/>
    </row>
    <row r="145" spans="1:1" ht="15.75" customHeight="1" x14ac:dyDescent="0.25">
      <c r="A145" s="11"/>
    </row>
    <row r="146" spans="1:1" ht="15.75" customHeight="1" x14ac:dyDescent="0.25">
      <c r="A146" s="11"/>
    </row>
    <row r="147" spans="1:1" ht="15.75" customHeight="1" x14ac:dyDescent="0.25">
      <c r="A147" s="11"/>
    </row>
    <row r="148" spans="1:1" ht="15.75" customHeight="1" x14ac:dyDescent="0.25">
      <c r="A148" s="11"/>
    </row>
    <row r="149" spans="1:1" ht="15.75" customHeight="1" x14ac:dyDescent="0.25">
      <c r="A149" s="11"/>
    </row>
    <row r="150" spans="1:1" ht="15.75" customHeight="1" x14ac:dyDescent="0.25">
      <c r="A150" s="11"/>
    </row>
    <row r="151" spans="1:1" ht="15.75" customHeight="1" x14ac:dyDescent="0.25">
      <c r="A151" s="11"/>
    </row>
    <row r="152" spans="1:1" ht="15.75" customHeight="1" x14ac:dyDescent="0.25">
      <c r="A152" s="11"/>
    </row>
    <row r="153" spans="1:1" ht="15.75" customHeight="1" x14ac:dyDescent="0.25">
      <c r="A153" s="11"/>
    </row>
    <row r="154" spans="1:1" ht="15.75" customHeight="1" x14ac:dyDescent="0.25">
      <c r="A154" s="11"/>
    </row>
    <row r="155" spans="1:1" ht="15.75" customHeight="1" x14ac:dyDescent="0.25">
      <c r="A155" s="11"/>
    </row>
    <row r="156" spans="1:1" ht="15.75" customHeight="1" x14ac:dyDescent="0.25">
      <c r="A156" s="11"/>
    </row>
    <row r="157" spans="1:1" ht="15.75" customHeight="1" x14ac:dyDescent="0.25">
      <c r="A157" s="11"/>
    </row>
    <row r="158" spans="1:1" ht="15.75" customHeight="1" x14ac:dyDescent="0.25">
      <c r="A158" s="11"/>
    </row>
    <row r="159" spans="1:1" ht="15.75" customHeight="1" x14ac:dyDescent="0.25">
      <c r="A159" s="11"/>
    </row>
    <row r="160" spans="1:1" ht="15.75" customHeight="1" x14ac:dyDescent="0.25">
      <c r="A160" s="11"/>
    </row>
    <row r="161" spans="1:1" ht="15.75" customHeight="1" x14ac:dyDescent="0.25">
      <c r="A161" s="11"/>
    </row>
    <row r="162" spans="1:1" ht="15.75" customHeight="1" x14ac:dyDescent="0.25">
      <c r="A162" s="11"/>
    </row>
    <row r="163" spans="1:1" ht="15.75" customHeight="1" x14ac:dyDescent="0.25">
      <c r="A163" s="11"/>
    </row>
    <row r="164" spans="1:1" ht="15.75" customHeight="1" x14ac:dyDescent="0.25">
      <c r="A164" s="11"/>
    </row>
    <row r="165" spans="1:1" ht="15.75" customHeight="1" x14ac:dyDescent="0.25">
      <c r="A165" s="11"/>
    </row>
    <row r="166" spans="1:1" ht="15.75" customHeight="1" x14ac:dyDescent="0.25">
      <c r="A166" s="11"/>
    </row>
    <row r="167" spans="1:1" ht="15.75" customHeight="1" x14ac:dyDescent="0.25">
      <c r="A167" s="11"/>
    </row>
    <row r="168" spans="1:1" ht="15.75" customHeight="1" x14ac:dyDescent="0.25">
      <c r="A168" s="11"/>
    </row>
    <row r="169" spans="1:1" ht="15.75" customHeight="1" x14ac:dyDescent="0.25">
      <c r="A169" s="11"/>
    </row>
    <row r="170" spans="1:1" ht="15.75" customHeight="1" x14ac:dyDescent="0.25">
      <c r="A170" s="11"/>
    </row>
    <row r="171" spans="1:1" ht="15.75" customHeight="1" x14ac:dyDescent="0.25">
      <c r="A171" s="11"/>
    </row>
    <row r="172" spans="1:1" ht="15.75" customHeight="1" x14ac:dyDescent="0.25">
      <c r="A172" s="11"/>
    </row>
    <row r="173" spans="1:1" ht="15.75" customHeight="1" x14ac:dyDescent="0.25">
      <c r="A173" s="11"/>
    </row>
    <row r="174" spans="1:1" ht="15.75" customHeight="1" x14ac:dyDescent="0.25">
      <c r="A174" s="11"/>
    </row>
    <row r="175" spans="1:1" ht="15.75" customHeight="1" x14ac:dyDescent="0.25">
      <c r="A175" s="11"/>
    </row>
    <row r="176" spans="1:1" ht="15.75" customHeight="1" x14ac:dyDescent="0.25">
      <c r="A176" s="11"/>
    </row>
    <row r="177" spans="1:1" ht="15.75" customHeight="1" x14ac:dyDescent="0.25">
      <c r="A177" s="11"/>
    </row>
    <row r="178" spans="1:1" ht="15.75" customHeight="1" x14ac:dyDescent="0.25">
      <c r="A178" s="11"/>
    </row>
    <row r="179" spans="1:1" ht="15.75" customHeight="1" x14ac:dyDescent="0.25">
      <c r="A179" s="11"/>
    </row>
    <row r="180" spans="1:1" ht="15.75" customHeight="1" x14ac:dyDescent="0.25">
      <c r="A180" s="11"/>
    </row>
    <row r="181" spans="1:1" ht="15.75" customHeight="1" x14ac:dyDescent="0.25">
      <c r="A181" s="11"/>
    </row>
    <row r="182" spans="1:1" ht="15.75" customHeight="1" x14ac:dyDescent="0.25">
      <c r="A182" s="11"/>
    </row>
    <row r="183" spans="1:1" ht="15.75" customHeight="1" x14ac:dyDescent="0.25">
      <c r="A183" s="11"/>
    </row>
    <row r="184" spans="1:1" ht="15.75" customHeight="1" x14ac:dyDescent="0.25">
      <c r="A184" s="11"/>
    </row>
    <row r="185" spans="1:1" ht="15.75" customHeight="1" x14ac:dyDescent="0.25">
      <c r="A185" s="11"/>
    </row>
    <row r="186" spans="1:1" ht="15.75" customHeight="1" x14ac:dyDescent="0.25">
      <c r="A186" s="11"/>
    </row>
    <row r="187" spans="1:1" ht="15.75" customHeight="1" x14ac:dyDescent="0.25">
      <c r="A187" s="11"/>
    </row>
    <row r="188" spans="1:1" ht="15.75" customHeight="1" x14ac:dyDescent="0.25">
      <c r="A188" s="11"/>
    </row>
    <row r="189" spans="1:1" ht="15.75" customHeight="1" x14ac:dyDescent="0.25">
      <c r="A189" s="11"/>
    </row>
    <row r="190" spans="1:1" ht="15.75" customHeight="1" x14ac:dyDescent="0.25">
      <c r="A190" s="11"/>
    </row>
    <row r="191" spans="1:1" ht="15.75" customHeight="1" x14ac:dyDescent="0.25">
      <c r="A191" s="11"/>
    </row>
    <row r="192" spans="1:1" ht="15.75" customHeight="1" x14ac:dyDescent="0.25">
      <c r="A192" s="11"/>
    </row>
    <row r="193" spans="1:1" ht="15.75" customHeight="1" x14ac:dyDescent="0.25">
      <c r="A193" s="11"/>
    </row>
    <row r="194" spans="1:1" ht="15.75" customHeight="1" x14ac:dyDescent="0.25">
      <c r="A194" s="11"/>
    </row>
    <row r="195" spans="1:1" ht="15.75" customHeight="1" x14ac:dyDescent="0.25">
      <c r="A195" s="11"/>
    </row>
    <row r="196" spans="1:1" ht="15.75" customHeight="1" x14ac:dyDescent="0.25">
      <c r="A196" s="11"/>
    </row>
    <row r="197" spans="1:1" ht="15.75" customHeight="1" x14ac:dyDescent="0.25">
      <c r="A197" s="11"/>
    </row>
    <row r="198" spans="1:1" ht="15.75" customHeight="1" x14ac:dyDescent="0.25">
      <c r="A198" s="11"/>
    </row>
    <row r="199" spans="1:1" ht="15.75" customHeight="1" x14ac:dyDescent="0.25">
      <c r="A199" s="11"/>
    </row>
    <row r="200" spans="1:1" ht="15.75" customHeight="1" x14ac:dyDescent="0.25">
      <c r="A200" s="11"/>
    </row>
    <row r="201" spans="1:1" ht="15.75" customHeight="1" x14ac:dyDescent="0.25">
      <c r="A201" s="11"/>
    </row>
    <row r="202" spans="1:1" ht="15.75" customHeight="1" x14ac:dyDescent="0.25">
      <c r="A202" s="11"/>
    </row>
    <row r="203" spans="1:1" ht="15.75" customHeight="1" x14ac:dyDescent="0.25">
      <c r="A203" s="11"/>
    </row>
    <row r="204" spans="1:1" ht="15.75" customHeight="1" x14ac:dyDescent="0.25">
      <c r="A204" s="11"/>
    </row>
    <row r="205" spans="1:1" ht="15.75" customHeight="1" x14ac:dyDescent="0.25">
      <c r="A205" s="11"/>
    </row>
    <row r="206" spans="1:1" ht="15.75" customHeight="1" x14ac:dyDescent="0.25">
      <c r="A206" s="11"/>
    </row>
    <row r="207" spans="1:1" ht="15.75" customHeight="1" x14ac:dyDescent="0.25">
      <c r="A207" s="11"/>
    </row>
    <row r="208" spans="1:1" ht="15.75" customHeight="1" x14ac:dyDescent="0.25">
      <c r="A208" s="11"/>
    </row>
    <row r="209" spans="1:1" ht="15.75" customHeight="1" x14ac:dyDescent="0.25">
      <c r="A209" s="11"/>
    </row>
    <row r="210" spans="1:1" ht="15.75" customHeight="1" x14ac:dyDescent="0.25">
      <c r="A210" s="11"/>
    </row>
    <row r="211" spans="1:1" ht="15.75" customHeight="1" x14ac:dyDescent="0.25">
      <c r="A211" s="11"/>
    </row>
    <row r="212" spans="1:1" ht="15.75" customHeight="1" x14ac:dyDescent="0.25">
      <c r="A212" s="11"/>
    </row>
    <row r="213" spans="1:1" ht="15.75" customHeight="1" x14ac:dyDescent="0.25">
      <c r="A213" s="11"/>
    </row>
    <row r="214" spans="1:1" ht="15.75" customHeight="1" x14ac:dyDescent="0.25">
      <c r="A214" s="11"/>
    </row>
    <row r="215" spans="1:1" ht="15.75" customHeight="1" x14ac:dyDescent="0.25">
      <c r="A215" s="11"/>
    </row>
    <row r="216" spans="1:1" ht="15.75" customHeight="1" x14ac:dyDescent="0.25">
      <c r="A216" s="11"/>
    </row>
    <row r="217" spans="1:1" ht="15.75" customHeight="1" x14ac:dyDescent="0.25">
      <c r="A217" s="11"/>
    </row>
    <row r="218" spans="1:1" ht="15.75" customHeight="1" x14ac:dyDescent="0.25">
      <c r="A218" s="11"/>
    </row>
    <row r="219" spans="1:1" ht="15.75" customHeight="1" x14ac:dyDescent="0.25">
      <c r="A219" s="11"/>
    </row>
    <row r="220" spans="1:1" ht="15.75" customHeight="1" x14ac:dyDescent="0.25">
      <c r="A220" s="11"/>
    </row>
    <row r="221" spans="1:1" ht="15.75" customHeight="1" x14ac:dyDescent="0.25">
      <c r="A221" s="11"/>
    </row>
    <row r="222" spans="1:1" ht="15.75" customHeight="1" x14ac:dyDescent="0.25">
      <c r="A222" s="11"/>
    </row>
    <row r="223" spans="1:1" ht="15.75" customHeight="1" x14ac:dyDescent="0.25">
      <c r="A223" s="11"/>
    </row>
    <row r="224" spans="1:1" ht="15.75" customHeight="1" x14ac:dyDescent="0.25">
      <c r="A224" s="11"/>
    </row>
    <row r="225" spans="1:1" ht="15.75" customHeight="1" x14ac:dyDescent="0.25">
      <c r="A225" s="11"/>
    </row>
    <row r="226" spans="1:1" ht="15.75" customHeight="1" x14ac:dyDescent="0.25">
      <c r="A226" s="11"/>
    </row>
    <row r="227" spans="1:1" ht="15.75" customHeight="1" x14ac:dyDescent="0.25">
      <c r="A227" s="11"/>
    </row>
    <row r="228" spans="1:1" ht="15.75" customHeight="1" x14ac:dyDescent="0.25">
      <c r="A228" s="11"/>
    </row>
    <row r="229" spans="1:1" ht="15.75" customHeight="1" x14ac:dyDescent="0.25">
      <c r="A229" s="11"/>
    </row>
    <row r="230" spans="1:1" ht="15.75" customHeight="1" x14ac:dyDescent="0.25">
      <c r="A230" s="11"/>
    </row>
    <row r="231" spans="1:1" ht="15.75" customHeight="1" x14ac:dyDescent="0.25">
      <c r="A231" s="11"/>
    </row>
    <row r="232" spans="1:1" ht="15.75" customHeight="1" x14ac:dyDescent="0.25">
      <c r="A232" s="11"/>
    </row>
    <row r="233" spans="1:1" ht="15.75" customHeight="1" x14ac:dyDescent="0.25">
      <c r="A233" s="11"/>
    </row>
    <row r="234" spans="1:1" ht="15.75" customHeight="1" x14ac:dyDescent="0.25">
      <c r="A234" s="11"/>
    </row>
    <row r="235" spans="1:1" ht="15.75" customHeight="1" x14ac:dyDescent="0.25">
      <c r="A235" s="11"/>
    </row>
    <row r="236" spans="1:1" ht="15.75" customHeight="1" x14ac:dyDescent="0.25">
      <c r="A236" s="11"/>
    </row>
    <row r="237" spans="1:1" ht="15.75" customHeight="1" x14ac:dyDescent="0.25">
      <c r="A237" s="11"/>
    </row>
    <row r="238" spans="1:1" ht="15.75" customHeight="1" x14ac:dyDescent="0.25">
      <c r="A238" s="11"/>
    </row>
    <row r="239" spans="1:1" ht="15.75" customHeight="1" x14ac:dyDescent="0.25">
      <c r="A239" s="11"/>
    </row>
    <row r="240" spans="1:1" ht="15.75" customHeight="1" x14ac:dyDescent="0.25">
      <c r="A240" s="11"/>
    </row>
    <row r="241" spans="1:1" ht="15.75" customHeight="1" x14ac:dyDescent="0.25">
      <c r="A241" s="11"/>
    </row>
    <row r="242" spans="1:1" ht="15.75" customHeight="1" x14ac:dyDescent="0.25">
      <c r="A242" s="11"/>
    </row>
    <row r="243" spans="1:1" ht="15.75" customHeight="1" x14ac:dyDescent="0.25">
      <c r="A243" s="11"/>
    </row>
    <row r="244" spans="1:1" ht="15.75" customHeight="1" x14ac:dyDescent="0.25">
      <c r="A244" s="11"/>
    </row>
    <row r="245" spans="1:1" ht="15.75" customHeight="1" x14ac:dyDescent="0.25">
      <c r="A245" s="11"/>
    </row>
    <row r="246" spans="1:1" ht="15.75" customHeight="1" x14ac:dyDescent="0.25">
      <c r="A246" s="11"/>
    </row>
    <row r="247" spans="1:1" ht="15.75" customHeight="1" x14ac:dyDescent="0.25">
      <c r="A247" s="11"/>
    </row>
    <row r="248" spans="1:1" ht="15.75" customHeight="1" x14ac:dyDescent="0.25">
      <c r="A248" s="11"/>
    </row>
    <row r="249" spans="1:1" ht="15.75" customHeight="1" x14ac:dyDescent="0.25">
      <c r="A249" s="11"/>
    </row>
    <row r="250" spans="1:1" ht="15.75" customHeight="1" x14ac:dyDescent="0.25">
      <c r="A250" s="11"/>
    </row>
    <row r="251" spans="1:1" ht="15.75" customHeight="1" x14ac:dyDescent="0.25">
      <c r="A251" s="11"/>
    </row>
    <row r="252" spans="1:1" ht="15.75" customHeight="1" x14ac:dyDescent="0.25">
      <c r="A252" s="11"/>
    </row>
    <row r="253" spans="1:1" ht="15.75" customHeight="1" x14ac:dyDescent="0.25">
      <c r="A253" s="11"/>
    </row>
    <row r="254" spans="1:1" ht="15.75" customHeight="1" x14ac:dyDescent="0.25">
      <c r="A254" s="11"/>
    </row>
    <row r="255" spans="1:1" ht="15.75" customHeight="1" x14ac:dyDescent="0.25">
      <c r="A255" s="11"/>
    </row>
    <row r="256" spans="1:1" ht="15.75" customHeight="1" x14ac:dyDescent="0.25">
      <c r="A256" s="11"/>
    </row>
    <row r="257" spans="1:1" ht="15.75" customHeight="1" x14ac:dyDescent="0.25">
      <c r="A257" s="11"/>
    </row>
    <row r="258" spans="1:1" ht="15.75" customHeight="1" x14ac:dyDescent="0.25">
      <c r="A258" s="11"/>
    </row>
    <row r="259" spans="1:1" ht="15.75" customHeight="1" x14ac:dyDescent="0.25">
      <c r="A259" s="11"/>
    </row>
    <row r="260" spans="1:1" ht="15.75" customHeight="1" x14ac:dyDescent="0.25">
      <c r="A260" s="11"/>
    </row>
    <row r="261" spans="1:1" ht="15.75" customHeight="1" x14ac:dyDescent="0.25">
      <c r="A261" s="11"/>
    </row>
    <row r="262" spans="1:1" ht="15.75" customHeight="1" x14ac:dyDescent="0.25">
      <c r="A262" s="11"/>
    </row>
    <row r="263" spans="1:1" ht="15.75" customHeight="1" x14ac:dyDescent="0.25">
      <c r="A263" s="11"/>
    </row>
    <row r="264" spans="1:1" ht="15.75" customHeight="1" x14ac:dyDescent="0.25">
      <c r="A264" s="11"/>
    </row>
    <row r="265" spans="1:1" ht="15.75" customHeight="1" x14ac:dyDescent="0.25">
      <c r="A265" s="11"/>
    </row>
    <row r="266" spans="1:1" ht="15.75" customHeight="1" x14ac:dyDescent="0.25">
      <c r="A266" s="11"/>
    </row>
    <row r="267" spans="1:1" ht="15.75" customHeight="1" x14ac:dyDescent="0.25">
      <c r="A267" s="11"/>
    </row>
    <row r="268" spans="1:1" ht="15.75" customHeight="1" x14ac:dyDescent="0.25">
      <c r="A268" s="11"/>
    </row>
    <row r="269" spans="1:1" ht="15.75" customHeight="1" x14ac:dyDescent="0.25">
      <c r="A269" s="11"/>
    </row>
    <row r="270" spans="1:1" ht="15.75" customHeight="1" x14ac:dyDescent="0.25">
      <c r="A270" s="11"/>
    </row>
    <row r="271" spans="1:1" ht="15.75" customHeight="1" x14ac:dyDescent="0.25">
      <c r="A271" s="11"/>
    </row>
    <row r="272" spans="1:1" ht="15.75" customHeight="1" x14ac:dyDescent="0.25">
      <c r="A272" s="11"/>
    </row>
    <row r="273" spans="1:1" ht="15.75" customHeight="1" x14ac:dyDescent="0.25">
      <c r="A273" s="11"/>
    </row>
    <row r="274" spans="1:1" ht="15.75" customHeight="1" x14ac:dyDescent="0.25">
      <c r="A274" s="11"/>
    </row>
    <row r="275" spans="1:1" ht="15.75" customHeight="1" x14ac:dyDescent="0.25">
      <c r="A275" s="11"/>
    </row>
    <row r="276" spans="1:1" ht="15.75" customHeight="1" x14ac:dyDescent="0.25">
      <c r="A276" s="11"/>
    </row>
    <row r="277" spans="1:1" ht="15.75" customHeight="1" x14ac:dyDescent="0.25">
      <c r="A277" s="11"/>
    </row>
    <row r="278" spans="1:1" ht="15.75" customHeight="1" x14ac:dyDescent="0.25">
      <c r="A278" s="11"/>
    </row>
    <row r="279" spans="1:1" ht="15.75" customHeight="1" x14ac:dyDescent="0.25">
      <c r="A279" s="11"/>
    </row>
    <row r="280" spans="1:1" ht="15.75" customHeight="1" x14ac:dyDescent="0.25">
      <c r="A280" s="11"/>
    </row>
    <row r="281" spans="1:1" ht="15.75" customHeight="1" x14ac:dyDescent="0.25">
      <c r="A281" s="11"/>
    </row>
    <row r="282" spans="1:1" ht="15.75" customHeight="1" x14ac:dyDescent="0.25">
      <c r="A282" s="11"/>
    </row>
    <row r="283" spans="1:1" ht="15.75" customHeight="1" x14ac:dyDescent="0.25">
      <c r="A283" s="11"/>
    </row>
    <row r="284" spans="1:1" ht="15.75" customHeight="1" x14ac:dyDescent="0.25">
      <c r="A284" s="11"/>
    </row>
    <row r="285" spans="1:1" ht="15.75" customHeight="1" x14ac:dyDescent="0.25">
      <c r="A285" s="11"/>
    </row>
    <row r="286" spans="1:1" ht="15.75" customHeight="1" x14ac:dyDescent="0.25">
      <c r="A286" s="11"/>
    </row>
    <row r="287" spans="1:1" ht="15.75" customHeight="1" x14ac:dyDescent="0.25">
      <c r="A287" s="11"/>
    </row>
    <row r="288" spans="1:1" ht="15.75" customHeight="1" x14ac:dyDescent="0.25">
      <c r="A288" s="11"/>
    </row>
    <row r="289" spans="1:1" ht="15.75" customHeight="1" x14ac:dyDescent="0.25">
      <c r="A289" s="11"/>
    </row>
    <row r="290" spans="1:1" ht="15.75" customHeight="1" x14ac:dyDescent="0.25">
      <c r="A290" s="11"/>
    </row>
    <row r="291" spans="1:1" ht="15.75" customHeight="1" x14ac:dyDescent="0.25">
      <c r="A291" s="11"/>
    </row>
    <row r="292" spans="1:1" ht="15.75" customHeight="1" x14ac:dyDescent="0.25">
      <c r="A292" s="11"/>
    </row>
    <row r="293" spans="1:1" ht="15.75" customHeight="1" x14ac:dyDescent="0.25">
      <c r="A293" s="11"/>
    </row>
    <row r="294" spans="1:1" ht="15.75" customHeight="1" x14ac:dyDescent="0.25">
      <c r="A294" s="11"/>
    </row>
    <row r="295" spans="1:1" ht="15.75" customHeight="1" x14ac:dyDescent="0.25">
      <c r="A295" s="11"/>
    </row>
    <row r="296" spans="1:1" ht="15.75" customHeight="1" x14ac:dyDescent="0.25">
      <c r="A296" s="11"/>
    </row>
    <row r="297" spans="1:1" ht="15.75" customHeight="1" x14ac:dyDescent="0.25">
      <c r="A297" s="11"/>
    </row>
    <row r="298" spans="1:1" ht="15.75" customHeight="1" x14ac:dyDescent="0.25">
      <c r="A298" s="11"/>
    </row>
    <row r="299" spans="1:1" ht="15.75" customHeight="1" x14ac:dyDescent="0.25">
      <c r="A299" s="11"/>
    </row>
    <row r="300" spans="1:1" ht="15.75" customHeight="1" x14ac:dyDescent="0.25">
      <c r="A300" s="11"/>
    </row>
    <row r="301" spans="1:1" ht="15.75" customHeight="1" x14ac:dyDescent="0.25">
      <c r="A301" s="11"/>
    </row>
    <row r="302" spans="1:1" ht="15.75" customHeight="1" x14ac:dyDescent="0.25">
      <c r="A302" s="11"/>
    </row>
    <row r="303" spans="1:1" ht="15.75" customHeight="1" x14ac:dyDescent="0.25">
      <c r="A303" s="11"/>
    </row>
    <row r="304" spans="1:1" ht="15.75" customHeight="1" x14ac:dyDescent="0.25">
      <c r="A304" s="11"/>
    </row>
    <row r="305" spans="1:1" ht="15.75" customHeight="1" x14ac:dyDescent="0.25">
      <c r="A305" s="11"/>
    </row>
    <row r="306" spans="1:1" ht="15.75" customHeight="1" x14ac:dyDescent="0.25">
      <c r="A306" s="11"/>
    </row>
    <row r="307" spans="1:1" ht="15.75" customHeight="1" x14ac:dyDescent="0.25">
      <c r="A307" s="11"/>
    </row>
    <row r="308" spans="1:1" ht="15.75" customHeight="1" x14ac:dyDescent="0.25">
      <c r="A308" s="11"/>
    </row>
    <row r="309" spans="1:1" ht="15.75" customHeight="1" x14ac:dyDescent="0.25">
      <c r="A309" s="11"/>
    </row>
    <row r="310" spans="1:1" ht="15.75" customHeight="1" x14ac:dyDescent="0.25">
      <c r="A310" s="11"/>
    </row>
    <row r="311" spans="1:1" ht="15.75" customHeight="1" x14ac:dyDescent="0.25">
      <c r="A311" s="11"/>
    </row>
    <row r="312" spans="1:1" ht="15.75" customHeight="1" x14ac:dyDescent="0.25">
      <c r="A312" s="11"/>
    </row>
    <row r="313" spans="1:1" ht="15.75" customHeight="1" x14ac:dyDescent="0.25">
      <c r="A313" s="11"/>
    </row>
    <row r="314" spans="1:1" ht="15.75" customHeight="1" x14ac:dyDescent="0.25">
      <c r="A314" s="11"/>
    </row>
    <row r="315" spans="1:1" ht="15.75" customHeight="1" x14ac:dyDescent="0.25">
      <c r="A315" s="11"/>
    </row>
    <row r="316" spans="1:1" ht="15.75" customHeight="1" x14ac:dyDescent="0.25">
      <c r="A316" s="11"/>
    </row>
    <row r="317" spans="1:1" ht="15.75" customHeight="1" x14ac:dyDescent="0.25">
      <c r="A317" s="11"/>
    </row>
    <row r="318" spans="1:1" ht="15.75" customHeight="1" x14ac:dyDescent="0.25">
      <c r="A318" s="11"/>
    </row>
    <row r="319" spans="1:1" ht="15.75" customHeight="1" x14ac:dyDescent="0.25">
      <c r="A319" s="11"/>
    </row>
    <row r="320" spans="1:1" ht="15.75" customHeight="1" x14ac:dyDescent="0.25">
      <c r="A320" s="11"/>
    </row>
    <row r="321" spans="1:1" ht="15.75" customHeight="1" x14ac:dyDescent="0.25">
      <c r="A321" s="11"/>
    </row>
    <row r="322" spans="1:1" ht="15.75" customHeight="1" x14ac:dyDescent="0.25">
      <c r="A322" s="11"/>
    </row>
    <row r="323" spans="1:1" ht="15.75" customHeight="1" x14ac:dyDescent="0.25">
      <c r="A323" s="11"/>
    </row>
    <row r="324" spans="1:1" ht="15.75" customHeight="1" x14ac:dyDescent="0.25">
      <c r="A324" s="11"/>
    </row>
    <row r="325" spans="1:1" ht="15.75" customHeight="1" x14ac:dyDescent="0.25">
      <c r="A325" s="11"/>
    </row>
    <row r="326" spans="1:1" ht="15.75" customHeight="1" x14ac:dyDescent="0.25">
      <c r="A326" s="11"/>
    </row>
    <row r="327" spans="1:1" ht="15.75" customHeight="1" x14ac:dyDescent="0.25">
      <c r="A327" s="11"/>
    </row>
    <row r="328" spans="1:1" ht="15.75" customHeight="1" x14ac:dyDescent="0.25">
      <c r="A328" s="11"/>
    </row>
    <row r="329" spans="1:1" ht="15.75" customHeight="1" x14ac:dyDescent="0.25">
      <c r="A329" s="11"/>
    </row>
    <row r="330" spans="1:1" ht="15.75" customHeight="1" x14ac:dyDescent="0.25">
      <c r="A330" s="11"/>
    </row>
    <row r="331" spans="1:1" ht="15.75" customHeight="1" x14ac:dyDescent="0.25">
      <c r="A331" s="11"/>
    </row>
    <row r="332" spans="1:1" ht="15.75" customHeight="1" x14ac:dyDescent="0.25">
      <c r="A332" s="11"/>
    </row>
    <row r="333" spans="1:1" ht="15.75" customHeight="1" x14ac:dyDescent="0.25">
      <c r="A333" s="11"/>
    </row>
    <row r="334" spans="1:1" ht="15.75" customHeight="1" x14ac:dyDescent="0.25">
      <c r="A334" s="11"/>
    </row>
    <row r="335" spans="1:1" ht="15.75" customHeight="1" x14ac:dyDescent="0.25">
      <c r="A335" s="11"/>
    </row>
    <row r="336" spans="1:1" ht="15.75" customHeight="1" x14ac:dyDescent="0.25">
      <c r="A336" s="11"/>
    </row>
    <row r="337" spans="1:1" ht="15.75" customHeight="1" x14ac:dyDescent="0.25">
      <c r="A337" s="11"/>
    </row>
    <row r="338" spans="1:1" ht="15.75" customHeight="1" x14ac:dyDescent="0.25">
      <c r="A338" s="11"/>
    </row>
    <row r="339" spans="1:1" ht="15.75" customHeight="1" x14ac:dyDescent="0.25">
      <c r="A339" s="11"/>
    </row>
    <row r="340" spans="1:1" ht="15.75" customHeight="1" x14ac:dyDescent="0.25">
      <c r="A340" s="11"/>
    </row>
    <row r="341" spans="1:1" ht="15.75" customHeight="1" x14ac:dyDescent="0.25">
      <c r="A341" s="11"/>
    </row>
    <row r="342" spans="1:1" ht="15.75" customHeight="1" x14ac:dyDescent="0.25">
      <c r="A342" s="11"/>
    </row>
    <row r="343" spans="1:1" ht="15.75" customHeight="1" x14ac:dyDescent="0.25">
      <c r="A343" s="11"/>
    </row>
    <row r="344" spans="1:1" ht="15.75" customHeight="1" x14ac:dyDescent="0.25">
      <c r="A344" s="11"/>
    </row>
    <row r="345" spans="1:1" ht="15.75" customHeight="1" x14ac:dyDescent="0.25">
      <c r="A345" s="11"/>
    </row>
    <row r="346" spans="1:1" ht="15.75" customHeight="1" x14ac:dyDescent="0.25">
      <c r="A346" s="11"/>
    </row>
    <row r="347" spans="1:1" ht="15.75" customHeight="1" x14ac:dyDescent="0.25">
      <c r="A347" s="11"/>
    </row>
    <row r="348" spans="1:1" ht="15.75" customHeight="1" x14ac:dyDescent="0.25">
      <c r="A348" s="11"/>
    </row>
    <row r="349" spans="1:1" ht="15.75" customHeight="1" x14ac:dyDescent="0.25">
      <c r="A349" s="11"/>
    </row>
    <row r="350" spans="1:1" ht="15.75" customHeight="1" x14ac:dyDescent="0.25">
      <c r="A350" s="11"/>
    </row>
    <row r="351" spans="1:1" ht="15.75" customHeight="1" x14ac:dyDescent="0.25">
      <c r="A351" s="11"/>
    </row>
    <row r="352" spans="1:1" ht="15.75" customHeight="1" x14ac:dyDescent="0.25">
      <c r="A352" s="11"/>
    </row>
    <row r="353" spans="1:1" ht="15.75" customHeight="1" x14ac:dyDescent="0.25">
      <c r="A353" s="11"/>
    </row>
    <row r="354" spans="1:1" ht="15.75" customHeight="1" x14ac:dyDescent="0.25">
      <c r="A354" s="11"/>
    </row>
    <row r="355" spans="1:1" ht="15.75" customHeight="1" x14ac:dyDescent="0.25">
      <c r="A355" s="11"/>
    </row>
    <row r="356" spans="1:1" ht="15.75" customHeight="1" x14ac:dyDescent="0.25">
      <c r="A356" s="11"/>
    </row>
    <row r="357" spans="1:1" ht="15.75" customHeight="1" x14ac:dyDescent="0.25">
      <c r="A357" s="11"/>
    </row>
    <row r="358" spans="1:1" ht="15.75" customHeight="1" x14ac:dyDescent="0.25">
      <c r="A358" s="11"/>
    </row>
    <row r="359" spans="1:1" ht="15.75" customHeight="1" x14ac:dyDescent="0.25">
      <c r="A359" s="11"/>
    </row>
    <row r="360" spans="1:1" ht="15.75" customHeight="1" x14ac:dyDescent="0.25">
      <c r="A360" s="11"/>
    </row>
    <row r="361" spans="1:1" ht="15.75" customHeight="1" x14ac:dyDescent="0.25">
      <c r="A361" s="11"/>
    </row>
    <row r="362" spans="1:1" ht="15.75" customHeight="1" x14ac:dyDescent="0.25">
      <c r="A362" s="11"/>
    </row>
    <row r="363" spans="1:1" ht="15.75" customHeight="1" x14ac:dyDescent="0.25">
      <c r="A363" s="11"/>
    </row>
    <row r="364" spans="1:1" ht="15.75" customHeight="1" x14ac:dyDescent="0.25">
      <c r="A364" s="11"/>
    </row>
    <row r="365" spans="1:1" ht="15.75" customHeight="1" x14ac:dyDescent="0.25">
      <c r="A365" s="11"/>
    </row>
    <row r="366" spans="1:1" ht="15.75" customHeight="1" x14ac:dyDescent="0.25">
      <c r="A366" s="11"/>
    </row>
    <row r="367" spans="1:1" ht="15.75" customHeight="1" x14ac:dyDescent="0.25">
      <c r="A367" s="11"/>
    </row>
    <row r="368" spans="1:1" ht="15.75" customHeight="1" x14ac:dyDescent="0.25">
      <c r="A368" s="11"/>
    </row>
    <row r="369" spans="1:1" ht="15.75" customHeight="1" x14ac:dyDescent="0.25">
      <c r="A369" s="11"/>
    </row>
    <row r="370" spans="1:1" ht="15.75" customHeight="1" x14ac:dyDescent="0.25">
      <c r="A370" s="11"/>
    </row>
    <row r="371" spans="1:1" ht="15.75" customHeight="1" x14ac:dyDescent="0.25">
      <c r="A371" s="11"/>
    </row>
    <row r="372" spans="1:1" ht="15.75" customHeight="1" x14ac:dyDescent="0.25">
      <c r="A372" s="11"/>
    </row>
    <row r="373" spans="1:1" ht="15.75" customHeight="1" x14ac:dyDescent="0.25">
      <c r="A373" s="11"/>
    </row>
    <row r="374" spans="1:1" ht="15.75" customHeight="1" x14ac:dyDescent="0.25">
      <c r="A374" s="11"/>
    </row>
    <row r="375" spans="1:1" ht="15.75" customHeight="1" x14ac:dyDescent="0.25">
      <c r="A375" s="11"/>
    </row>
    <row r="376" spans="1:1" ht="15.75" customHeight="1" x14ac:dyDescent="0.25">
      <c r="A376" s="11"/>
    </row>
    <row r="377" spans="1:1" ht="15.75" customHeight="1" x14ac:dyDescent="0.25">
      <c r="A377" s="11"/>
    </row>
    <row r="378" spans="1:1" ht="15.75" customHeight="1" x14ac:dyDescent="0.25">
      <c r="A378" s="11"/>
    </row>
    <row r="379" spans="1:1" ht="15.75" customHeight="1" x14ac:dyDescent="0.25">
      <c r="A379" s="11"/>
    </row>
    <row r="380" spans="1:1" ht="15.75" customHeight="1" x14ac:dyDescent="0.25">
      <c r="A380" s="11"/>
    </row>
    <row r="381" spans="1:1" ht="15.75" customHeight="1" x14ac:dyDescent="0.25">
      <c r="A381" s="11"/>
    </row>
    <row r="382" spans="1:1" ht="15.75" customHeight="1" x14ac:dyDescent="0.25">
      <c r="A382" s="11"/>
    </row>
    <row r="383" spans="1:1" ht="15.75" customHeight="1" x14ac:dyDescent="0.25">
      <c r="A383" s="11"/>
    </row>
    <row r="384" spans="1:1" ht="15.75" customHeight="1" x14ac:dyDescent="0.25">
      <c r="A384" s="11"/>
    </row>
    <row r="385" spans="1:1" ht="15.75" customHeight="1" x14ac:dyDescent="0.25">
      <c r="A385" s="11"/>
    </row>
    <row r="386" spans="1:1" ht="15.75" customHeight="1" x14ac:dyDescent="0.25">
      <c r="A386" s="11"/>
    </row>
    <row r="387" spans="1:1" ht="15.75" customHeight="1" x14ac:dyDescent="0.25">
      <c r="A387" s="11"/>
    </row>
    <row r="388" spans="1:1" ht="15.75" customHeight="1" x14ac:dyDescent="0.25">
      <c r="A388" s="11"/>
    </row>
    <row r="389" spans="1:1" ht="15.75" customHeight="1" x14ac:dyDescent="0.25">
      <c r="A389" s="11"/>
    </row>
    <row r="390" spans="1:1" ht="15.75" customHeight="1" x14ac:dyDescent="0.25">
      <c r="A390" s="11"/>
    </row>
    <row r="391" spans="1:1" ht="15.75" customHeight="1" x14ac:dyDescent="0.25">
      <c r="A391" s="11"/>
    </row>
    <row r="392" spans="1:1" ht="15.75" customHeight="1" x14ac:dyDescent="0.25">
      <c r="A392" s="11"/>
    </row>
    <row r="393" spans="1:1" ht="15.75" customHeight="1" x14ac:dyDescent="0.25">
      <c r="A393" s="11"/>
    </row>
    <row r="394" spans="1:1" ht="15.75" customHeight="1" x14ac:dyDescent="0.25">
      <c r="A394" s="11"/>
    </row>
    <row r="395" spans="1:1" ht="15.75" customHeight="1" x14ac:dyDescent="0.25">
      <c r="A395" s="11"/>
    </row>
    <row r="396" spans="1:1" ht="15.75" customHeight="1" x14ac:dyDescent="0.25">
      <c r="A396" s="11"/>
    </row>
    <row r="397" spans="1:1" ht="15.75" customHeight="1" x14ac:dyDescent="0.25">
      <c r="A397" s="11"/>
    </row>
    <row r="398" spans="1:1" ht="15.75" customHeight="1" x14ac:dyDescent="0.25">
      <c r="A398" s="11"/>
    </row>
    <row r="399" spans="1:1" ht="15.75" customHeight="1" x14ac:dyDescent="0.25">
      <c r="A399" s="11"/>
    </row>
    <row r="400" spans="1:1" ht="15.75" customHeight="1" x14ac:dyDescent="0.25">
      <c r="A400" s="11"/>
    </row>
    <row r="401" spans="1:1" ht="15.75" customHeight="1" x14ac:dyDescent="0.25">
      <c r="A401" s="11"/>
    </row>
    <row r="402" spans="1:1" ht="15.75" customHeight="1" x14ac:dyDescent="0.25">
      <c r="A402" s="11"/>
    </row>
    <row r="403" spans="1:1" ht="15.75" customHeight="1" x14ac:dyDescent="0.25">
      <c r="A403" s="11"/>
    </row>
    <row r="404" spans="1:1" ht="15.75" customHeight="1" x14ac:dyDescent="0.25">
      <c r="A404" s="11"/>
    </row>
    <row r="405" spans="1:1" ht="15.75" customHeight="1" x14ac:dyDescent="0.25">
      <c r="A405" s="11"/>
    </row>
    <row r="406" spans="1:1" ht="15.75" customHeight="1" x14ac:dyDescent="0.25">
      <c r="A406" s="11"/>
    </row>
    <row r="407" spans="1:1" ht="15.75" customHeight="1" x14ac:dyDescent="0.25">
      <c r="A407" s="11"/>
    </row>
    <row r="408" spans="1:1" ht="15.75" customHeight="1" x14ac:dyDescent="0.25">
      <c r="A408" s="11"/>
    </row>
    <row r="409" spans="1:1" ht="15.75" customHeight="1" x14ac:dyDescent="0.25">
      <c r="A409" s="11"/>
    </row>
    <row r="410" spans="1:1" ht="15.75" customHeight="1" x14ac:dyDescent="0.25">
      <c r="A410" s="11"/>
    </row>
    <row r="411" spans="1:1" ht="15.75" customHeight="1" x14ac:dyDescent="0.25">
      <c r="A411" s="11"/>
    </row>
    <row r="412" spans="1:1" ht="15.75" customHeight="1" x14ac:dyDescent="0.25">
      <c r="A412" s="11"/>
    </row>
    <row r="413" spans="1:1" ht="15.75" customHeight="1" x14ac:dyDescent="0.25">
      <c r="A413" s="11"/>
    </row>
    <row r="414" spans="1:1" ht="15.75" customHeight="1" x14ac:dyDescent="0.25">
      <c r="A414" s="11"/>
    </row>
    <row r="415" spans="1:1" ht="15.75" customHeight="1" x14ac:dyDescent="0.25">
      <c r="A415" s="11"/>
    </row>
    <row r="416" spans="1:1" ht="15.75" customHeight="1" x14ac:dyDescent="0.25">
      <c r="A416" s="11"/>
    </row>
    <row r="417" spans="1:1" ht="15.75" customHeight="1" x14ac:dyDescent="0.25">
      <c r="A417" s="11"/>
    </row>
    <row r="418" spans="1:1" ht="15.75" customHeight="1" x14ac:dyDescent="0.25">
      <c r="A418" s="11"/>
    </row>
    <row r="419" spans="1:1" ht="15.75" customHeight="1" x14ac:dyDescent="0.25">
      <c r="A419" s="11"/>
    </row>
    <row r="420" spans="1:1" ht="15.75" customHeight="1" x14ac:dyDescent="0.25">
      <c r="A420" s="11"/>
    </row>
    <row r="421" spans="1:1" ht="15.75" customHeight="1" x14ac:dyDescent="0.25">
      <c r="A421" s="11"/>
    </row>
    <row r="422" spans="1:1" ht="15.75" customHeight="1" x14ac:dyDescent="0.25">
      <c r="A422" s="11"/>
    </row>
    <row r="423" spans="1:1" ht="15.75" customHeight="1" x14ac:dyDescent="0.25">
      <c r="A423" s="11"/>
    </row>
    <row r="424" spans="1:1" ht="15.75" customHeight="1" x14ac:dyDescent="0.25">
      <c r="A424" s="11"/>
    </row>
    <row r="425" spans="1:1" ht="15.75" customHeight="1" x14ac:dyDescent="0.25">
      <c r="A425" s="11"/>
    </row>
    <row r="426" spans="1:1" ht="15.75" customHeight="1" x14ac:dyDescent="0.25">
      <c r="A426" s="11"/>
    </row>
    <row r="427" spans="1:1" ht="15.75" customHeight="1" x14ac:dyDescent="0.25">
      <c r="A427" s="11"/>
    </row>
    <row r="428" spans="1:1" ht="15.75" customHeight="1" x14ac:dyDescent="0.25">
      <c r="A428" s="11"/>
    </row>
    <row r="429" spans="1:1" ht="15.75" customHeight="1" x14ac:dyDescent="0.25">
      <c r="A429" s="11"/>
    </row>
    <row r="430" spans="1:1" ht="15.75" customHeight="1" x14ac:dyDescent="0.25">
      <c r="A430" s="11"/>
    </row>
    <row r="431" spans="1:1" ht="15.75" customHeight="1" x14ac:dyDescent="0.25">
      <c r="A431" s="11"/>
    </row>
    <row r="432" spans="1:1" ht="15.75" customHeight="1" x14ac:dyDescent="0.25">
      <c r="A432" s="11"/>
    </row>
    <row r="433" spans="1:1" ht="15.75" customHeight="1" x14ac:dyDescent="0.25">
      <c r="A433" s="11"/>
    </row>
    <row r="434" spans="1:1" ht="15.75" customHeight="1" x14ac:dyDescent="0.25">
      <c r="A434" s="11"/>
    </row>
    <row r="435" spans="1:1" ht="15.75" customHeight="1" x14ac:dyDescent="0.25">
      <c r="A435" s="11"/>
    </row>
    <row r="436" spans="1:1" ht="15.75" customHeight="1" x14ac:dyDescent="0.25">
      <c r="A436" s="11"/>
    </row>
    <row r="437" spans="1:1" ht="15.75" customHeight="1" x14ac:dyDescent="0.25">
      <c r="A437" s="11"/>
    </row>
    <row r="438" spans="1:1" ht="15.75" customHeight="1" x14ac:dyDescent="0.25">
      <c r="A438" s="11"/>
    </row>
    <row r="439" spans="1:1" ht="15.75" customHeight="1" x14ac:dyDescent="0.25">
      <c r="A439" s="11"/>
    </row>
    <row r="440" spans="1:1" ht="15.75" customHeight="1" x14ac:dyDescent="0.25">
      <c r="A440" s="11"/>
    </row>
    <row r="441" spans="1:1" ht="15.75" customHeight="1" x14ac:dyDescent="0.25">
      <c r="A441" s="11"/>
    </row>
    <row r="442" spans="1:1" ht="15.75" customHeight="1" x14ac:dyDescent="0.25">
      <c r="A442" s="11"/>
    </row>
    <row r="443" spans="1:1" ht="15.75" customHeight="1" x14ac:dyDescent="0.25">
      <c r="A443" s="11"/>
    </row>
    <row r="444" spans="1:1" ht="15.75" customHeight="1" x14ac:dyDescent="0.25">
      <c r="A444" s="11"/>
    </row>
    <row r="445" spans="1:1" ht="15.75" customHeight="1" x14ac:dyDescent="0.25">
      <c r="A445" s="11"/>
    </row>
    <row r="446" spans="1:1" ht="15.75" customHeight="1" x14ac:dyDescent="0.25">
      <c r="A446" s="11"/>
    </row>
    <row r="447" spans="1:1" ht="15.75" customHeight="1" x14ac:dyDescent="0.25">
      <c r="A447" s="11"/>
    </row>
    <row r="448" spans="1:1" ht="15.75" customHeight="1" x14ac:dyDescent="0.25">
      <c r="A448" s="11"/>
    </row>
    <row r="449" spans="1:1" ht="15.75" customHeight="1" x14ac:dyDescent="0.25">
      <c r="A449" s="11"/>
    </row>
    <row r="450" spans="1:1" ht="15.75" customHeight="1" x14ac:dyDescent="0.25">
      <c r="A450" s="11"/>
    </row>
    <row r="451" spans="1:1" ht="15.75" customHeight="1" x14ac:dyDescent="0.25">
      <c r="A451" s="11"/>
    </row>
    <row r="452" spans="1:1" ht="15.75" customHeight="1" x14ac:dyDescent="0.25">
      <c r="A452" s="11"/>
    </row>
    <row r="453" spans="1:1" ht="15.75" customHeight="1" x14ac:dyDescent="0.25">
      <c r="A453" s="11"/>
    </row>
    <row r="454" spans="1:1" ht="15.75" customHeight="1" x14ac:dyDescent="0.25">
      <c r="A454" s="11"/>
    </row>
    <row r="455" spans="1:1" ht="15.75" customHeight="1" x14ac:dyDescent="0.25">
      <c r="A455" s="11"/>
    </row>
    <row r="456" spans="1:1" ht="15.75" customHeight="1" x14ac:dyDescent="0.25">
      <c r="A456" s="11"/>
    </row>
    <row r="457" spans="1:1" ht="15.75" customHeight="1" x14ac:dyDescent="0.25">
      <c r="A457" s="11"/>
    </row>
    <row r="458" spans="1:1" ht="15.75" customHeight="1" x14ac:dyDescent="0.25">
      <c r="A458" s="11"/>
    </row>
    <row r="459" spans="1:1" ht="15.75" customHeight="1" x14ac:dyDescent="0.25">
      <c r="A459" s="11"/>
    </row>
    <row r="460" spans="1:1" ht="15.75" customHeight="1" x14ac:dyDescent="0.25">
      <c r="A460" s="11"/>
    </row>
    <row r="461" spans="1:1" ht="15.75" customHeight="1" x14ac:dyDescent="0.25">
      <c r="A461" s="11"/>
    </row>
    <row r="462" spans="1:1" ht="15.75" customHeight="1" x14ac:dyDescent="0.25">
      <c r="A462" s="11"/>
    </row>
    <row r="463" spans="1:1" ht="15.75" customHeight="1" x14ac:dyDescent="0.25">
      <c r="A463" s="11"/>
    </row>
    <row r="464" spans="1:1" ht="15.75" customHeight="1" x14ac:dyDescent="0.25">
      <c r="A464" s="11"/>
    </row>
    <row r="465" spans="1:1" ht="15.75" customHeight="1" x14ac:dyDescent="0.25">
      <c r="A465" s="11"/>
    </row>
    <row r="466" spans="1:1" ht="15.75" customHeight="1" x14ac:dyDescent="0.25">
      <c r="A466" s="11"/>
    </row>
    <row r="467" spans="1:1" ht="15.75" customHeight="1" x14ac:dyDescent="0.25">
      <c r="A467" s="11"/>
    </row>
    <row r="468" spans="1:1" ht="15.75" customHeight="1" x14ac:dyDescent="0.25">
      <c r="A468" s="11"/>
    </row>
    <row r="469" spans="1:1" ht="15.75" customHeight="1" x14ac:dyDescent="0.25">
      <c r="A469" s="11"/>
    </row>
    <row r="470" spans="1:1" ht="15.75" customHeight="1" x14ac:dyDescent="0.25">
      <c r="A470" s="11"/>
    </row>
    <row r="471" spans="1:1" ht="15.75" customHeight="1" x14ac:dyDescent="0.25">
      <c r="A471" s="11"/>
    </row>
    <row r="472" spans="1:1" ht="15.75" customHeight="1" x14ac:dyDescent="0.25">
      <c r="A472" s="11"/>
    </row>
    <row r="473" spans="1:1" ht="15.75" customHeight="1" x14ac:dyDescent="0.25">
      <c r="A473" s="11"/>
    </row>
    <row r="474" spans="1:1" ht="15.75" customHeight="1" x14ac:dyDescent="0.25">
      <c r="A474" s="11"/>
    </row>
    <row r="475" spans="1:1" ht="15.75" customHeight="1" x14ac:dyDescent="0.25">
      <c r="A475" s="11"/>
    </row>
    <row r="476" spans="1:1" ht="15.75" customHeight="1" x14ac:dyDescent="0.25">
      <c r="A476" s="11"/>
    </row>
    <row r="477" spans="1:1" ht="15.75" customHeight="1" x14ac:dyDescent="0.25">
      <c r="A477" s="11"/>
    </row>
    <row r="478" spans="1:1" ht="15.75" customHeight="1" x14ac:dyDescent="0.25">
      <c r="A478" s="11"/>
    </row>
    <row r="479" spans="1:1" ht="15.75" customHeight="1" x14ac:dyDescent="0.25">
      <c r="A479" s="11"/>
    </row>
    <row r="480" spans="1:1" ht="15.75" customHeight="1" x14ac:dyDescent="0.25">
      <c r="A480" s="11"/>
    </row>
    <row r="481" spans="1:1" ht="15.75" customHeight="1" x14ac:dyDescent="0.25">
      <c r="A481" s="11"/>
    </row>
    <row r="482" spans="1:1" ht="15.75" customHeight="1" x14ac:dyDescent="0.25">
      <c r="A482" s="11"/>
    </row>
    <row r="483" spans="1:1" ht="15.75" customHeight="1" x14ac:dyDescent="0.25">
      <c r="A483" s="11"/>
    </row>
    <row r="484" spans="1:1" ht="15.75" customHeight="1" x14ac:dyDescent="0.25">
      <c r="A484" s="11"/>
    </row>
    <row r="485" spans="1:1" ht="15.75" customHeight="1" x14ac:dyDescent="0.25">
      <c r="A485" s="11"/>
    </row>
    <row r="486" spans="1:1" ht="15.75" customHeight="1" x14ac:dyDescent="0.25">
      <c r="A486" s="11"/>
    </row>
    <row r="487" spans="1:1" ht="15.75" customHeight="1" x14ac:dyDescent="0.25">
      <c r="A487" s="11"/>
    </row>
    <row r="488" spans="1:1" ht="15.75" customHeight="1" x14ac:dyDescent="0.25">
      <c r="A488" s="11"/>
    </row>
    <row r="489" spans="1:1" ht="15.75" customHeight="1" x14ac:dyDescent="0.25">
      <c r="A489" s="11"/>
    </row>
    <row r="490" spans="1:1" ht="15.75" customHeight="1" x14ac:dyDescent="0.25">
      <c r="A490" s="11"/>
    </row>
    <row r="491" spans="1:1" ht="15.75" customHeight="1" x14ac:dyDescent="0.25">
      <c r="A491" s="11"/>
    </row>
    <row r="492" spans="1:1" ht="15.75" customHeight="1" x14ac:dyDescent="0.25">
      <c r="A492" s="11"/>
    </row>
    <row r="493" spans="1:1" ht="15.75" customHeight="1" x14ac:dyDescent="0.25">
      <c r="A493" s="11"/>
    </row>
    <row r="494" spans="1:1" ht="15.75" customHeight="1" x14ac:dyDescent="0.25">
      <c r="A494" s="11"/>
    </row>
    <row r="495" spans="1:1" ht="15.75" customHeight="1" x14ac:dyDescent="0.25">
      <c r="A495" s="11"/>
    </row>
    <row r="496" spans="1:1" ht="15.75" customHeight="1" x14ac:dyDescent="0.25">
      <c r="A496" s="11"/>
    </row>
    <row r="497" spans="1:1" ht="15.75" customHeight="1" x14ac:dyDescent="0.25">
      <c r="A497" s="11"/>
    </row>
    <row r="498" spans="1:1" ht="15.75" customHeight="1" x14ac:dyDescent="0.25">
      <c r="A498" s="11"/>
    </row>
    <row r="499" spans="1:1" ht="15.75" customHeight="1" x14ac:dyDescent="0.25">
      <c r="A499" s="11"/>
    </row>
    <row r="500" spans="1:1" ht="15.75" customHeight="1" x14ac:dyDescent="0.25">
      <c r="A500" s="11"/>
    </row>
    <row r="501" spans="1:1" ht="15.75" customHeight="1" x14ac:dyDescent="0.25">
      <c r="A501" s="11"/>
    </row>
    <row r="502" spans="1:1" ht="15.75" customHeight="1" x14ac:dyDescent="0.25">
      <c r="A502" s="11"/>
    </row>
    <row r="503" spans="1:1" ht="15.75" customHeight="1" x14ac:dyDescent="0.25">
      <c r="A503" s="11"/>
    </row>
    <row r="504" spans="1:1" ht="15.75" customHeight="1" x14ac:dyDescent="0.25">
      <c r="A504" s="11"/>
    </row>
    <row r="505" spans="1:1" ht="15.75" customHeight="1" x14ac:dyDescent="0.25">
      <c r="A505" s="11"/>
    </row>
    <row r="506" spans="1:1" ht="15.75" customHeight="1" x14ac:dyDescent="0.25">
      <c r="A506" s="11"/>
    </row>
    <row r="507" spans="1:1" ht="15.75" customHeight="1" x14ac:dyDescent="0.25">
      <c r="A507" s="11"/>
    </row>
    <row r="508" spans="1:1" ht="15.75" customHeight="1" x14ac:dyDescent="0.25">
      <c r="A508" s="11"/>
    </row>
    <row r="509" spans="1:1" ht="15.75" customHeight="1" x14ac:dyDescent="0.25">
      <c r="A509" s="11"/>
    </row>
    <row r="510" spans="1:1" ht="15.75" customHeight="1" x14ac:dyDescent="0.25">
      <c r="A510" s="11"/>
    </row>
    <row r="511" spans="1:1" ht="15.75" customHeight="1" x14ac:dyDescent="0.25">
      <c r="A511" s="11"/>
    </row>
    <row r="512" spans="1:1" ht="15.75" customHeight="1" x14ac:dyDescent="0.25">
      <c r="A512" s="11"/>
    </row>
    <row r="513" spans="1:1" ht="15.75" customHeight="1" x14ac:dyDescent="0.25">
      <c r="A513" s="11"/>
    </row>
    <row r="514" spans="1:1" ht="15.75" customHeight="1" x14ac:dyDescent="0.25">
      <c r="A514" s="11"/>
    </row>
    <row r="515" spans="1:1" ht="15.75" customHeight="1" x14ac:dyDescent="0.25">
      <c r="A515" s="11"/>
    </row>
    <row r="516" spans="1:1" ht="15.75" customHeight="1" x14ac:dyDescent="0.25">
      <c r="A516" s="11"/>
    </row>
    <row r="517" spans="1:1" ht="15.75" customHeight="1" x14ac:dyDescent="0.25">
      <c r="A517" s="11"/>
    </row>
    <row r="518" spans="1:1" ht="15.75" customHeight="1" x14ac:dyDescent="0.25">
      <c r="A518" s="11"/>
    </row>
    <row r="519" spans="1:1" ht="15.75" customHeight="1" x14ac:dyDescent="0.25">
      <c r="A519" s="11"/>
    </row>
    <row r="520" spans="1:1" ht="15.75" customHeight="1" x14ac:dyDescent="0.25">
      <c r="A520" s="11"/>
    </row>
    <row r="521" spans="1:1" ht="15.75" customHeight="1" x14ac:dyDescent="0.25">
      <c r="A521" s="11"/>
    </row>
    <row r="522" spans="1:1" ht="15.75" customHeight="1" x14ac:dyDescent="0.25">
      <c r="A522" s="11"/>
    </row>
    <row r="523" spans="1:1" ht="15.75" customHeight="1" x14ac:dyDescent="0.25">
      <c r="A523" s="11"/>
    </row>
    <row r="524" spans="1:1" ht="15.75" customHeight="1" x14ac:dyDescent="0.25">
      <c r="A524" s="11"/>
    </row>
    <row r="525" spans="1:1" ht="15.75" customHeight="1" x14ac:dyDescent="0.25">
      <c r="A525" s="11"/>
    </row>
    <row r="526" spans="1:1" ht="15.75" customHeight="1" x14ac:dyDescent="0.25">
      <c r="A526" s="11"/>
    </row>
    <row r="527" spans="1:1" ht="15.75" customHeight="1" x14ac:dyDescent="0.25">
      <c r="A527" s="11"/>
    </row>
    <row r="528" spans="1:1" ht="15.75" customHeight="1" x14ac:dyDescent="0.25">
      <c r="A528" s="11"/>
    </row>
    <row r="529" spans="1:1" ht="15.75" customHeight="1" x14ac:dyDescent="0.25">
      <c r="A529" s="11"/>
    </row>
    <row r="530" spans="1:1" ht="15.75" customHeight="1" x14ac:dyDescent="0.25">
      <c r="A530" s="11"/>
    </row>
    <row r="531" spans="1:1" ht="15.75" customHeight="1" x14ac:dyDescent="0.25">
      <c r="A531" s="11"/>
    </row>
    <row r="532" spans="1:1" ht="15.75" customHeight="1" x14ac:dyDescent="0.25">
      <c r="A532" s="11"/>
    </row>
    <row r="533" spans="1:1" ht="15.75" customHeight="1" x14ac:dyDescent="0.25">
      <c r="A533" s="11"/>
    </row>
    <row r="534" spans="1:1" ht="15.75" customHeight="1" x14ac:dyDescent="0.25">
      <c r="A534" s="11"/>
    </row>
    <row r="535" spans="1:1" ht="15.75" customHeight="1" x14ac:dyDescent="0.25">
      <c r="A535" s="11"/>
    </row>
    <row r="536" spans="1:1" ht="15.75" customHeight="1" x14ac:dyDescent="0.25">
      <c r="A536" s="11"/>
    </row>
    <row r="537" spans="1:1" ht="15.75" customHeight="1" x14ac:dyDescent="0.25">
      <c r="A537" s="11"/>
    </row>
    <row r="538" spans="1:1" ht="15.75" customHeight="1" x14ac:dyDescent="0.25">
      <c r="A538" s="11"/>
    </row>
    <row r="539" spans="1:1" ht="15.75" customHeight="1" x14ac:dyDescent="0.25">
      <c r="A539" s="11"/>
    </row>
    <row r="540" spans="1:1" ht="15.75" customHeight="1" x14ac:dyDescent="0.25">
      <c r="A540" s="11"/>
    </row>
    <row r="541" spans="1:1" ht="15.75" customHeight="1" x14ac:dyDescent="0.25">
      <c r="A541" s="11"/>
    </row>
    <row r="542" spans="1:1" ht="15.75" customHeight="1" x14ac:dyDescent="0.25">
      <c r="A542" s="11"/>
    </row>
    <row r="543" spans="1:1" ht="15.75" customHeight="1" x14ac:dyDescent="0.25">
      <c r="A543" s="11"/>
    </row>
    <row r="544" spans="1:1" ht="15.75" customHeight="1" x14ac:dyDescent="0.25">
      <c r="A544" s="11"/>
    </row>
    <row r="545" spans="1:1" ht="15.75" customHeight="1" x14ac:dyDescent="0.25">
      <c r="A545" s="11"/>
    </row>
    <row r="546" spans="1:1" ht="15.75" customHeight="1" x14ac:dyDescent="0.25">
      <c r="A546" s="11"/>
    </row>
    <row r="547" spans="1:1" ht="15.75" customHeight="1" x14ac:dyDescent="0.25">
      <c r="A547" s="11"/>
    </row>
    <row r="548" spans="1:1" ht="15.75" customHeight="1" x14ac:dyDescent="0.25">
      <c r="A548" s="11"/>
    </row>
    <row r="549" spans="1:1" ht="15.75" customHeight="1" x14ac:dyDescent="0.25">
      <c r="A549" s="11"/>
    </row>
    <row r="550" spans="1:1" ht="15.75" customHeight="1" x14ac:dyDescent="0.25">
      <c r="A550" s="11"/>
    </row>
    <row r="551" spans="1:1" ht="15.75" customHeight="1" x14ac:dyDescent="0.25">
      <c r="A551" s="11"/>
    </row>
    <row r="552" spans="1:1" ht="15.75" customHeight="1" x14ac:dyDescent="0.25">
      <c r="A552" s="11"/>
    </row>
    <row r="553" spans="1:1" ht="15.75" customHeight="1" x14ac:dyDescent="0.25">
      <c r="A553" s="11"/>
    </row>
    <row r="554" spans="1:1" ht="15.75" customHeight="1" x14ac:dyDescent="0.25">
      <c r="A554" s="11"/>
    </row>
    <row r="555" spans="1:1" ht="15.75" customHeight="1" x14ac:dyDescent="0.25">
      <c r="A555" s="11"/>
    </row>
    <row r="556" spans="1:1" ht="15.75" customHeight="1" x14ac:dyDescent="0.25">
      <c r="A556" s="11"/>
    </row>
    <row r="557" spans="1:1" ht="15.75" customHeight="1" x14ac:dyDescent="0.25">
      <c r="A557" s="11"/>
    </row>
    <row r="558" spans="1:1" ht="15.75" customHeight="1" x14ac:dyDescent="0.25">
      <c r="A558" s="11"/>
    </row>
    <row r="559" spans="1:1" ht="15.75" customHeight="1" x14ac:dyDescent="0.25">
      <c r="A559" s="11"/>
    </row>
    <row r="560" spans="1:1" ht="15.75" customHeight="1" x14ac:dyDescent="0.25">
      <c r="A560" s="11"/>
    </row>
    <row r="561" spans="1:1" ht="15.75" customHeight="1" x14ac:dyDescent="0.25">
      <c r="A561" s="11"/>
    </row>
    <row r="562" spans="1:1" ht="15.75" customHeight="1" x14ac:dyDescent="0.25">
      <c r="A562" s="11"/>
    </row>
    <row r="563" spans="1:1" ht="15.75" customHeight="1" x14ac:dyDescent="0.25">
      <c r="A563" s="11"/>
    </row>
    <row r="564" spans="1:1" ht="15.75" customHeight="1" x14ac:dyDescent="0.25">
      <c r="A564" s="11"/>
    </row>
    <row r="565" spans="1:1" ht="15.75" customHeight="1" x14ac:dyDescent="0.25">
      <c r="A565" s="11"/>
    </row>
    <row r="566" spans="1:1" ht="15.75" customHeight="1" x14ac:dyDescent="0.25">
      <c r="A566" s="11"/>
    </row>
    <row r="567" spans="1:1" ht="15.75" customHeight="1" x14ac:dyDescent="0.25">
      <c r="A567" s="11"/>
    </row>
    <row r="568" spans="1:1" ht="15.75" customHeight="1" x14ac:dyDescent="0.25">
      <c r="A568" s="11"/>
    </row>
    <row r="569" spans="1:1" ht="15.75" customHeight="1" x14ac:dyDescent="0.25">
      <c r="A569" s="11"/>
    </row>
    <row r="570" spans="1:1" ht="15.75" customHeight="1" x14ac:dyDescent="0.25">
      <c r="A570" s="11"/>
    </row>
    <row r="571" spans="1:1" ht="15.75" customHeight="1" x14ac:dyDescent="0.25">
      <c r="A571" s="11"/>
    </row>
    <row r="572" spans="1:1" ht="15.75" customHeight="1" x14ac:dyDescent="0.25">
      <c r="A572" s="11"/>
    </row>
    <row r="573" spans="1:1" ht="15.75" customHeight="1" x14ac:dyDescent="0.25">
      <c r="A573" s="11"/>
    </row>
    <row r="574" spans="1:1" ht="15.75" customHeight="1" x14ac:dyDescent="0.25">
      <c r="A574" s="11"/>
    </row>
    <row r="575" spans="1:1" ht="15.75" customHeight="1" x14ac:dyDescent="0.25">
      <c r="A575" s="11"/>
    </row>
    <row r="576" spans="1:1" ht="15.75" customHeight="1" x14ac:dyDescent="0.25">
      <c r="A576" s="11"/>
    </row>
    <row r="577" spans="1:1" ht="15.75" customHeight="1" x14ac:dyDescent="0.25">
      <c r="A577" s="11"/>
    </row>
    <row r="578" spans="1:1" ht="15.75" customHeight="1" x14ac:dyDescent="0.25">
      <c r="A578" s="11"/>
    </row>
    <row r="579" spans="1:1" ht="15.75" customHeight="1" x14ac:dyDescent="0.25">
      <c r="A579" s="11"/>
    </row>
    <row r="580" spans="1:1" ht="15.75" customHeight="1" x14ac:dyDescent="0.25">
      <c r="A580" s="11"/>
    </row>
    <row r="581" spans="1:1" ht="15.75" customHeight="1" x14ac:dyDescent="0.25">
      <c r="A581" s="11"/>
    </row>
    <row r="582" spans="1:1" ht="15.75" customHeight="1" x14ac:dyDescent="0.25">
      <c r="A582" s="11"/>
    </row>
    <row r="583" spans="1:1" ht="15.75" customHeight="1" x14ac:dyDescent="0.25">
      <c r="A583" s="11"/>
    </row>
    <row r="584" spans="1:1" ht="15.75" customHeight="1" x14ac:dyDescent="0.25">
      <c r="A584" s="11"/>
    </row>
    <row r="585" spans="1:1" ht="15.75" customHeight="1" x14ac:dyDescent="0.25">
      <c r="A585" s="11"/>
    </row>
    <row r="586" spans="1:1" ht="15.75" customHeight="1" x14ac:dyDescent="0.25">
      <c r="A586" s="11"/>
    </row>
    <row r="587" spans="1:1" ht="15.75" customHeight="1" x14ac:dyDescent="0.25">
      <c r="A587" s="11"/>
    </row>
    <row r="588" spans="1:1" ht="15.75" customHeight="1" x14ac:dyDescent="0.25">
      <c r="A588" s="11"/>
    </row>
    <row r="589" spans="1:1" ht="15.75" customHeight="1" x14ac:dyDescent="0.25">
      <c r="A589" s="11"/>
    </row>
    <row r="590" spans="1:1" ht="15.75" customHeight="1" x14ac:dyDescent="0.25">
      <c r="A590" s="11"/>
    </row>
    <row r="591" spans="1:1" ht="15.75" customHeight="1" x14ac:dyDescent="0.25">
      <c r="A591" s="11"/>
    </row>
    <row r="592" spans="1:1" ht="15.75" customHeight="1" x14ac:dyDescent="0.25">
      <c r="A592" s="11"/>
    </row>
    <row r="593" spans="1:1" ht="15.75" customHeight="1" x14ac:dyDescent="0.25">
      <c r="A593" s="11"/>
    </row>
    <row r="594" spans="1:1" ht="15.75" customHeight="1" x14ac:dyDescent="0.25">
      <c r="A594" s="11"/>
    </row>
    <row r="595" spans="1:1" ht="15.75" customHeight="1" x14ac:dyDescent="0.25">
      <c r="A595" s="11"/>
    </row>
    <row r="596" spans="1:1" ht="15.75" customHeight="1" x14ac:dyDescent="0.25">
      <c r="A596" s="11"/>
    </row>
    <row r="597" spans="1:1" ht="15.75" customHeight="1" x14ac:dyDescent="0.25">
      <c r="A597" s="11"/>
    </row>
    <row r="598" spans="1:1" ht="15.75" customHeight="1" x14ac:dyDescent="0.25">
      <c r="A598" s="11"/>
    </row>
    <row r="599" spans="1:1" ht="15.75" customHeight="1" x14ac:dyDescent="0.25">
      <c r="A599" s="11"/>
    </row>
    <row r="600" spans="1:1" ht="15.75" customHeight="1" x14ac:dyDescent="0.25">
      <c r="A600" s="11"/>
    </row>
    <row r="601" spans="1:1" ht="15.75" customHeight="1" x14ac:dyDescent="0.25">
      <c r="A601" s="11"/>
    </row>
    <row r="602" spans="1:1" ht="15.75" customHeight="1" x14ac:dyDescent="0.25">
      <c r="A602" s="11"/>
    </row>
    <row r="603" spans="1:1" ht="15.75" customHeight="1" x14ac:dyDescent="0.25">
      <c r="A603" s="11"/>
    </row>
    <row r="604" spans="1:1" ht="15.75" customHeight="1" x14ac:dyDescent="0.25">
      <c r="A604" s="11"/>
    </row>
    <row r="605" spans="1:1" ht="15.75" customHeight="1" x14ac:dyDescent="0.25">
      <c r="A605" s="11"/>
    </row>
    <row r="606" spans="1:1" ht="15.75" customHeight="1" x14ac:dyDescent="0.25">
      <c r="A606" s="11"/>
    </row>
    <row r="607" spans="1:1" ht="15.75" customHeight="1" x14ac:dyDescent="0.25">
      <c r="A607" s="11"/>
    </row>
    <row r="608" spans="1:1" ht="15.75" customHeight="1" x14ac:dyDescent="0.25">
      <c r="A608" s="11"/>
    </row>
    <row r="609" spans="1:1" ht="15.75" customHeight="1" x14ac:dyDescent="0.25">
      <c r="A609" s="11"/>
    </row>
    <row r="610" spans="1:1" ht="15.75" customHeight="1" x14ac:dyDescent="0.25">
      <c r="A610" s="11"/>
    </row>
    <row r="611" spans="1:1" ht="15.75" customHeight="1" x14ac:dyDescent="0.25">
      <c r="A611" s="11"/>
    </row>
    <row r="612" spans="1:1" ht="15.75" customHeight="1" x14ac:dyDescent="0.25">
      <c r="A612" s="11"/>
    </row>
    <row r="613" spans="1:1" ht="15.75" customHeight="1" x14ac:dyDescent="0.25">
      <c r="A613" s="11"/>
    </row>
    <row r="614" spans="1:1" ht="15.75" customHeight="1" x14ac:dyDescent="0.25">
      <c r="A614" s="11"/>
    </row>
    <row r="615" spans="1:1" ht="15.75" customHeight="1" x14ac:dyDescent="0.25">
      <c r="A615" s="11"/>
    </row>
    <row r="616" spans="1:1" ht="15.75" customHeight="1" x14ac:dyDescent="0.25">
      <c r="A616" s="11"/>
    </row>
    <row r="617" spans="1:1" ht="15.75" customHeight="1" x14ac:dyDescent="0.25">
      <c r="A617" s="11"/>
    </row>
    <row r="618" spans="1:1" ht="15.75" customHeight="1" x14ac:dyDescent="0.25">
      <c r="A618" s="11"/>
    </row>
    <row r="619" spans="1:1" ht="15.75" customHeight="1" x14ac:dyDescent="0.25">
      <c r="A619" s="11"/>
    </row>
    <row r="620" spans="1:1" ht="15.75" customHeight="1" x14ac:dyDescent="0.25">
      <c r="A620" s="11"/>
    </row>
    <row r="621" spans="1:1" ht="15.75" customHeight="1" x14ac:dyDescent="0.25">
      <c r="A621" s="11"/>
    </row>
    <row r="622" spans="1:1" ht="15.75" customHeight="1" x14ac:dyDescent="0.25">
      <c r="A622" s="11"/>
    </row>
    <row r="623" spans="1:1" ht="15.75" customHeight="1" x14ac:dyDescent="0.25">
      <c r="A623" s="11"/>
    </row>
    <row r="624" spans="1:1" ht="15.75" customHeight="1" x14ac:dyDescent="0.25">
      <c r="A624" s="11"/>
    </row>
    <row r="625" spans="1:1" ht="15.75" customHeight="1" x14ac:dyDescent="0.25">
      <c r="A625" s="11"/>
    </row>
    <row r="626" spans="1:1" ht="15.75" customHeight="1" x14ac:dyDescent="0.25">
      <c r="A626" s="11"/>
    </row>
    <row r="627" spans="1:1" ht="15.75" customHeight="1" x14ac:dyDescent="0.25">
      <c r="A627" s="11"/>
    </row>
    <row r="628" spans="1:1" ht="15.75" customHeight="1" x14ac:dyDescent="0.25">
      <c r="A628" s="11"/>
    </row>
    <row r="629" spans="1:1" ht="15.75" customHeight="1" x14ac:dyDescent="0.25">
      <c r="A629" s="11"/>
    </row>
    <row r="630" spans="1:1" ht="15.75" customHeight="1" x14ac:dyDescent="0.25">
      <c r="A630" s="11"/>
    </row>
    <row r="631" spans="1:1" ht="15.75" customHeight="1" x14ac:dyDescent="0.25">
      <c r="A631" s="11"/>
    </row>
    <row r="632" spans="1:1" ht="15.75" customHeight="1" x14ac:dyDescent="0.25">
      <c r="A632" s="11"/>
    </row>
    <row r="633" spans="1:1" ht="15.75" customHeight="1" x14ac:dyDescent="0.25">
      <c r="A633" s="11"/>
    </row>
    <row r="634" spans="1:1" ht="15.75" customHeight="1" x14ac:dyDescent="0.25">
      <c r="A634" s="11"/>
    </row>
    <row r="635" spans="1:1" ht="15.75" customHeight="1" x14ac:dyDescent="0.25">
      <c r="A635" s="11"/>
    </row>
    <row r="636" spans="1:1" ht="15.75" customHeight="1" x14ac:dyDescent="0.25">
      <c r="A636" s="11"/>
    </row>
    <row r="637" spans="1:1" ht="15.75" customHeight="1" x14ac:dyDescent="0.25">
      <c r="A637" s="11"/>
    </row>
    <row r="638" spans="1:1" ht="15.75" customHeight="1" x14ac:dyDescent="0.25">
      <c r="A638" s="11"/>
    </row>
    <row r="639" spans="1:1" ht="15.75" customHeight="1" x14ac:dyDescent="0.25">
      <c r="A639" s="11"/>
    </row>
    <row r="640" spans="1:1" ht="15.75" customHeight="1" x14ac:dyDescent="0.25">
      <c r="A640" s="11"/>
    </row>
    <row r="641" spans="1:1" ht="15.75" customHeight="1" x14ac:dyDescent="0.25">
      <c r="A641" s="11"/>
    </row>
    <row r="642" spans="1:1" ht="15.75" customHeight="1" x14ac:dyDescent="0.25">
      <c r="A642" s="11"/>
    </row>
    <row r="643" spans="1:1" ht="15.75" customHeight="1" x14ac:dyDescent="0.25">
      <c r="A643" s="11"/>
    </row>
    <row r="644" spans="1:1" ht="15.75" customHeight="1" x14ac:dyDescent="0.25">
      <c r="A644" s="11"/>
    </row>
    <row r="645" spans="1:1" ht="15.75" customHeight="1" x14ac:dyDescent="0.25">
      <c r="A645" s="11"/>
    </row>
    <row r="646" spans="1:1" ht="15.75" customHeight="1" x14ac:dyDescent="0.25">
      <c r="A646" s="11"/>
    </row>
    <row r="647" spans="1:1" ht="15.75" customHeight="1" x14ac:dyDescent="0.25">
      <c r="A647" s="11"/>
    </row>
    <row r="648" spans="1:1" ht="15.75" customHeight="1" x14ac:dyDescent="0.25">
      <c r="A648" s="11"/>
    </row>
    <row r="649" spans="1:1" ht="15.75" customHeight="1" x14ac:dyDescent="0.25">
      <c r="A649" s="11"/>
    </row>
    <row r="650" spans="1:1" ht="15.75" customHeight="1" x14ac:dyDescent="0.25">
      <c r="A650" s="11"/>
    </row>
    <row r="651" spans="1:1" ht="15.75" customHeight="1" x14ac:dyDescent="0.25">
      <c r="A651" s="11"/>
    </row>
    <row r="652" spans="1:1" ht="15.75" customHeight="1" x14ac:dyDescent="0.25">
      <c r="A652" s="11"/>
    </row>
    <row r="653" spans="1:1" ht="15.75" customHeight="1" x14ac:dyDescent="0.25">
      <c r="A653" s="11"/>
    </row>
    <row r="654" spans="1:1" ht="15.75" customHeight="1" x14ac:dyDescent="0.25">
      <c r="A654" s="11"/>
    </row>
    <row r="655" spans="1:1" ht="15.75" customHeight="1" x14ac:dyDescent="0.25">
      <c r="A655" s="11"/>
    </row>
    <row r="656" spans="1:1" ht="15.75" customHeight="1" x14ac:dyDescent="0.25">
      <c r="A656" s="11"/>
    </row>
    <row r="657" spans="1:1" ht="15.75" customHeight="1" x14ac:dyDescent="0.25">
      <c r="A657" s="11"/>
    </row>
    <row r="658" spans="1:1" ht="15.75" customHeight="1" x14ac:dyDescent="0.25">
      <c r="A658" s="11"/>
    </row>
    <row r="659" spans="1:1" ht="15.75" customHeight="1" x14ac:dyDescent="0.25">
      <c r="A659" s="11"/>
    </row>
    <row r="660" spans="1:1" ht="15.75" customHeight="1" x14ac:dyDescent="0.25">
      <c r="A660" s="11"/>
    </row>
    <row r="661" spans="1:1" ht="15.75" customHeight="1" x14ac:dyDescent="0.25">
      <c r="A661" s="11"/>
    </row>
    <row r="662" spans="1:1" ht="15.75" customHeight="1" x14ac:dyDescent="0.25">
      <c r="A662" s="11"/>
    </row>
    <row r="663" spans="1:1" ht="15.75" customHeight="1" x14ac:dyDescent="0.25">
      <c r="A663" s="11"/>
    </row>
    <row r="664" spans="1:1" ht="15.75" customHeight="1" x14ac:dyDescent="0.25">
      <c r="A664" s="11"/>
    </row>
    <row r="665" spans="1:1" ht="15.75" customHeight="1" x14ac:dyDescent="0.25">
      <c r="A665" s="11"/>
    </row>
    <row r="666" spans="1:1" ht="15.75" customHeight="1" x14ac:dyDescent="0.25">
      <c r="A666" s="11"/>
    </row>
    <row r="667" spans="1:1" ht="15.75" customHeight="1" x14ac:dyDescent="0.25">
      <c r="A667" s="11"/>
    </row>
    <row r="668" spans="1:1" ht="15.75" customHeight="1" x14ac:dyDescent="0.25">
      <c r="A668" s="11"/>
    </row>
    <row r="669" spans="1:1" ht="15.75" customHeight="1" x14ac:dyDescent="0.25">
      <c r="A669" s="11"/>
    </row>
    <row r="670" spans="1:1" ht="15.75" customHeight="1" x14ac:dyDescent="0.25">
      <c r="A670" s="11"/>
    </row>
    <row r="671" spans="1:1" ht="15.75" customHeight="1" x14ac:dyDescent="0.25">
      <c r="A671" s="11"/>
    </row>
    <row r="672" spans="1:1" ht="15.75" customHeight="1" x14ac:dyDescent="0.25">
      <c r="A672" s="11"/>
    </row>
    <row r="673" spans="1:1" ht="15.75" customHeight="1" x14ac:dyDescent="0.25">
      <c r="A673" s="11"/>
    </row>
    <row r="674" spans="1:1" ht="15.75" customHeight="1" x14ac:dyDescent="0.25">
      <c r="A674" s="11"/>
    </row>
    <row r="675" spans="1:1" ht="15.75" customHeight="1" x14ac:dyDescent="0.25">
      <c r="A675" s="11"/>
    </row>
    <row r="676" spans="1:1" ht="15.75" customHeight="1" x14ac:dyDescent="0.25">
      <c r="A676" s="11"/>
    </row>
    <row r="677" spans="1:1" ht="15.75" customHeight="1" x14ac:dyDescent="0.25">
      <c r="A677" s="11"/>
    </row>
    <row r="678" spans="1:1" ht="15.75" customHeight="1" x14ac:dyDescent="0.25">
      <c r="A678" s="11"/>
    </row>
    <row r="679" spans="1:1" ht="15.75" customHeight="1" x14ac:dyDescent="0.25">
      <c r="A679" s="11"/>
    </row>
    <row r="680" spans="1:1" ht="15.75" customHeight="1" x14ac:dyDescent="0.25">
      <c r="A680" s="11"/>
    </row>
    <row r="681" spans="1:1" ht="15.75" customHeight="1" x14ac:dyDescent="0.25">
      <c r="A681" s="11"/>
    </row>
    <row r="682" spans="1:1" ht="15.75" customHeight="1" x14ac:dyDescent="0.25">
      <c r="A682" s="11"/>
    </row>
    <row r="683" spans="1:1" ht="15.75" customHeight="1" x14ac:dyDescent="0.25">
      <c r="A683" s="11"/>
    </row>
    <row r="684" spans="1:1" ht="15.75" customHeight="1" x14ac:dyDescent="0.25">
      <c r="A684" s="11"/>
    </row>
    <row r="685" spans="1:1" ht="15.75" customHeight="1" x14ac:dyDescent="0.25">
      <c r="A685" s="11"/>
    </row>
    <row r="686" spans="1:1" ht="15.75" customHeight="1" x14ac:dyDescent="0.25">
      <c r="A686" s="11"/>
    </row>
    <row r="687" spans="1:1" ht="15.75" customHeight="1" x14ac:dyDescent="0.25">
      <c r="A687" s="11"/>
    </row>
    <row r="688" spans="1:1" ht="15.75" customHeight="1" x14ac:dyDescent="0.25">
      <c r="A688" s="11"/>
    </row>
    <row r="689" spans="1:1" ht="15.75" customHeight="1" x14ac:dyDescent="0.25">
      <c r="A689" s="11"/>
    </row>
    <row r="690" spans="1:1" ht="15.75" customHeight="1" x14ac:dyDescent="0.25">
      <c r="A690" s="11"/>
    </row>
    <row r="691" spans="1:1" ht="15.75" customHeight="1" x14ac:dyDescent="0.25">
      <c r="A691" s="11"/>
    </row>
    <row r="692" spans="1:1" ht="15.75" customHeight="1" x14ac:dyDescent="0.25">
      <c r="A692" s="11"/>
    </row>
    <row r="693" spans="1:1" ht="15.75" customHeight="1" x14ac:dyDescent="0.25">
      <c r="A693" s="11"/>
    </row>
    <row r="694" spans="1:1" ht="15.75" customHeight="1" x14ac:dyDescent="0.25">
      <c r="A694" s="11"/>
    </row>
    <row r="695" spans="1:1" ht="15.75" customHeight="1" x14ac:dyDescent="0.25">
      <c r="A695" s="11"/>
    </row>
    <row r="696" spans="1:1" ht="15.75" customHeight="1" x14ac:dyDescent="0.25">
      <c r="A696" s="11"/>
    </row>
    <row r="697" spans="1:1" ht="15.75" customHeight="1" x14ac:dyDescent="0.25">
      <c r="A697" s="11"/>
    </row>
    <row r="698" spans="1:1" ht="15.75" customHeight="1" x14ac:dyDescent="0.25">
      <c r="A698" s="11"/>
    </row>
    <row r="699" spans="1:1" ht="15.75" customHeight="1" x14ac:dyDescent="0.25">
      <c r="A699" s="11"/>
    </row>
    <row r="700" spans="1:1" ht="15.75" customHeight="1" x14ac:dyDescent="0.25">
      <c r="A700" s="11"/>
    </row>
    <row r="701" spans="1:1" ht="15.75" customHeight="1" x14ac:dyDescent="0.25">
      <c r="A701" s="11"/>
    </row>
    <row r="702" spans="1:1" ht="15.75" customHeight="1" x14ac:dyDescent="0.25">
      <c r="A702" s="11"/>
    </row>
    <row r="703" spans="1:1" ht="15.75" customHeight="1" x14ac:dyDescent="0.25">
      <c r="A703" s="11"/>
    </row>
    <row r="704" spans="1:1" ht="15.75" customHeight="1" x14ac:dyDescent="0.25">
      <c r="A704" s="11"/>
    </row>
    <row r="705" spans="1:1" ht="15.75" customHeight="1" x14ac:dyDescent="0.25">
      <c r="A705" s="11"/>
    </row>
    <row r="706" spans="1:1" ht="15.75" customHeight="1" x14ac:dyDescent="0.25">
      <c r="A706" s="11"/>
    </row>
    <row r="707" spans="1:1" ht="15.75" customHeight="1" x14ac:dyDescent="0.25">
      <c r="A707" s="11"/>
    </row>
    <row r="708" spans="1:1" ht="15.75" customHeight="1" x14ac:dyDescent="0.25">
      <c r="A708" s="11"/>
    </row>
    <row r="709" spans="1:1" ht="15.75" customHeight="1" x14ac:dyDescent="0.25">
      <c r="A709" s="11"/>
    </row>
    <row r="710" spans="1:1" ht="15.75" customHeight="1" x14ac:dyDescent="0.25">
      <c r="A710" s="11"/>
    </row>
    <row r="711" spans="1:1" ht="15.75" customHeight="1" x14ac:dyDescent="0.25">
      <c r="A711" s="11"/>
    </row>
    <row r="712" spans="1:1" ht="15.75" customHeight="1" x14ac:dyDescent="0.25">
      <c r="A712" s="11"/>
    </row>
    <row r="713" spans="1:1" ht="15.75" customHeight="1" x14ac:dyDescent="0.25">
      <c r="A713" s="11"/>
    </row>
    <row r="714" spans="1:1" ht="15.75" customHeight="1" x14ac:dyDescent="0.25">
      <c r="A714" s="11"/>
    </row>
    <row r="715" spans="1:1" ht="15.75" customHeight="1" x14ac:dyDescent="0.25">
      <c r="A715" s="11"/>
    </row>
    <row r="716" spans="1:1" ht="15.75" customHeight="1" x14ac:dyDescent="0.25">
      <c r="A716" s="11"/>
    </row>
    <row r="717" spans="1:1" ht="15.75" customHeight="1" x14ac:dyDescent="0.25">
      <c r="A717" s="11"/>
    </row>
    <row r="718" spans="1:1" ht="15.75" customHeight="1" x14ac:dyDescent="0.25">
      <c r="A718" s="11"/>
    </row>
    <row r="719" spans="1:1" ht="15.75" customHeight="1" x14ac:dyDescent="0.25">
      <c r="A719" s="11"/>
    </row>
    <row r="720" spans="1:1" ht="15.75" customHeight="1" x14ac:dyDescent="0.25">
      <c r="A720" s="11"/>
    </row>
    <row r="721" spans="1:1" ht="15.75" customHeight="1" x14ac:dyDescent="0.25">
      <c r="A721" s="11"/>
    </row>
    <row r="722" spans="1:1" ht="15.75" customHeight="1" x14ac:dyDescent="0.25">
      <c r="A722" s="11"/>
    </row>
    <row r="723" spans="1:1" ht="15.75" customHeight="1" x14ac:dyDescent="0.25">
      <c r="A723" s="11"/>
    </row>
    <row r="724" spans="1:1" ht="15.75" customHeight="1" x14ac:dyDescent="0.25">
      <c r="A724" s="11"/>
    </row>
    <row r="725" spans="1:1" ht="15.75" customHeight="1" x14ac:dyDescent="0.25">
      <c r="A725" s="11"/>
    </row>
    <row r="726" spans="1:1" ht="15.75" customHeight="1" x14ac:dyDescent="0.25">
      <c r="A726" s="11"/>
    </row>
    <row r="727" spans="1:1" ht="15.75" customHeight="1" x14ac:dyDescent="0.25">
      <c r="A727" s="11"/>
    </row>
    <row r="728" spans="1:1" ht="15.75" customHeight="1" x14ac:dyDescent="0.25">
      <c r="A728" s="11"/>
    </row>
    <row r="729" spans="1:1" ht="15.75" customHeight="1" x14ac:dyDescent="0.25">
      <c r="A729" s="11"/>
    </row>
    <row r="730" spans="1:1" ht="15.75" customHeight="1" x14ac:dyDescent="0.25">
      <c r="A730" s="11"/>
    </row>
    <row r="731" spans="1:1" ht="15.75" customHeight="1" x14ac:dyDescent="0.25">
      <c r="A731" s="11"/>
    </row>
    <row r="732" spans="1:1" ht="15.75" customHeight="1" x14ac:dyDescent="0.25">
      <c r="A732" s="11"/>
    </row>
    <row r="733" spans="1:1" ht="15.75" customHeight="1" x14ac:dyDescent="0.25">
      <c r="A733" s="11"/>
    </row>
    <row r="734" spans="1:1" ht="15.75" customHeight="1" x14ac:dyDescent="0.25">
      <c r="A734" s="11"/>
    </row>
    <row r="735" spans="1:1" ht="15.75" customHeight="1" x14ac:dyDescent="0.25">
      <c r="A735" s="11"/>
    </row>
    <row r="736" spans="1:1" ht="15.75" customHeight="1" x14ac:dyDescent="0.25">
      <c r="A736" s="11"/>
    </row>
    <row r="737" spans="1:1" ht="15.75" customHeight="1" x14ac:dyDescent="0.25">
      <c r="A737" s="11"/>
    </row>
    <row r="738" spans="1:1" ht="15.75" customHeight="1" x14ac:dyDescent="0.25">
      <c r="A738" s="11"/>
    </row>
    <row r="739" spans="1:1" ht="15.75" customHeight="1" x14ac:dyDescent="0.25">
      <c r="A739" s="11"/>
    </row>
    <row r="740" spans="1:1" ht="15.75" customHeight="1" x14ac:dyDescent="0.25">
      <c r="A740" s="11"/>
    </row>
    <row r="741" spans="1:1" ht="15.75" customHeight="1" x14ac:dyDescent="0.25">
      <c r="A741" s="11"/>
    </row>
    <row r="742" spans="1:1" ht="15.75" customHeight="1" x14ac:dyDescent="0.25">
      <c r="A742" s="11"/>
    </row>
    <row r="743" spans="1:1" ht="15.75" customHeight="1" x14ac:dyDescent="0.25">
      <c r="A743" s="11"/>
    </row>
    <row r="744" spans="1:1" ht="15.75" customHeight="1" x14ac:dyDescent="0.25">
      <c r="A744" s="11"/>
    </row>
    <row r="745" spans="1:1" ht="15.75" customHeight="1" x14ac:dyDescent="0.25">
      <c r="A745" s="11"/>
    </row>
    <row r="746" spans="1:1" ht="15.75" customHeight="1" x14ac:dyDescent="0.25">
      <c r="A746" s="11"/>
    </row>
    <row r="747" spans="1:1" ht="15.75" customHeight="1" x14ac:dyDescent="0.25">
      <c r="A747" s="11"/>
    </row>
    <row r="748" spans="1:1" ht="15.75" customHeight="1" x14ac:dyDescent="0.25">
      <c r="A748" s="11"/>
    </row>
    <row r="749" spans="1:1" ht="15.75" customHeight="1" x14ac:dyDescent="0.25">
      <c r="A749" s="11"/>
    </row>
    <row r="750" spans="1:1" ht="15.75" customHeight="1" x14ac:dyDescent="0.25">
      <c r="A750" s="11"/>
    </row>
    <row r="751" spans="1:1" ht="15.75" customHeight="1" x14ac:dyDescent="0.25">
      <c r="A751" s="11"/>
    </row>
    <row r="752" spans="1:1" ht="15.75" customHeight="1" x14ac:dyDescent="0.25">
      <c r="A752" s="11"/>
    </row>
    <row r="753" spans="1:1" ht="15.75" customHeight="1" x14ac:dyDescent="0.25">
      <c r="A753" s="11"/>
    </row>
    <row r="754" spans="1:1" ht="15.75" customHeight="1" x14ac:dyDescent="0.25">
      <c r="A754" s="11"/>
    </row>
    <row r="755" spans="1:1" ht="15.75" customHeight="1" x14ac:dyDescent="0.25">
      <c r="A755" s="11"/>
    </row>
    <row r="756" spans="1:1" ht="15.75" customHeight="1" x14ac:dyDescent="0.25">
      <c r="A756" s="11"/>
    </row>
    <row r="757" spans="1:1" ht="15.75" customHeight="1" x14ac:dyDescent="0.25">
      <c r="A757" s="11"/>
    </row>
    <row r="758" spans="1:1" ht="15.75" customHeight="1" x14ac:dyDescent="0.25">
      <c r="A758" s="11"/>
    </row>
    <row r="759" spans="1:1" ht="15.75" customHeight="1" x14ac:dyDescent="0.25">
      <c r="A759" s="11"/>
    </row>
    <row r="760" spans="1:1" ht="15.75" customHeight="1" x14ac:dyDescent="0.25">
      <c r="A760" s="11"/>
    </row>
    <row r="761" spans="1:1" ht="15.75" customHeight="1" x14ac:dyDescent="0.25">
      <c r="A761" s="11"/>
    </row>
    <row r="762" spans="1:1" ht="15.75" customHeight="1" x14ac:dyDescent="0.25">
      <c r="A762" s="11"/>
    </row>
    <row r="763" spans="1:1" ht="15.75" customHeight="1" x14ac:dyDescent="0.25">
      <c r="A763" s="11"/>
    </row>
    <row r="764" spans="1:1" ht="15.75" customHeight="1" x14ac:dyDescent="0.25">
      <c r="A764" s="11"/>
    </row>
    <row r="765" spans="1:1" ht="15.75" customHeight="1" x14ac:dyDescent="0.25">
      <c r="A765" s="11"/>
    </row>
    <row r="766" spans="1:1" ht="15.75" customHeight="1" x14ac:dyDescent="0.25">
      <c r="A766" s="11"/>
    </row>
    <row r="767" spans="1:1" ht="15.75" customHeight="1" x14ac:dyDescent="0.25">
      <c r="A767" s="11"/>
    </row>
    <row r="768" spans="1:1" ht="15.75" customHeight="1" x14ac:dyDescent="0.25">
      <c r="A768" s="11"/>
    </row>
    <row r="769" spans="1:1" ht="15.75" customHeight="1" x14ac:dyDescent="0.25">
      <c r="A769" s="11"/>
    </row>
    <row r="770" spans="1:1" ht="15.75" customHeight="1" x14ac:dyDescent="0.25">
      <c r="A770" s="11"/>
    </row>
    <row r="771" spans="1:1" ht="15.75" customHeight="1" x14ac:dyDescent="0.25">
      <c r="A771" s="11"/>
    </row>
    <row r="772" spans="1:1" ht="15.75" customHeight="1" x14ac:dyDescent="0.25">
      <c r="A772" s="11"/>
    </row>
    <row r="773" spans="1:1" ht="15.75" customHeight="1" x14ac:dyDescent="0.25">
      <c r="A773" s="11"/>
    </row>
    <row r="774" spans="1:1" ht="15.75" customHeight="1" x14ac:dyDescent="0.25">
      <c r="A774" s="11"/>
    </row>
    <row r="775" spans="1:1" ht="15.75" customHeight="1" x14ac:dyDescent="0.25">
      <c r="A775" s="11"/>
    </row>
    <row r="776" spans="1:1" ht="15.75" customHeight="1" x14ac:dyDescent="0.25">
      <c r="A776" s="11"/>
    </row>
    <row r="777" spans="1:1" ht="15.75" customHeight="1" x14ac:dyDescent="0.25">
      <c r="A777" s="11"/>
    </row>
    <row r="778" spans="1:1" ht="15.75" customHeight="1" x14ac:dyDescent="0.25">
      <c r="A778" s="11"/>
    </row>
    <row r="779" spans="1:1" ht="15.75" customHeight="1" x14ac:dyDescent="0.25">
      <c r="A779" s="11"/>
    </row>
    <row r="780" spans="1:1" ht="15.75" customHeight="1" x14ac:dyDescent="0.25">
      <c r="A780" s="11"/>
    </row>
    <row r="781" spans="1:1" ht="15.75" customHeight="1" x14ac:dyDescent="0.25">
      <c r="A781" s="11"/>
    </row>
    <row r="782" spans="1:1" ht="15.75" customHeight="1" x14ac:dyDescent="0.25">
      <c r="A782" s="11"/>
    </row>
    <row r="783" spans="1:1" ht="15.75" customHeight="1" x14ac:dyDescent="0.25">
      <c r="A783" s="11"/>
    </row>
    <row r="784" spans="1:1" ht="15.75" customHeight="1" x14ac:dyDescent="0.25">
      <c r="A784" s="11"/>
    </row>
    <row r="785" spans="1:1" ht="15.75" customHeight="1" x14ac:dyDescent="0.25">
      <c r="A785" s="11"/>
    </row>
    <row r="786" spans="1:1" ht="15.75" customHeight="1" x14ac:dyDescent="0.25">
      <c r="A786" s="11"/>
    </row>
    <row r="787" spans="1:1" ht="15.75" customHeight="1" x14ac:dyDescent="0.25">
      <c r="A787" s="11"/>
    </row>
    <row r="788" spans="1:1" ht="15.75" customHeight="1" x14ac:dyDescent="0.25">
      <c r="A788" s="11"/>
    </row>
    <row r="789" spans="1:1" ht="15.75" customHeight="1" x14ac:dyDescent="0.25">
      <c r="A789" s="11"/>
    </row>
    <row r="790" spans="1:1" ht="15.75" customHeight="1" x14ac:dyDescent="0.25">
      <c r="A790" s="11"/>
    </row>
    <row r="791" spans="1:1" ht="15.75" customHeight="1" x14ac:dyDescent="0.25">
      <c r="A791" s="11"/>
    </row>
    <row r="792" spans="1:1" ht="15.75" customHeight="1" x14ac:dyDescent="0.25">
      <c r="A792" s="11"/>
    </row>
    <row r="793" spans="1:1" ht="15.75" customHeight="1" x14ac:dyDescent="0.25">
      <c r="A793" s="11"/>
    </row>
    <row r="794" spans="1:1" ht="15.75" customHeight="1" x14ac:dyDescent="0.25">
      <c r="A794" s="11"/>
    </row>
    <row r="795" spans="1:1" ht="15.75" customHeight="1" x14ac:dyDescent="0.25">
      <c r="A795" s="11"/>
    </row>
    <row r="796" spans="1:1" ht="15.75" customHeight="1" x14ac:dyDescent="0.25">
      <c r="A796" s="11"/>
    </row>
    <row r="797" spans="1:1" ht="15.75" customHeight="1" x14ac:dyDescent="0.25">
      <c r="A797" s="11"/>
    </row>
    <row r="798" spans="1:1" ht="15.75" customHeight="1" x14ac:dyDescent="0.25">
      <c r="A798" s="11"/>
    </row>
    <row r="799" spans="1:1" ht="15.75" customHeight="1" x14ac:dyDescent="0.25">
      <c r="A799" s="11"/>
    </row>
    <row r="800" spans="1:1" ht="15.75" customHeight="1" x14ac:dyDescent="0.25">
      <c r="A800" s="11"/>
    </row>
    <row r="801" spans="1:1" ht="15.75" customHeight="1" x14ac:dyDescent="0.25">
      <c r="A801" s="11"/>
    </row>
    <row r="802" spans="1:1" ht="15.75" customHeight="1" x14ac:dyDescent="0.25">
      <c r="A802" s="11"/>
    </row>
    <row r="803" spans="1:1" ht="15.75" customHeight="1" x14ac:dyDescent="0.25">
      <c r="A803" s="11"/>
    </row>
    <row r="804" spans="1:1" ht="15.75" customHeight="1" x14ac:dyDescent="0.25">
      <c r="A804" s="11"/>
    </row>
    <row r="805" spans="1:1" ht="15.75" customHeight="1" x14ac:dyDescent="0.25">
      <c r="A805" s="11"/>
    </row>
    <row r="806" spans="1:1" ht="15.75" customHeight="1" x14ac:dyDescent="0.25">
      <c r="A806" s="11"/>
    </row>
    <row r="807" spans="1:1" ht="15.75" customHeight="1" x14ac:dyDescent="0.25">
      <c r="A807" s="11"/>
    </row>
    <row r="808" spans="1:1" ht="15.75" customHeight="1" x14ac:dyDescent="0.25">
      <c r="A808" s="11"/>
    </row>
    <row r="809" spans="1:1" ht="15.75" customHeight="1" x14ac:dyDescent="0.25">
      <c r="A809" s="11"/>
    </row>
    <row r="810" spans="1:1" ht="15.75" customHeight="1" x14ac:dyDescent="0.25">
      <c r="A810" s="11"/>
    </row>
    <row r="811" spans="1:1" ht="15.75" customHeight="1" x14ac:dyDescent="0.25">
      <c r="A811" s="11"/>
    </row>
    <row r="812" spans="1:1" ht="15.75" customHeight="1" x14ac:dyDescent="0.25">
      <c r="A812" s="11"/>
    </row>
    <row r="813" spans="1:1" ht="15.75" customHeight="1" x14ac:dyDescent="0.25">
      <c r="A813" s="11"/>
    </row>
    <row r="814" spans="1:1" ht="15.75" customHeight="1" x14ac:dyDescent="0.25">
      <c r="A814" s="11"/>
    </row>
    <row r="815" spans="1:1" ht="15.75" customHeight="1" x14ac:dyDescent="0.25">
      <c r="A815" s="11"/>
    </row>
    <row r="816" spans="1:1" ht="15.75" customHeight="1" x14ac:dyDescent="0.25">
      <c r="A816" s="11"/>
    </row>
    <row r="817" spans="1:1" ht="15.75" customHeight="1" x14ac:dyDescent="0.25">
      <c r="A817" s="11"/>
    </row>
    <row r="818" spans="1:1" ht="15.75" customHeight="1" x14ac:dyDescent="0.25">
      <c r="A818" s="11"/>
    </row>
    <row r="819" spans="1:1" ht="15.75" customHeight="1" x14ac:dyDescent="0.25">
      <c r="A819" s="11"/>
    </row>
    <row r="820" spans="1:1" ht="15.75" customHeight="1" x14ac:dyDescent="0.25">
      <c r="A820" s="11"/>
    </row>
    <row r="821" spans="1:1" ht="15.75" customHeight="1" x14ac:dyDescent="0.25">
      <c r="A821" s="11"/>
    </row>
    <row r="822" spans="1:1" ht="15.75" customHeight="1" x14ac:dyDescent="0.25">
      <c r="A822" s="11"/>
    </row>
    <row r="823" spans="1:1" ht="15.75" customHeight="1" x14ac:dyDescent="0.25">
      <c r="A823" s="11"/>
    </row>
    <row r="824" spans="1:1" ht="15.75" customHeight="1" x14ac:dyDescent="0.25">
      <c r="A824" s="11"/>
    </row>
    <row r="825" spans="1:1" ht="15.75" customHeight="1" x14ac:dyDescent="0.25">
      <c r="A825" s="11"/>
    </row>
    <row r="826" spans="1:1" ht="15.75" customHeight="1" x14ac:dyDescent="0.25">
      <c r="A826" s="11"/>
    </row>
    <row r="827" spans="1:1" ht="15.75" customHeight="1" x14ac:dyDescent="0.25">
      <c r="A827" s="11"/>
    </row>
    <row r="828" spans="1:1" ht="15.75" customHeight="1" x14ac:dyDescent="0.25">
      <c r="A828" s="11"/>
    </row>
    <row r="829" spans="1:1" ht="15.75" customHeight="1" x14ac:dyDescent="0.25">
      <c r="A829" s="11"/>
    </row>
    <row r="830" spans="1:1" ht="15.75" customHeight="1" x14ac:dyDescent="0.25">
      <c r="A830" s="11"/>
    </row>
    <row r="831" spans="1:1" ht="15.75" customHeight="1" x14ac:dyDescent="0.25">
      <c r="A831" s="11"/>
    </row>
    <row r="832" spans="1:1" ht="15.75" customHeight="1" x14ac:dyDescent="0.25">
      <c r="A832" s="11"/>
    </row>
    <row r="833" spans="1:1" ht="15.75" customHeight="1" x14ac:dyDescent="0.25">
      <c r="A833" s="11"/>
    </row>
    <row r="834" spans="1:1" ht="15.75" customHeight="1" x14ac:dyDescent="0.25">
      <c r="A834" s="11"/>
    </row>
    <row r="835" spans="1:1" ht="15.75" customHeight="1" x14ac:dyDescent="0.25">
      <c r="A835" s="11"/>
    </row>
    <row r="836" spans="1:1" ht="15.75" customHeight="1" x14ac:dyDescent="0.25">
      <c r="A836" s="11"/>
    </row>
    <row r="837" spans="1:1" ht="15.75" customHeight="1" x14ac:dyDescent="0.25">
      <c r="A837" s="11"/>
    </row>
    <row r="838" spans="1:1" ht="15.75" customHeight="1" x14ac:dyDescent="0.25">
      <c r="A838" s="11"/>
    </row>
    <row r="839" spans="1:1" ht="15.75" customHeight="1" x14ac:dyDescent="0.25">
      <c r="A839" s="11"/>
    </row>
    <row r="840" spans="1:1" ht="15.75" customHeight="1" x14ac:dyDescent="0.25">
      <c r="A840" s="11"/>
    </row>
    <row r="841" spans="1:1" ht="15.75" customHeight="1" x14ac:dyDescent="0.25">
      <c r="A841" s="11"/>
    </row>
    <row r="842" spans="1:1" ht="15.75" customHeight="1" x14ac:dyDescent="0.25">
      <c r="A842" s="11"/>
    </row>
    <row r="843" spans="1:1" ht="15.75" customHeight="1" x14ac:dyDescent="0.25">
      <c r="A843" s="11"/>
    </row>
    <row r="844" spans="1:1" ht="15.75" customHeight="1" x14ac:dyDescent="0.25">
      <c r="A844" s="11"/>
    </row>
    <row r="845" spans="1:1" ht="15.75" customHeight="1" x14ac:dyDescent="0.25">
      <c r="A845" s="11"/>
    </row>
    <row r="846" spans="1:1" ht="15.75" customHeight="1" x14ac:dyDescent="0.25">
      <c r="A846" s="11"/>
    </row>
    <row r="847" spans="1:1" ht="15.75" customHeight="1" x14ac:dyDescent="0.25">
      <c r="A847" s="11"/>
    </row>
    <row r="848" spans="1:1" ht="15.75" customHeight="1" x14ac:dyDescent="0.25">
      <c r="A848" s="11"/>
    </row>
    <row r="849" spans="1:1" ht="15.75" customHeight="1" x14ac:dyDescent="0.25">
      <c r="A849" s="11"/>
    </row>
    <row r="850" spans="1:1" ht="15.75" customHeight="1" x14ac:dyDescent="0.25">
      <c r="A850" s="11"/>
    </row>
    <row r="851" spans="1:1" ht="15.75" customHeight="1" x14ac:dyDescent="0.25">
      <c r="A851" s="11"/>
    </row>
    <row r="852" spans="1:1" ht="15.75" customHeight="1" x14ac:dyDescent="0.25">
      <c r="A852" s="11"/>
    </row>
    <row r="853" spans="1:1" ht="15.75" customHeight="1" x14ac:dyDescent="0.25">
      <c r="A853" s="11"/>
    </row>
    <row r="854" spans="1:1" ht="15.75" customHeight="1" x14ac:dyDescent="0.25">
      <c r="A854" s="11"/>
    </row>
    <row r="855" spans="1:1" ht="15.75" customHeight="1" x14ac:dyDescent="0.25">
      <c r="A855" s="11"/>
    </row>
    <row r="856" spans="1:1" ht="15.75" customHeight="1" x14ac:dyDescent="0.25">
      <c r="A856" s="11"/>
    </row>
    <row r="857" spans="1:1" ht="15.75" customHeight="1" x14ac:dyDescent="0.25">
      <c r="A857" s="11"/>
    </row>
    <row r="858" spans="1:1" ht="15.75" customHeight="1" x14ac:dyDescent="0.25">
      <c r="A858" s="11"/>
    </row>
    <row r="859" spans="1:1" ht="15.75" customHeight="1" x14ac:dyDescent="0.25">
      <c r="A859" s="11"/>
    </row>
    <row r="860" spans="1:1" ht="15.75" customHeight="1" x14ac:dyDescent="0.25">
      <c r="A860" s="11"/>
    </row>
    <row r="861" spans="1:1" ht="15.75" customHeight="1" x14ac:dyDescent="0.25">
      <c r="A861" s="11"/>
    </row>
    <row r="862" spans="1:1" ht="15.75" customHeight="1" x14ac:dyDescent="0.25">
      <c r="A862" s="11"/>
    </row>
    <row r="863" spans="1:1" ht="15.75" customHeight="1" x14ac:dyDescent="0.25">
      <c r="A863" s="11"/>
    </row>
    <row r="864" spans="1:1" ht="15.75" customHeight="1" x14ac:dyDescent="0.25">
      <c r="A864" s="11"/>
    </row>
    <row r="865" spans="1:1" ht="15.75" customHeight="1" x14ac:dyDescent="0.25">
      <c r="A865" s="11"/>
    </row>
    <row r="866" spans="1:1" ht="15.75" customHeight="1" x14ac:dyDescent="0.25">
      <c r="A866" s="11"/>
    </row>
    <row r="867" spans="1:1" ht="15.75" customHeight="1" x14ac:dyDescent="0.25">
      <c r="A867" s="11"/>
    </row>
    <row r="868" spans="1:1" ht="15.75" customHeight="1" x14ac:dyDescent="0.25">
      <c r="A868" s="11"/>
    </row>
    <row r="869" spans="1:1" ht="15.75" customHeight="1" x14ac:dyDescent="0.25">
      <c r="A869" s="11"/>
    </row>
    <row r="870" spans="1:1" ht="15.75" customHeight="1" x14ac:dyDescent="0.25">
      <c r="A870" s="11"/>
    </row>
    <row r="871" spans="1:1" ht="15.75" customHeight="1" x14ac:dyDescent="0.25">
      <c r="A871" s="11"/>
    </row>
    <row r="872" spans="1:1" ht="15.75" customHeight="1" x14ac:dyDescent="0.25">
      <c r="A872" s="11"/>
    </row>
    <row r="873" spans="1:1" ht="15.75" customHeight="1" x14ac:dyDescent="0.25">
      <c r="A873" s="11"/>
    </row>
    <row r="874" spans="1:1" ht="15.75" customHeight="1" x14ac:dyDescent="0.25">
      <c r="A874" s="11"/>
    </row>
    <row r="875" spans="1:1" ht="15.75" customHeight="1" x14ac:dyDescent="0.25">
      <c r="A875" s="11"/>
    </row>
    <row r="876" spans="1:1" ht="15.75" customHeight="1" x14ac:dyDescent="0.25">
      <c r="A876" s="11"/>
    </row>
    <row r="877" spans="1:1" ht="15.75" customHeight="1" x14ac:dyDescent="0.25">
      <c r="A877" s="11"/>
    </row>
    <row r="878" spans="1:1" ht="15.75" customHeight="1" x14ac:dyDescent="0.25">
      <c r="A878" s="11"/>
    </row>
    <row r="879" spans="1:1" ht="15.75" customHeight="1" x14ac:dyDescent="0.25">
      <c r="A879" s="11"/>
    </row>
    <row r="880" spans="1:1" ht="15.75" customHeight="1" x14ac:dyDescent="0.25">
      <c r="A880" s="11"/>
    </row>
    <row r="881" spans="1:1" ht="15.75" customHeight="1" x14ac:dyDescent="0.25">
      <c r="A881" s="11"/>
    </row>
    <row r="882" spans="1:1" ht="15.75" customHeight="1" x14ac:dyDescent="0.25">
      <c r="A882" s="11"/>
    </row>
    <row r="883" spans="1:1" ht="15.75" customHeight="1" x14ac:dyDescent="0.25">
      <c r="A883" s="11"/>
    </row>
    <row r="884" spans="1:1" ht="15.75" customHeight="1" x14ac:dyDescent="0.25">
      <c r="A884" s="11"/>
    </row>
    <row r="885" spans="1:1" ht="15.75" customHeight="1" x14ac:dyDescent="0.25">
      <c r="A885" s="11"/>
    </row>
    <row r="886" spans="1:1" ht="15.75" customHeight="1" x14ac:dyDescent="0.25">
      <c r="A886" s="11"/>
    </row>
    <row r="887" spans="1:1" ht="15.75" customHeight="1" x14ac:dyDescent="0.25">
      <c r="A887" s="11"/>
    </row>
    <row r="888" spans="1:1" ht="15.75" customHeight="1" x14ac:dyDescent="0.25">
      <c r="A888" s="11"/>
    </row>
    <row r="889" spans="1:1" ht="15.75" customHeight="1" x14ac:dyDescent="0.25">
      <c r="A889" s="11"/>
    </row>
    <row r="890" spans="1:1" ht="15.75" customHeight="1" x14ac:dyDescent="0.25">
      <c r="A890" s="11"/>
    </row>
    <row r="891" spans="1:1" ht="15.75" customHeight="1" x14ac:dyDescent="0.25">
      <c r="A891" s="11"/>
    </row>
    <row r="892" spans="1:1" ht="15.75" customHeight="1" x14ac:dyDescent="0.25">
      <c r="A892" s="11"/>
    </row>
    <row r="893" spans="1:1" ht="15.75" customHeight="1" x14ac:dyDescent="0.25">
      <c r="A893" s="11"/>
    </row>
    <row r="894" spans="1:1" ht="15.75" customHeight="1" x14ac:dyDescent="0.25">
      <c r="A894" s="11"/>
    </row>
    <row r="895" spans="1:1" ht="15.75" customHeight="1" x14ac:dyDescent="0.25">
      <c r="A895" s="11"/>
    </row>
    <row r="896" spans="1:1" ht="15.75" customHeight="1" x14ac:dyDescent="0.25">
      <c r="A896" s="11"/>
    </row>
    <row r="897" spans="1:1" ht="15.75" customHeight="1" x14ac:dyDescent="0.25">
      <c r="A897" s="11"/>
    </row>
    <row r="898" spans="1:1" ht="15.75" customHeight="1" x14ac:dyDescent="0.25">
      <c r="A898" s="11"/>
    </row>
    <row r="899" spans="1:1" ht="15.75" customHeight="1" x14ac:dyDescent="0.25">
      <c r="A899" s="11"/>
    </row>
    <row r="900" spans="1:1" ht="15.75" customHeight="1" x14ac:dyDescent="0.25">
      <c r="A900" s="11"/>
    </row>
    <row r="901" spans="1:1" ht="15.75" customHeight="1" x14ac:dyDescent="0.25">
      <c r="A901" s="11"/>
    </row>
    <row r="902" spans="1:1" ht="15.75" customHeight="1" x14ac:dyDescent="0.25">
      <c r="A902" s="11"/>
    </row>
    <row r="903" spans="1:1" ht="15.75" customHeight="1" x14ac:dyDescent="0.25">
      <c r="A903" s="11"/>
    </row>
    <row r="904" spans="1:1" ht="15.75" customHeight="1" x14ac:dyDescent="0.25">
      <c r="A904" s="11"/>
    </row>
    <row r="905" spans="1:1" ht="15.75" customHeight="1" x14ac:dyDescent="0.25">
      <c r="A905" s="11"/>
    </row>
    <row r="906" spans="1:1" ht="15.75" customHeight="1" x14ac:dyDescent="0.25">
      <c r="A906" s="11"/>
    </row>
    <row r="907" spans="1:1" ht="15.75" customHeight="1" x14ac:dyDescent="0.25">
      <c r="A907" s="11"/>
    </row>
    <row r="908" spans="1:1" ht="15.75" customHeight="1" x14ac:dyDescent="0.25">
      <c r="A908" s="11"/>
    </row>
    <row r="909" spans="1:1" ht="15.75" customHeight="1" x14ac:dyDescent="0.25">
      <c r="A909" s="11"/>
    </row>
    <row r="910" spans="1:1" ht="15.75" customHeight="1" x14ac:dyDescent="0.25">
      <c r="A910" s="11"/>
    </row>
    <row r="911" spans="1:1" ht="15.75" customHeight="1" x14ac:dyDescent="0.25">
      <c r="A911" s="11"/>
    </row>
    <row r="912" spans="1:1" ht="15.75" customHeight="1" x14ac:dyDescent="0.25">
      <c r="A912" s="11"/>
    </row>
    <row r="913" spans="1:1" ht="15.75" customHeight="1" x14ac:dyDescent="0.25">
      <c r="A913" s="11"/>
    </row>
    <row r="914" spans="1:1" ht="15.75" customHeight="1" x14ac:dyDescent="0.25">
      <c r="A914" s="11"/>
    </row>
    <row r="915" spans="1:1" ht="15.75" customHeight="1" x14ac:dyDescent="0.25">
      <c r="A915" s="11"/>
    </row>
    <row r="916" spans="1:1" ht="15.75" customHeight="1" x14ac:dyDescent="0.25">
      <c r="A916" s="11"/>
    </row>
    <row r="917" spans="1:1" ht="15.75" customHeight="1" x14ac:dyDescent="0.25">
      <c r="A917" s="11"/>
    </row>
    <row r="918" spans="1:1" ht="15.75" customHeight="1" x14ac:dyDescent="0.25">
      <c r="A918" s="11"/>
    </row>
    <row r="919" spans="1:1" ht="15.75" customHeight="1" x14ac:dyDescent="0.25">
      <c r="A919" s="11"/>
    </row>
    <row r="920" spans="1:1" ht="15.75" customHeight="1" x14ac:dyDescent="0.25">
      <c r="A920" s="11"/>
    </row>
    <row r="921" spans="1:1" ht="15.75" customHeight="1" x14ac:dyDescent="0.25">
      <c r="A921" s="11"/>
    </row>
    <row r="922" spans="1:1" ht="15.75" customHeight="1" x14ac:dyDescent="0.25">
      <c r="A922" s="11"/>
    </row>
    <row r="923" spans="1:1" ht="15.75" customHeight="1" x14ac:dyDescent="0.25">
      <c r="A923" s="11"/>
    </row>
    <row r="924" spans="1:1" ht="15.75" customHeight="1" x14ac:dyDescent="0.25">
      <c r="A924" s="11"/>
    </row>
    <row r="925" spans="1:1" ht="15.75" customHeight="1" x14ac:dyDescent="0.25">
      <c r="A925" s="11"/>
    </row>
    <row r="926" spans="1:1" ht="15.75" customHeight="1" x14ac:dyDescent="0.25">
      <c r="A926" s="11"/>
    </row>
    <row r="927" spans="1:1" ht="15.75" customHeight="1" x14ac:dyDescent="0.25">
      <c r="A927" s="11"/>
    </row>
    <row r="928" spans="1:1" ht="15.75" customHeight="1" x14ac:dyDescent="0.25">
      <c r="A928" s="11"/>
    </row>
    <row r="929" spans="1:1" ht="15.75" customHeight="1" x14ac:dyDescent="0.25">
      <c r="A929" s="11"/>
    </row>
    <row r="930" spans="1:1" ht="15.75" customHeight="1" x14ac:dyDescent="0.25">
      <c r="A930" s="11"/>
    </row>
    <row r="931" spans="1:1" ht="15.75" customHeight="1" x14ac:dyDescent="0.25">
      <c r="A931" s="11"/>
    </row>
    <row r="932" spans="1:1" ht="15.75" customHeight="1" x14ac:dyDescent="0.25">
      <c r="A932" s="11"/>
    </row>
    <row r="933" spans="1:1" ht="15.75" customHeight="1" x14ac:dyDescent="0.25">
      <c r="A933" s="11"/>
    </row>
    <row r="934" spans="1:1" ht="15.75" customHeight="1" x14ac:dyDescent="0.25">
      <c r="A934" s="11"/>
    </row>
    <row r="935" spans="1:1" ht="15.75" customHeight="1" x14ac:dyDescent="0.25">
      <c r="A935" s="11"/>
    </row>
    <row r="936" spans="1:1" ht="15.75" customHeight="1" x14ac:dyDescent="0.25">
      <c r="A936" s="11"/>
    </row>
    <row r="937" spans="1:1" ht="15.75" customHeight="1" x14ac:dyDescent="0.25">
      <c r="A937" s="11"/>
    </row>
    <row r="938" spans="1:1" ht="15.75" customHeight="1" x14ac:dyDescent="0.25">
      <c r="A938" s="11"/>
    </row>
    <row r="939" spans="1:1" ht="15.75" customHeight="1" x14ac:dyDescent="0.25">
      <c r="A939" s="11"/>
    </row>
    <row r="940" spans="1:1" ht="15.75" customHeight="1" x14ac:dyDescent="0.25">
      <c r="A940" s="11"/>
    </row>
    <row r="941" spans="1:1" ht="15.75" customHeight="1" x14ac:dyDescent="0.25">
      <c r="A941" s="11"/>
    </row>
    <row r="942" spans="1:1" ht="15.75" customHeight="1" x14ac:dyDescent="0.25">
      <c r="A942" s="11"/>
    </row>
    <row r="943" spans="1:1" ht="15.75" customHeight="1" x14ac:dyDescent="0.25">
      <c r="A943" s="11"/>
    </row>
    <row r="944" spans="1:1" ht="15.75" customHeight="1" x14ac:dyDescent="0.25">
      <c r="A944" s="11"/>
    </row>
    <row r="945" spans="1:1" ht="15.75" customHeight="1" x14ac:dyDescent="0.25">
      <c r="A945" s="11"/>
    </row>
    <row r="946" spans="1:1" ht="15.75" customHeight="1" x14ac:dyDescent="0.25">
      <c r="A946" s="11"/>
    </row>
    <row r="947" spans="1:1" ht="15.75" customHeight="1" x14ac:dyDescent="0.25">
      <c r="A947" s="11"/>
    </row>
    <row r="948" spans="1:1" ht="15.75" customHeight="1" x14ac:dyDescent="0.25">
      <c r="A948" s="11"/>
    </row>
    <row r="949" spans="1:1" ht="15.75" customHeight="1" x14ac:dyDescent="0.25">
      <c r="A949" s="11"/>
    </row>
    <row r="950" spans="1:1" ht="15.75" customHeight="1" x14ac:dyDescent="0.25">
      <c r="A950" s="11"/>
    </row>
    <row r="951" spans="1:1" ht="15.75" customHeight="1" x14ac:dyDescent="0.25">
      <c r="A951" s="11"/>
    </row>
    <row r="952" spans="1:1" ht="15.75" customHeight="1" x14ac:dyDescent="0.25">
      <c r="A952" s="11"/>
    </row>
    <row r="953" spans="1:1" ht="15.75" customHeight="1" x14ac:dyDescent="0.25">
      <c r="A953" s="11"/>
    </row>
    <row r="954" spans="1:1" ht="15.75" customHeight="1" x14ac:dyDescent="0.25">
      <c r="A954" s="11"/>
    </row>
    <row r="955" spans="1:1" ht="15.75" customHeight="1" x14ac:dyDescent="0.25">
      <c r="A955" s="11"/>
    </row>
    <row r="956" spans="1:1" ht="15.75" customHeight="1" x14ac:dyDescent="0.25">
      <c r="A956" s="11"/>
    </row>
    <row r="957" spans="1:1" ht="15.75" customHeight="1" x14ac:dyDescent="0.25">
      <c r="A957" s="11"/>
    </row>
    <row r="958" spans="1:1" ht="15.75" customHeight="1" x14ac:dyDescent="0.25">
      <c r="A958" s="11"/>
    </row>
    <row r="959" spans="1:1" ht="15.75" customHeight="1" x14ac:dyDescent="0.25">
      <c r="A959" s="11"/>
    </row>
    <row r="960" spans="1:1" ht="15.75" customHeight="1" x14ac:dyDescent="0.25">
      <c r="A960" s="11"/>
    </row>
    <row r="961" spans="1:1" ht="15.75" customHeight="1" x14ac:dyDescent="0.25">
      <c r="A961" s="11"/>
    </row>
    <row r="962" spans="1:1" ht="15.75" customHeight="1" x14ac:dyDescent="0.25">
      <c r="A962" s="11"/>
    </row>
    <row r="963" spans="1:1" ht="15.75" customHeight="1" x14ac:dyDescent="0.25">
      <c r="A963" s="11"/>
    </row>
    <row r="964" spans="1:1" ht="15.75" customHeight="1" x14ac:dyDescent="0.25">
      <c r="A964" s="11"/>
    </row>
    <row r="965" spans="1:1" ht="15.75" customHeight="1" x14ac:dyDescent="0.25">
      <c r="A965" s="11"/>
    </row>
    <row r="966" spans="1:1" ht="15.75" customHeight="1" x14ac:dyDescent="0.25">
      <c r="A966" s="11"/>
    </row>
    <row r="967" spans="1:1" ht="15.75" customHeight="1" x14ac:dyDescent="0.25">
      <c r="A967" s="11"/>
    </row>
    <row r="968" spans="1:1" ht="15.75" customHeight="1" x14ac:dyDescent="0.25">
      <c r="A968" s="11"/>
    </row>
    <row r="969" spans="1:1" ht="15.75" customHeight="1" x14ac:dyDescent="0.25">
      <c r="A969" s="11"/>
    </row>
    <row r="970" spans="1:1" ht="15.75" customHeight="1" x14ac:dyDescent="0.25">
      <c r="A970" s="11"/>
    </row>
    <row r="971" spans="1:1" ht="15.75" customHeight="1" x14ac:dyDescent="0.25">
      <c r="A971" s="11"/>
    </row>
    <row r="972" spans="1:1" ht="15.75" customHeight="1" x14ac:dyDescent="0.25">
      <c r="A972" s="11"/>
    </row>
    <row r="973" spans="1:1" ht="15.75" customHeight="1" x14ac:dyDescent="0.25">
      <c r="A973" s="11"/>
    </row>
    <row r="974" spans="1:1" ht="15.75" customHeight="1" x14ac:dyDescent="0.25">
      <c r="A974" s="11"/>
    </row>
    <row r="975" spans="1:1" ht="15.75" customHeight="1" x14ac:dyDescent="0.25">
      <c r="A975" s="11"/>
    </row>
    <row r="976" spans="1:1" ht="15.75" customHeight="1" x14ac:dyDescent="0.25">
      <c r="A976" s="11"/>
    </row>
    <row r="977" spans="1:1" ht="15.75" customHeight="1" x14ac:dyDescent="0.25">
      <c r="A977" s="11"/>
    </row>
    <row r="978" spans="1:1" ht="15.75" customHeight="1" x14ac:dyDescent="0.25">
      <c r="A978" s="11"/>
    </row>
    <row r="979" spans="1:1" ht="15.75" customHeight="1" x14ac:dyDescent="0.25">
      <c r="A979" s="11"/>
    </row>
    <row r="980" spans="1:1" ht="15.75" customHeight="1" x14ac:dyDescent="0.25">
      <c r="A980" s="11"/>
    </row>
    <row r="981" spans="1:1" ht="15.75" customHeight="1" x14ac:dyDescent="0.25">
      <c r="A981" s="11"/>
    </row>
    <row r="982" spans="1:1" ht="15.75" customHeight="1" x14ac:dyDescent="0.25">
      <c r="A982" s="11"/>
    </row>
    <row r="983" spans="1:1" ht="15.75" customHeight="1" x14ac:dyDescent="0.25">
      <c r="A983" s="11"/>
    </row>
    <row r="984" spans="1:1" ht="15.75" customHeight="1" x14ac:dyDescent="0.25">
      <c r="A984" s="11"/>
    </row>
    <row r="985" spans="1:1" ht="15.75" customHeight="1" x14ac:dyDescent="0.25">
      <c r="A985" s="11"/>
    </row>
    <row r="986" spans="1:1" ht="15.75" customHeight="1" x14ac:dyDescent="0.25">
      <c r="A986" s="11"/>
    </row>
    <row r="987" spans="1:1" ht="15.75" customHeight="1" x14ac:dyDescent="0.25">
      <c r="A987" s="11"/>
    </row>
    <row r="988" spans="1:1" ht="15.75" customHeight="1" x14ac:dyDescent="0.25">
      <c r="A988" s="11"/>
    </row>
    <row r="989" spans="1:1" ht="15.75" customHeight="1" x14ac:dyDescent="0.25">
      <c r="A989" s="11"/>
    </row>
    <row r="990" spans="1:1" ht="15.75" customHeight="1" x14ac:dyDescent="0.25">
      <c r="A990" s="11"/>
    </row>
    <row r="991" spans="1:1" ht="15.75" customHeight="1" x14ac:dyDescent="0.25">
      <c r="A991" s="11"/>
    </row>
    <row r="992" spans="1:1" ht="15.75" customHeight="1" x14ac:dyDescent="0.25">
      <c r="A992" s="11"/>
    </row>
    <row r="993" spans="1:1" ht="15.75" customHeight="1" x14ac:dyDescent="0.25">
      <c r="A993" s="11"/>
    </row>
    <row r="994" spans="1:1" ht="15.75" customHeight="1" x14ac:dyDescent="0.25">
      <c r="A994" s="11"/>
    </row>
    <row r="995" spans="1:1" ht="15.75" customHeight="1" x14ac:dyDescent="0.25">
      <c r="A995" s="11"/>
    </row>
    <row r="996" spans="1:1" ht="15.75" customHeight="1" x14ac:dyDescent="0.25">
      <c r="A996" s="11"/>
    </row>
    <row r="997" spans="1:1" ht="15.75" customHeight="1" x14ac:dyDescent="0.25">
      <c r="A997" s="11"/>
    </row>
    <row r="998" spans="1:1" ht="15.75" customHeight="1" x14ac:dyDescent="0.25">
      <c r="A998" s="11"/>
    </row>
    <row r="999" spans="1:1" ht="15.75" customHeight="1" x14ac:dyDescent="0.25">
      <c r="A999" s="11"/>
    </row>
    <row r="1000" spans="1:1" ht="15" customHeight="1" x14ac:dyDescent="0.25">
      <c r="A1000" s="11"/>
    </row>
  </sheetData>
  <mergeCells count="4">
    <mergeCell ref="A47:B47"/>
    <mergeCell ref="A48:B48"/>
    <mergeCell ref="A49:B49"/>
    <mergeCell ref="A35:G35"/>
  </mergeCells>
  <conditionalFormatting sqref="C5:C6">
    <cfRule type="cellIs" dxfId="88" priority="3" operator="equal">
      <formula>MIN($B$24:$W$24)</formula>
    </cfRule>
    <cfRule type="cellIs" dxfId="87" priority="4" operator="equal">
      <formula>MIN($B$23:$W$23)</formula>
    </cfRule>
  </conditionalFormatting>
  <conditionalFormatting sqref="C8:C9">
    <cfRule type="cellIs" dxfId="86" priority="5" operator="equal">
      <formula>MIN($B$16:$S$16)</formula>
    </cfRule>
  </conditionalFormatting>
  <conditionalFormatting sqref="C8:C34">
    <cfRule type="cellIs" dxfId="85" priority="6" operator="equal">
      <formula>MIN($B$17:$S$17)</formula>
    </cfRule>
  </conditionalFormatting>
  <conditionalFormatting sqref="C9">
    <cfRule type="cellIs" dxfId="84" priority="1" operator="equal">
      <formula>MIN(#REF!)</formula>
    </cfRule>
  </conditionalFormatting>
  <conditionalFormatting sqref="C10 C23">
    <cfRule type="cellIs" dxfId="83" priority="2" operator="equal">
      <formula>MIN(#REF!)</formula>
    </cfRule>
  </conditionalFormatting>
  <conditionalFormatting sqref="C10:C34">
    <cfRule type="cellIs" dxfId="82" priority="7" operator="equal">
      <formula>MIN($B$18:$S$18)</formula>
    </cfRule>
  </conditionalFormatting>
  <conditionalFormatting sqref="D5:D7 D34">
    <cfRule type="cellIs" dxfId="81" priority="8" operator="equal">
      <formula>MIN($F$20:$W$20)</formula>
    </cfRule>
    <cfRule type="cellIs" dxfId="80" priority="9" operator="equal">
      <formula>MIN($F$19:$W$19)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00"/>
  <sheetViews>
    <sheetView workbookViewId="0">
      <selection activeCell="A17" sqref="A17:E17"/>
    </sheetView>
  </sheetViews>
  <sheetFormatPr defaultColWidth="14.42578125" defaultRowHeight="15" customHeight="1" x14ac:dyDescent="0.25"/>
  <cols>
    <col min="1" max="1" width="13.140625" customWidth="1"/>
    <col min="2" max="2" width="19.28515625" customWidth="1"/>
    <col min="3" max="3" width="24.5703125" customWidth="1"/>
    <col min="4" max="4" width="14.85546875" customWidth="1"/>
    <col min="5" max="5" width="12.140625" bestFit="1" customWidth="1"/>
    <col min="6" max="6" width="14.7109375" bestFit="1" customWidth="1"/>
    <col min="7" max="7" width="60.28515625" customWidth="1"/>
    <col min="8" max="8" width="42.85546875" customWidth="1"/>
    <col min="9" max="9" width="48" customWidth="1"/>
    <col min="10" max="25" width="8" customWidth="1"/>
  </cols>
  <sheetData>
    <row r="1" spans="1:6" ht="38.25" customHeight="1" x14ac:dyDescent="0.25"/>
    <row r="2" spans="1:6" ht="25.5" customHeight="1" x14ac:dyDescent="0.25"/>
    <row r="3" spans="1:6" ht="25.5" customHeight="1" x14ac:dyDescent="0.25">
      <c r="A3" s="362" t="s">
        <v>591</v>
      </c>
      <c r="B3" s="363"/>
      <c r="C3" s="363"/>
      <c r="D3" s="363"/>
      <c r="E3" s="363"/>
      <c r="F3" s="363"/>
    </row>
    <row r="4" spans="1:6" ht="25.5" x14ac:dyDescent="0.25">
      <c r="A4" s="19" t="s">
        <v>0</v>
      </c>
      <c r="B4" s="19" t="s">
        <v>2</v>
      </c>
      <c r="C4" s="19" t="s">
        <v>30</v>
      </c>
      <c r="D4" s="19" t="s">
        <v>31</v>
      </c>
      <c r="E4" s="19" t="s">
        <v>32</v>
      </c>
      <c r="F4" s="19" t="s">
        <v>33</v>
      </c>
    </row>
    <row r="5" spans="1:6" ht="51.75" customHeight="1" x14ac:dyDescent="0.25">
      <c r="A5" s="17" t="s">
        <v>10</v>
      </c>
      <c r="B5" s="3" t="s">
        <v>34</v>
      </c>
      <c r="C5" s="6" t="s">
        <v>14</v>
      </c>
      <c r="D5" s="17">
        <v>1</v>
      </c>
      <c r="E5" s="5">
        <f>'Quadro de Preços 1 (2) - I'!H15</f>
        <v>5</v>
      </c>
      <c r="F5" s="21">
        <f>D5*E5</f>
        <v>5</v>
      </c>
    </row>
    <row r="6" spans="1:6" ht="50.25" customHeight="1" x14ac:dyDescent="0.25">
      <c r="A6" s="17" t="s">
        <v>10</v>
      </c>
      <c r="B6" s="3" t="s">
        <v>34</v>
      </c>
      <c r="C6" s="8" t="s">
        <v>16</v>
      </c>
      <c r="D6" s="17">
        <v>100</v>
      </c>
      <c r="E6" s="5">
        <f>'Quadro de Preços 1 (2) - I'!H17</f>
        <v>0.4</v>
      </c>
      <c r="F6" s="21">
        <f>D6*E6</f>
        <v>40</v>
      </c>
    </row>
    <row r="7" spans="1:6" ht="15" customHeight="1" x14ac:dyDescent="0.25">
      <c r="A7" s="17" t="s">
        <v>10</v>
      </c>
      <c r="B7" s="3" t="s">
        <v>34</v>
      </c>
      <c r="C7" s="8" t="s">
        <v>419</v>
      </c>
      <c r="D7" s="18">
        <v>10</v>
      </c>
      <c r="E7" s="5">
        <f>'Quadro de Preços 1 (2) - I'!H18</f>
        <v>0.2</v>
      </c>
      <c r="F7" s="21">
        <f>D7*E7</f>
        <v>2</v>
      </c>
    </row>
    <row r="8" spans="1:6" ht="15" customHeight="1" x14ac:dyDescent="0.25">
      <c r="A8" s="361" t="s">
        <v>35</v>
      </c>
      <c r="B8" s="359"/>
      <c r="C8" s="359"/>
      <c r="D8" s="359"/>
      <c r="E8" s="360"/>
      <c r="F8" s="262">
        <f>SUM(F5:F6)</f>
        <v>45</v>
      </c>
    </row>
    <row r="9" spans="1:6" ht="15" customHeight="1" x14ac:dyDescent="0.25">
      <c r="F9" s="181">
        <f>F7</f>
        <v>2</v>
      </c>
    </row>
    <row r="12" spans="1:6" ht="15" customHeight="1" x14ac:dyDescent="0.25">
      <c r="A12" s="362" t="s">
        <v>592</v>
      </c>
      <c r="B12" s="363"/>
      <c r="C12" s="363"/>
      <c r="D12" s="363"/>
      <c r="E12" s="363"/>
      <c r="F12" s="363"/>
    </row>
    <row r="13" spans="1:6" ht="15" customHeight="1" x14ac:dyDescent="0.25">
      <c r="A13" s="19" t="s">
        <v>0</v>
      </c>
      <c r="B13" s="19" t="s">
        <v>2</v>
      </c>
      <c r="C13" s="19" t="s">
        <v>30</v>
      </c>
      <c r="D13" s="19" t="s">
        <v>31</v>
      </c>
      <c r="E13" s="19" t="s">
        <v>32</v>
      </c>
      <c r="F13" s="19" t="s">
        <v>33</v>
      </c>
    </row>
    <row r="14" spans="1:6" ht="15" customHeight="1" x14ac:dyDescent="0.25">
      <c r="A14" s="17" t="s">
        <v>10</v>
      </c>
      <c r="B14" s="3" t="s">
        <v>34</v>
      </c>
      <c r="C14" s="6" t="s">
        <v>14</v>
      </c>
      <c r="D14" s="17">
        <v>1</v>
      </c>
      <c r="E14" s="5">
        <f>'Quadro de Preços (3) - II'!H15</f>
        <v>5</v>
      </c>
      <c r="F14" s="21">
        <f>D14*E14</f>
        <v>5</v>
      </c>
    </row>
    <row r="15" spans="1:6" ht="15" customHeight="1" x14ac:dyDescent="0.25">
      <c r="A15" s="17" t="s">
        <v>10</v>
      </c>
      <c r="B15" s="3" t="s">
        <v>34</v>
      </c>
      <c r="C15" s="8" t="s">
        <v>16</v>
      </c>
      <c r="D15" s="17">
        <v>100</v>
      </c>
      <c r="E15" s="5">
        <f>'Quadro de Preços (3) - II'!H17</f>
        <v>0.4</v>
      </c>
      <c r="F15" s="21">
        <f>D15*E15</f>
        <v>40</v>
      </c>
    </row>
    <row r="16" spans="1:6" ht="15" customHeight="1" x14ac:dyDescent="0.25">
      <c r="A16" s="17" t="s">
        <v>10</v>
      </c>
      <c r="B16" s="3" t="s">
        <v>34</v>
      </c>
      <c r="C16" s="8" t="s">
        <v>419</v>
      </c>
      <c r="D16" s="18">
        <v>10</v>
      </c>
      <c r="E16" s="5">
        <f>'Quadro de Preços (3) - II'!H18</f>
        <v>0.2</v>
      </c>
      <c r="F16" s="21">
        <f>D16*E16</f>
        <v>2</v>
      </c>
    </row>
    <row r="17" spans="1:6" ht="15" customHeight="1" x14ac:dyDescent="0.25">
      <c r="A17" s="361" t="s">
        <v>35</v>
      </c>
      <c r="B17" s="359"/>
      <c r="C17" s="359"/>
      <c r="D17" s="359"/>
      <c r="E17" s="360"/>
      <c r="F17" s="262">
        <f>SUM(F14:F15)</f>
        <v>45</v>
      </c>
    </row>
    <row r="18" spans="1:6" ht="15" customHeight="1" x14ac:dyDescent="0.25">
      <c r="A18" s="12"/>
      <c r="B18" s="12"/>
      <c r="C18" s="12"/>
      <c r="F18" s="181">
        <f>F16</f>
        <v>2</v>
      </c>
    </row>
    <row r="19" spans="1:6" ht="15" customHeight="1" x14ac:dyDescent="0.25">
      <c r="A19" s="12"/>
      <c r="B19" s="12"/>
      <c r="C19" s="12"/>
    </row>
    <row r="20" spans="1:6" ht="15" customHeight="1" x14ac:dyDescent="0.25">
      <c r="A20" s="12"/>
      <c r="B20" s="12"/>
      <c r="C20" s="12"/>
    </row>
    <row r="21" spans="1:6" ht="15.75" customHeight="1" x14ac:dyDescent="0.25"/>
    <row r="22" spans="1:6" ht="15.75" customHeight="1" x14ac:dyDescent="0.25"/>
    <row r="23" spans="1:6" ht="15.75" customHeight="1" x14ac:dyDescent="0.25"/>
    <row r="24" spans="1:6" ht="15.75" customHeight="1" x14ac:dyDescent="0.25"/>
    <row r="25" spans="1:6" ht="15.75" customHeight="1" x14ac:dyDescent="0.25"/>
    <row r="26" spans="1:6" ht="15.75" customHeight="1" x14ac:dyDescent="0.25"/>
    <row r="27" spans="1:6" ht="15.75" customHeight="1" x14ac:dyDescent="0.25"/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">
    <mergeCell ref="A8:E8"/>
    <mergeCell ref="A3:F3"/>
    <mergeCell ref="A12:F12"/>
    <mergeCell ref="A17:E17"/>
  </mergeCells>
  <pageMargins left="0.7" right="0.7" top="0.75" bottom="0.75" header="0" footer="0"/>
  <pageSetup paperSize="9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081C-E9E5-4F63-BAE1-DA88D300B884}">
  <sheetPr>
    <pageSetUpPr fitToPage="1"/>
  </sheetPr>
  <dimension ref="A1:F1000"/>
  <sheetViews>
    <sheetView workbookViewId="0">
      <selection activeCell="E16" sqref="E16"/>
    </sheetView>
  </sheetViews>
  <sheetFormatPr defaultColWidth="14.42578125" defaultRowHeight="15" customHeight="1" x14ac:dyDescent="0.25"/>
  <cols>
    <col min="1" max="1" width="13.140625" customWidth="1"/>
    <col min="2" max="2" width="19.28515625" customWidth="1"/>
    <col min="3" max="3" width="24.5703125" customWidth="1"/>
    <col min="4" max="4" width="14.85546875" customWidth="1"/>
    <col min="5" max="5" width="12.140625" bestFit="1" customWidth="1"/>
    <col min="6" max="6" width="14.7109375" bestFit="1" customWidth="1"/>
    <col min="7" max="7" width="60.28515625" customWidth="1"/>
    <col min="8" max="8" width="42.85546875" customWidth="1"/>
    <col min="9" max="9" width="48" customWidth="1"/>
    <col min="10" max="25" width="8" customWidth="1"/>
  </cols>
  <sheetData>
    <row r="1" spans="1:6" ht="38.25" customHeight="1" x14ac:dyDescent="0.25"/>
    <row r="2" spans="1:6" ht="25.5" customHeight="1" x14ac:dyDescent="0.25"/>
    <row r="3" spans="1:6" ht="25.5" customHeight="1" x14ac:dyDescent="0.25">
      <c r="A3" s="362" t="s">
        <v>496</v>
      </c>
      <c r="B3" s="363"/>
      <c r="C3" s="363"/>
      <c r="D3" s="363"/>
      <c r="E3" s="363"/>
      <c r="F3" s="363"/>
    </row>
    <row r="4" spans="1:6" ht="25.5" x14ac:dyDescent="0.25">
      <c r="A4" s="19" t="s">
        <v>0</v>
      </c>
      <c r="B4" s="19" t="s">
        <v>2</v>
      </c>
      <c r="C4" s="19" t="s">
        <v>30</v>
      </c>
      <c r="D4" s="19" t="s">
        <v>31</v>
      </c>
      <c r="E4" s="19" t="s">
        <v>32</v>
      </c>
      <c r="F4" s="19" t="s">
        <v>33</v>
      </c>
    </row>
    <row r="5" spans="1:6" ht="51.75" customHeight="1" x14ac:dyDescent="0.25">
      <c r="A5" s="17" t="s">
        <v>10</v>
      </c>
      <c r="B5" s="3" t="s">
        <v>34</v>
      </c>
      <c r="C5" s="6" t="s">
        <v>14</v>
      </c>
      <c r="D5" s="17">
        <v>1</v>
      </c>
      <c r="E5" s="5">
        <f>'Quadro de Preços 1 (2) - I'!H15</f>
        <v>5</v>
      </c>
      <c r="F5" s="21">
        <f>D5*E5</f>
        <v>5</v>
      </c>
    </row>
    <row r="6" spans="1:6" ht="50.25" customHeight="1" x14ac:dyDescent="0.25">
      <c r="A6" s="17" t="s">
        <v>10</v>
      </c>
      <c r="B6" s="3" t="s">
        <v>34</v>
      </c>
      <c r="C6" s="8" t="s">
        <v>16</v>
      </c>
      <c r="D6" s="17">
        <v>100</v>
      </c>
      <c r="E6" s="5">
        <f>'Quadro de Preços 1 (2) - I'!H17</f>
        <v>0.4</v>
      </c>
      <c r="F6" s="21">
        <f>D6*E6</f>
        <v>40</v>
      </c>
    </row>
    <row r="7" spans="1:6" ht="15" customHeight="1" x14ac:dyDescent="0.25">
      <c r="A7" s="17" t="s">
        <v>10</v>
      </c>
      <c r="B7" s="3" t="s">
        <v>34</v>
      </c>
      <c r="C7" s="8" t="s">
        <v>419</v>
      </c>
      <c r="D7" s="18">
        <v>10</v>
      </c>
      <c r="E7" s="5">
        <f>'Quadro de Preços 1 (2) - I'!H18</f>
        <v>0.2</v>
      </c>
      <c r="F7" s="21">
        <f>D7*E7</f>
        <v>2</v>
      </c>
    </row>
    <row r="8" spans="1:6" ht="15" customHeight="1" x14ac:dyDescent="0.25">
      <c r="A8" s="361" t="s">
        <v>35</v>
      </c>
      <c r="B8" s="359"/>
      <c r="C8" s="359"/>
      <c r="D8" s="359"/>
      <c r="E8" s="360"/>
      <c r="F8" s="262">
        <f>SUM(F5:F6)</f>
        <v>45</v>
      </c>
    </row>
    <row r="9" spans="1:6" ht="15" customHeight="1" x14ac:dyDescent="0.25">
      <c r="F9" s="181">
        <f>F7</f>
        <v>2</v>
      </c>
    </row>
    <row r="12" spans="1:6" ht="15" customHeight="1" x14ac:dyDescent="0.25">
      <c r="A12" s="362" t="s">
        <v>496</v>
      </c>
      <c r="B12" s="363"/>
      <c r="C12" s="363"/>
      <c r="D12" s="363"/>
      <c r="E12" s="363"/>
      <c r="F12" s="363"/>
    </row>
    <row r="13" spans="1:6" ht="15" customHeight="1" x14ac:dyDescent="0.25">
      <c r="A13" s="19" t="s">
        <v>0</v>
      </c>
      <c r="B13" s="19" t="s">
        <v>2</v>
      </c>
      <c r="C13" s="19" t="s">
        <v>30</v>
      </c>
      <c r="D13" s="19" t="s">
        <v>31</v>
      </c>
      <c r="E13" s="19" t="s">
        <v>32</v>
      </c>
      <c r="F13" s="19" t="s">
        <v>33</v>
      </c>
    </row>
    <row r="14" spans="1:6" ht="15" customHeight="1" x14ac:dyDescent="0.25">
      <c r="A14" s="17" t="s">
        <v>10</v>
      </c>
      <c r="B14" s="3" t="s">
        <v>34</v>
      </c>
      <c r="C14" s="6" t="s">
        <v>14</v>
      </c>
      <c r="D14" s="17">
        <v>1</v>
      </c>
      <c r="E14" s="5">
        <f>'Quadro de Preços (3) - II'!H15</f>
        <v>5</v>
      </c>
      <c r="F14" s="21">
        <f>D14*E14</f>
        <v>5</v>
      </c>
    </row>
    <row r="15" spans="1:6" ht="15" customHeight="1" x14ac:dyDescent="0.25">
      <c r="A15" s="17" t="s">
        <v>10</v>
      </c>
      <c r="B15" s="3" t="s">
        <v>34</v>
      </c>
      <c r="C15" s="8" t="s">
        <v>16</v>
      </c>
      <c r="D15" s="17">
        <v>100</v>
      </c>
      <c r="E15" s="5">
        <f>'Quadro de Preços (3) - II'!H17</f>
        <v>0.4</v>
      </c>
      <c r="F15" s="21">
        <f>D15*E15</f>
        <v>40</v>
      </c>
    </row>
    <row r="16" spans="1:6" ht="15" customHeight="1" x14ac:dyDescent="0.25">
      <c r="A16" s="17" t="s">
        <v>10</v>
      </c>
      <c r="B16" s="3" t="s">
        <v>34</v>
      </c>
      <c r="C16" s="8" t="s">
        <v>419</v>
      </c>
      <c r="D16" s="18">
        <v>10</v>
      </c>
      <c r="E16" s="5">
        <f>'Quadro de Preços (3) - II'!H18</f>
        <v>0.2</v>
      </c>
      <c r="F16" s="21">
        <f>D16*E16</f>
        <v>2</v>
      </c>
    </row>
    <row r="17" spans="1:6" ht="15" customHeight="1" x14ac:dyDescent="0.25">
      <c r="A17" s="361" t="s">
        <v>35</v>
      </c>
      <c r="B17" s="359"/>
      <c r="C17" s="359"/>
      <c r="D17" s="359"/>
      <c r="E17" s="360"/>
      <c r="F17" s="262">
        <f>SUM(F14:F15)</f>
        <v>45</v>
      </c>
    </row>
    <row r="18" spans="1:6" ht="15" customHeight="1" x14ac:dyDescent="0.25">
      <c r="A18" s="12"/>
      <c r="B18" s="12"/>
      <c r="C18" s="12"/>
      <c r="F18" s="181">
        <f>F16</f>
        <v>2</v>
      </c>
    </row>
    <row r="19" spans="1:6" ht="15" customHeight="1" x14ac:dyDescent="0.25">
      <c r="A19" s="12"/>
      <c r="B19" s="12"/>
      <c r="C19" s="12"/>
    </row>
    <row r="20" spans="1:6" ht="15" customHeight="1" x14ac:dyDescent="0.25">
      <c r="A20" s="12"/>
      <c r="B20" s="12"/>
      <c r="C20" s="12"/>
    </row>
    <row r="21" spans="1:6" ht="15.75" customHeight="1" x14ac:dyDescent="0.25">
      <c r="A21" s="13"/>
      <c r="B21" s="12"/>
      <c r="C21" s="12"/>
    </row>
    <row r="22" spans="1:6" ht="15.75" customHeight="1" x14ac:dyDescent="0.25">
      <c r="A22" s="353"/>
      <c r="B22" s="354"/>
      <c r="C22" s="354"/>
    </row>
    <row r="23" spans="1:6" ht="15.75" customHeight="1" x14ac:dyDescent="0.25">
      <c r="A23" s="353"/>
      <c r="B23" s="354"/>
      <c r="C23" s="354"/>
    </row>
    <row r="24" spans="1:6" ht="15.75" customHeight="1" x14ac:dyDescent="0.25">
      <c r="A24" s="353"/>
      <c r="B24" s="354"/>
      <c r="C24" s="354"/>
    </row>
    <row r="25" spans="1:6" ht="15.75" customHeight="1" x14ac:dyDescent="0.25"/>
    <row r="26" spans="1:6" ht="15.75" customHeight="1" x14ac:dyDescent="0.25"/>
    <row r="27" spans="1:6" ht="15.75" customHeight="1" x14ac:dyDescent="0.25"/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3:F3"/>
    <mergeCell ref="A8:E8"/>
    <mergeCell ref="A22:C22"/>
    <mergeCell ref="A23:C23"/>
    <mergeCell ref="A24:C24"/>
    <mergeCell ref="A12:F12"/>
    <mergeCell ref="A17:E17"/>
  </mergeCells>
  <pageMargins left="0.7" right="0.7" top="0.75" bottom="0.75" header="0" footer="0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4</vt:i4>
      </vt:variant>
    </vt:vector>
  </HeadingPairs>
  <TitlesOfParts>
    <vt:vector size="33" baseType="lpstr">
      <vt:lpstr>Quadro de Preços 1</vt:lpstr>
      <vt:lpstr>Quadro de Preços 1 (2) - I</vt:lpstr>
      <vt:lpstr>Quadro de Preços (3) - II</vt:lpstr>
      <vt:lpstr>Quadro de Preços Frete</vt:lpstr>
      <vt:lpstr>Materiais Gráficos</vt:lpstr>
      <vt:lpstr>Planilha para vinculação</vt:lpstr>
      <vt:lpstr>Verba_Escritorio_Cons e limpeza</vt:lpstr>
      <vt:lpstr>Verba_Estudo</vt:lpstr>
      <vt:lpstr>Verba_Pesquisafinal</vt:lpstr>
      <vt:lpstr>Verba_Kit Pedagogico_I</vt:lpstr>
      <vt:lpstr>Verba_Kit Pedagogico_II</vt:lpstr>
      <vt:lpstr>Kit Lanche</vt:lpstr>
      <vt:lpstr>Kits; Mesas e Cadeiras</vt:lpstr>
      <vt:lpstr>Horas_Agente Social_ITAPEMIRIM</vt:lpstr>
      <vt:lpstr>Horas_Técnico Social_ITAPEMIRIM</vt:lpstr>
      <vt:lpstr>Condomínio Fazendinha I - PO</vt:lpstr>
      <vt:lpstr>Condomínio Fazendinha II - PO</vt:lpstr>
      <vt:lpstr>testes_FazendinhaI</vt:lpstr>
      <vt:lpstr>testes_Condomínio Fazendinha II</vt:lpstr>
      <vt:lpstr>Cronograma Consolidado</vt:lpstr>
      <vt:lpstr>Delos (insumos)</vt:lpstr>
      <vt:lpstr>Garças (insumos)</vt:lpstr>
      <vt:lpstr>Paçuaré I (insumos)</vt:lpstr>
      <vt:lpstr>Paçuaré II (insumos)</vt:lpstr>
      <vt:lpstr>Parque Carioca I (insumos)</vt:lpstr>
      <vt:lpstr>Parque Carioca III (insumos)</vt:lpstr>
      <vt:lpstr>Parque Carioca IV (insumos)</vt:lpstr>
      <vt:lpstr>Pintassilgos (insumos)</vt:lpstr>
      <vt:lpstr>Santorini (insumos)</vt:lpstr>
      <vt:lpstr>'Condomínio Fazendinha I - PO'!Print_Area</vt:lpstr>
      <vt:lpstr>'Condomínio Fazendinha II - PO'!Print_Area</vt:lpstr>
      <vt:lpstr>'Condomínio Fazendinha I - PO'!Print_Titles</vt:lpstr>
      <vt:lpstr>'Condomínio Fazendinha II - PO'!Print_Titles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da Silva dos Santos</dc:creator>
  <cp:lastModifiedBy>Yuri Ferreira Coloneze</cp:lastModifiedBy>
  <dcterms:created xsi:type="dcterms:W3CDTF">2020-04-15T14:35:18Z</dcterms:created>
  <dcterms:modified xsi:type="dcterms:W3CDTF">2025-05-28T15:26:01Z</dcterms:modified>
</cp:coreProperties>
</file>