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Eng Abilio Neto\Desktop\Defensoria\Santa Cruz\PROJETO EXECUTIVO\ELÉTRICA\_R04\"/>
    </mc:Choice>
  </mc:AlternateContent>
  <xr:revisionPtr revIDLastSave="0" documentId="13_ncr:1_{13B418FC-450C-4E95-9450-0964880A4EFA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QGBT" sheetId="3" r:id="rId1"/>
  </sheets>
  <definedNames>
    <definedName name="_xlnm.Print_Area" localSheetId="0">QGBT!$A$1:$AW$215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K131" i="3" l="1"/>
  <c r="AI132" i="3"/>
  <c r="AJ133" i="3"/>
  <c r="AK134" i="3"/>
  <c r="AJ129" i="3"/>
  <c r="AI128" i="3"/>
  <c r="AI196" i="3"/>
  <c r="AK195" i="3"/>
  <c r="X197" i="3"/>
  <c r="W197" i="3"/>
  <c r="Z197" i="3" s="1"/>
  <c r="AJ197" i="3" s="1"/>
  <c r="X196" i="3"/>
  <c r="W196" i="3"/>
  <c r="Z196" i="3" s="1"/>
  <c r="X195" i="3"/>
  <c r="W195" i="3"/>
  <c r="Z195" i="3" s="1"/>
  <c r="X194" i="3"/>
  <c r="W194" i="3"/>
  <c r="Z194" i="3" s="1"/>
  <c r="X193" i="3"/>
  <c r="W193" i="3"/>
  <c r="Z193" i="3" s="1"/>
  <c r="X192" i="3"/>
  <c r="W192" i="3"/>
  <c r="Z192" i="3" s="1"/>
  <c r="X191" i="3"/>
  <c r="W191" i="3"/>
  <c r="Z191" i="3" s="1"/>
  <c r="X190" i="3"/>
  <c r="W190" i="3"/>
  <c r="Z190" i="3" s="1"/>
  <c r="X189" i="3"/>
  <c r="W189" i="3"/>
  <c r="Z189" i="3" s="1"/>
  <c r="X165" i="3"/>
  <c r="W165" i="3"/>
  <c r="Z165" i="3" s="1"/>
  <c r="AJ165" i="3" s="1"/>
  <c r="X164" i="3"/>
  <c r="W164" i="3"/>
  <c r="Z164" i="3" s="1"/>
  <c r="AI164" i="3" s="1"/>
  <c r="X163" i="3"/>
  <c r="W163" i="3"/>
  <c r="Z163" i="3" s="1"/>
  <c r="AK163" i="3" s="1"/>
  <c r="X162" i="3"/>
  <c r="W162" i="3"/>
  <c r="Z162" i="3" s="1"/>
  <c r="AJ162" i="3" s="1"/>
  <c r="X161" i="3"/>
  <c r="W161" i="3"/>
  <c r="Z161" i="3" s="1"/>
  <c r="AI161" i="3" s="1"/>
  <c r="X160" i="3"/>
  <c r="W160" i="3"/>
  <c r="Z160" i="3" s="1"/>
  <c r="AK160" i="3" s="1"/>
  <c r="AB195" i="3" l="1"/>
  <c r="AD195" i="3" s="1"/>
  <c r="AB196" i="3"/>
  <c r="AD196" i="3" s="1"/>
  <c r="AB197" i="3"/>
  <c r="AD197" i="3" s="1"/>
  <c r="AK189" i="3"/>
  <c r="AB189" i="3"/>
  <c r="AD189" i="3" s="1"/>
  <c r="AI190" i="3"/>
  <c r="AB190" i="3"/>
  <c r="AD190" i="3" s="1"/>
  <c r="AJ191" i="3"/>
  <c r="AB191" i="3"/>
  <c r="AD191" i="3" s="1"/>
  <c r="AK192" i="3"/>
  <c r="AB192" i="3"/>
  <c r="AD192" i="3" s="1"/>
  <c r="AI193" i="3"/>
  <c r="AB193" i="3"/>
  <c r="AD193" i="3" s="1"/>
  <c r="AJ194" i="3"/>
  <c r="AB194" i="3"/>
  <c r="AD194" i="3" s="1"/>
  <c r="AB165" i="3"/>
  <c r="AD165" i="3" s="1"/>
  <c r="AB160" i="3"/>
  <c r="AD160" i="3" s="1"/>
  <c r="AB161" i="3"/>
  <c r="AD161" i="3" s="1"/>
  <c r="AB162" i="3"/>
  <c r="AD162" i="3" s="1"/>
  <c r="AB163" i="3"/>
  <c r="AD163" i="3" s="1"/>
  <c r="AB164" i="3"/>
  <c r="AD164" i="3" s="1"/>
  <c r="X134" i="3"/>
  <c r="W134" i="3"/>
  <c r="X188" i="3"/>
  <c r="W188" i="3"/>
  <c r="X133" i="3"/>
  <c r="W133" i="3"/>
  <c r="X132" i="3"/>
  <c r="W132" i="3"/>
  <c r="X131" i="3"/>
  <c r="W131" i="3"/>
  <c r="X159" i="3"/>
  <c r="W159" i="3"/>
  <c r="X27" i="3"/>
  <c r="W27" i="3"/>
  <c r="X129" i="3"/>
  <c r="W129" i="3"/>
  <c r="X130" i="3"/>
  <c r="W130" i="3"/>
  <c r="X128" i="3"/>
  <c r="W128" i="3"/>
  <c r="X210" i="3"/>
  <c r="W210" i="3"/>
  <c r="X209" i="3"/>
  <c r="W209" i="3"/>
  <c r="X208" i="3"/>
  <c r="W208" i="3"/>
  <c r="X207" i="3"/>
  <c r="X214" i="3" s="1"/>
  <c r="W214" i="3" s="1"/>
  <c r="W207" i="3"/>
  <c r="X213" i="3" s="1"/>
  <c r="W137" i="3" s="1"/>
  <c r="X187" i="3"/>
  <c r="W187" i="3"/>
  <c r="X186" i="3"/>
  <c r="W186" i="3"/>
  <c r="X185" i="3"/>
  <c r="W185" i="3"/>
  <c r="X184" i="3"/>
  <c r="W184" i="3"/>
  <c r="X183" i="3"/>
  <c r="W183" i="3"/>
  <c r="X182" i="3"/>
  <c r="W182" i="3"/>
  <c r="X181" i="3"/>
  <c r="W181" i="3"/>
  <c r="X180" i="3"/>
  <c r="W180" i="3"/>
  <c r="X179" i="3"/>
  <c r="W179" i="3"/>
  <c r="X178" i="3"/>
  <c r="W178" i="3"/>
  <c r="X177" i="3"/>
  <c r="W177" i="3"/>
  <c r="X176" i="3"/>
  <c r="W176" i="3"/>
  <c r="X175" i="3"/>
  <c r="X201" i="3" s="1"/>
  <c r="W201" i="3" s="1"/>
  <c r="X12" i="3" s="1"/>
  <c r="W175" i="3"/>
  <c r="X158" i="3"/>
  <c r="W158" i="3"/>
  <c r="X157" i="3"/>
  <c r="W157" i="3"/>
  <c r="X156" i="3"/>
  <c r="W156" i="3"/>
  <c r="X155" i="3"/>
  <c r="W155" i="3"/>
  <c r="X154" i="3"/>
  <c r="W154" i="3"/>
  <c r="X153" i="3"/>
  <c r="W153" i="3"/>
  <c r="X152" i="3"/>
  <c r="W152" i="3"/>
  <c r="X151" i="3"/>
  <c r="W151" i="3"/>
  <c r="X150" i="3"/>
  <c r="W150" i="3"/>
  <c r="X149" i="3"/>
  <c r="W149" i="3"/>
  <c r="X148" i="3"/>
  <c r="W148" i="3"/>
  <c r="X147" i="3"/>
  <c r="W147" i="3"/>
  <c r="X146" i="3"/>
  <c r="X169" i="3" s="1"/>
  <c r="W169" i="3" s="1"/>
  <c r="X11" i="3" s="1"/>
  <c r="W146" i="3"/>
  <c r="X168" i="3" s="1"/>
  <c r="W11" i="3" s="1"/>
  <c r="X137" i="3"/>
  <c r="X127" i="3"/>
  <c r="W127" i="3"/>
  <c r="X126" i="3"/>
  <c r="W126" i="3"/>
  <c r="X125" i="3"/>
  <c r="W125" i="3"/>
  <c r="X124" i="3"/>
  <c r="W124" i="3"/>
  <c r="X123" i="3"/>
  <c r="W123" i="3"/>
  <c r="X122" i="3"/>
  <c r="W122" i="3"/>
  <c r="X121" i="3"/>
  <c r="W121" i="3"/>
  <c r="X120" i="3"/>
  <c r="W120" i="3"/>
  <c r="X119" i="3"/>
  <c r="W119" i="3"/>
  <c r="X118" i="3"/>
  <c r="W118" i="3"/>
  <c r="X117" i="3"/>
  <c r="W117" i="3"/>
  <c r="X116" i="3"/>
  <c r="W116" i="3"/>
  <c r="X115" i="3"/>
  <c r="W115" i="3"/>
  <c r="X114" i="3"/>
  <c r="W114" i="3"/>
  <c r="X113" i="3"/>
  <c r="W113" i="3"/>
  <c r="X112" i="3"/>
  <c r="W112" i="3"/>
  <c r="X111" i="3"/>
  <c r="W111" i="3"/>
  <c r="X105" i="3"/>
  <c r="W105" i="3" s="1"/>
  <c r="X13" i="3" s="1"/>
  <c r="W101" i="3"/>
  <c r="Z101" i="3" s="1"/>
  <c r="W100" i="3"/>
  <c r="Z100" i="3" s="1"/>
  <c r="W99" i="3"/>
  <c r="Z99" i="3" s="1"/>
  <c r="W98" i="3"/>
  <c r="Z98" i="3" s="1"/>
  <c r="W97" i="3"/>
  <c r="Z97" i="3" s="1"/>
  <c r="W96" i="3"/>
  <c r="Z96" i="3" s="1"/>
  <c r="W95" i="3"/>
  <c r="Z95" i="3" s="1"/>
  <c r="W94" i="3"/>
  <c r="Z94" i="3" s="1"/>
  <c r="W93" i="3"/>
  <c r="Z93" i="3" s="1"/>
  <c r="W92" i="3"/>
  <c r="Z92" i="3" s="1"/>
  <c r="W91" i="3"/>
  <c r="Z91" i="3" s="1"/>
  <c r="W90" i="3"/>
  <c r="Z90" i="3" s="1"/>
  <c r="W89" i="3"/>
  <c r="Z89" i="3" s="1"/>
  <c r="W88" i="3"/>
  <c r="Z88" i="3" s="1"/>
  <c r="W87" i="3"/>
  <c r="Z87" i="3" s="1"/>
  <c r="W86" i="3"/>
  <c r="Z86" i="3" s="1"/>
  <c r="W85" i="3"/>
  <c r="Z85" i="3" s="1"/>
  <c r="W84" i="3"/>
  <c r="Z84" i="3" s="1"/>
  <c r="W83" i="3"/>
  <c r="Z83" i="3" s="1"/>
  <c r="W82" i="3"/>
  <c r="Z82" i="3" s="1"/>
  <c r="W81" i="3"/>
  <c r="Z81" i="3" s="1"/>
  <c r="W80" i="3"/>
  <c r="Z80" i="3" s="1"/>
  <c r="W79" i="3"/>
  <c r="Z79" i="3" s="1"/>
  <c r="W78" i="3"/>
  <c r="Z78" i="3" s="1"/>
  <c r="W77" i="3"/>
  <c r="Z77" i="3" s="1"/>
  <c r="W76" i="3"/>
  <c r="Z76" i="3" s="1"/>
  <c r="W75" i="3"/>
  <c r="Z75" i="3" s="1"/>
  <c r="W74" i="3"/>
  <c r="Z74" i="3" s="1"/>
  <c r="W73" i="3"/>
  <c r="Z73" i="3" s="1"/>
  <c r="W72" i="3"/>
  <c r="Z72" i="3" s="1"/>
  <c r="W71" i="3"/>
  <c r="Z71" i="3" s="1"/>
  <c r="W70" i="3"/>
  <c r="Z70" i="3" s="1"/>
  <c r="W69" i="3"/>
  <c r="Z69" i="3" s="1"/>
  <c r="W68" i="3"/>
  <c r="Z68" i="3" s="1"/>
  <c r="W67" i="3"/>
  <c r="Z67" i="3" s="1"/>
  <c r="W66" i="3"/>
  <c r="Z66" i="3" s="1"/>
  <c r="W65" i="3"/>
  <c r="Z65" i="3" s="1"/>
  <c r="W64" i="3"/>
  <c r="Z64" i="3" s="1"/>
  <c r="W63" i="3"/>
  <c r="Z63" i="3" s="1"/>
  <c r="W62" i="3"/>
  <c r="Z62" i="3" s="1"/>
  <c r="AJ62" i="3" s="1"/>
  <c r="W61" i="3"/>
  <c r="Z61" i="3" s="1"/>
  <c r="AI61" i="3" s="1"/>
  <c r="W60" i="3"/>
  <c r="Z60" i="3" s="1"/>
  <c r="W59" i="3"/>
  <c r="Z59" i="3" s="1"/>
  <c r="W58" i="3"/>
  <c r="Z58" i="3" s="1"/>
  <c r="W57" i="3"/>
  <c r="Z57" i="3" s="1"/>
  <c r="W56" i="3"/>
  <c r="Z56" i="3" s="1"/>
  <c r="W55" i="3"/>
  <c r="Z55" i="3" s="1"/>
  <c r="W54" i="3"/>
  <c r="Z54" i="3" s="1"/>
  <c r="W53" i="3"/>
  <c r="Z53" i="3" s="1"/>
  <c r="AJ53" i="3" s="1"/>
  <c r="W52" i="3"/>
  <c r="X43" i="3"/>
  <c r="W43" i="3"/>
  <c r="X42" i="3"/>
  <c r="W42" i="3"/>
  <c r="X41" i="3"/>
  <c r="W41" i="3"/>
  <c r="X40" i="3"/>
  <c r="X46" i="3" s="1"/>
  <c r="W46" i="3" s="1"/>
  <c r="W40" i="3"/>
  <c r="X30" i="3"/>
  <c r="W30" i="3"/>
  <c r="X29" i="3"/>
  <c r="W29" i="3"/>
  <c r="X28" i="3"/>
  <c r="W28" i="3"/>
  <c r="X26" i="3"/>
  <c r="W26" i="3"/>
  <c r="X25" i="3"/>
  <c r="W25" i="3"/>
  <c r="X24" i="3"/>
  <c r="X34" i="3" s="1"/>
  <c r="W34" i="3" s="1"/>
  <c r="W24" i="3"/>
  <c r="X33" i="3" s="1"/>
  <c r="X9" i="3"/>
  <c r="W9" i="3"/>
  <c r="X8" i="3"/>
  <c r="W8" i="3"/>
  <c r="X7" i="3"/>
  <c r="W7" i="3"/>
  <c r="X6" i="3"/>
  <c r="W6" i="3"/>
  <c r="X200" i="3" l="1"/>
  <c r="W12" i="3" s="1"/>
  <c r="Z12" i="3" s="1"/>
  <c r="AI12" i="3" s="1"/>
  <c r="Z131" i="3"/>
  <c r="AB131" i="3" s="1"/>
  <c r="AD131" i="3" s="1"/>
  <c r="Z132" i="3"/>
  <c r="Z133" i="3"/>
  <c r="Z188" i="3"/>
  <c r="AJ188" i="3" s="1"/>
  <c r="Z134" i="3"/>
  <c r="AB133" i="3"/>
  <c r="AD133" i="3" s="1"/>
  <c r="Z7" i="3"/>
  <c r="AJ7" i="3" s="1"/>
  <c r="Z8" i="3"/>
  <c r="AB8" i="3" s="1"/>
  <c r="AD8" i="3" s="1"/>
  <c r="Z9" i="3"/>
  <c r="AJ9" i="3" s="1"/>
  <c r="Z159" i="3"/>
  <c r="AJ159" i="3" s="1"/>
  <c r="Z27" i="3"/>
  <c r="AK27" i="3" s="1"/>
  <c r="Z129" i="3"/>
  <c r="X140" i="3"/>
  <c r="W140" i="3" s="1"/>
  <c r="X10" i="3" s="1"/>
  <c r="X18" i="3" s="1"/>
  <c r="W18" i="3" s="1"/>
  <c r="Z137" i="3"/>
  <c r="AK137" i="3" s="1"/>
  <c r="Z208" i="3"/>
  <c r="AJ208" i="3" s="1"/>
  <c r="Z209" i="3"/>
  <c r="AK209" i="3" s="1"/>
  <c r="Z210" i="3"/>
  <c r="AI210" i="3" s="1"/>
  <c r="Z128" i="3"/>
  <c r="Z130" i="3"/>
  <c r="AI130" i="3" s="1"/>
  <c r="Z11" i="3"/>
  <c r="AK11" i="3" s="1"/>
  <c r="Z33" i="3"/>
  <c r="AJ33" i="3" s="1"/>
  <c r="Z25" i="3"/>
  <c r="AJ25" i="3" s="1"/>
  <c r="Z26" i="3"/>
  <c r="AJ26" i="3" s="1"/>
  <c r="Z28" i="3"/>
  <c r="AI28" i="3" s="1"/>
  <c r="Z29" i="3"/>
  <c r="AJ29" i="3" s="1"/>
  <c r="Z30" i="3"/>
  <c r="Z40" i="3"/>
  <c r="AK40" i="3" s="1"/>
  <c r="Z41" i="3"/>
  <c r="AB41" i="3" s="1"/>
  <c r="AD41" i="3" s="1"/>
  <c r="Z42" i="3"/>
  <c r="AB42" i="3" s="1"/>
  <c r="AD42" i="3" s="1"/>
  <c r="Z43" i="3"/>
  <c r="AJ43" i="3" s="1"/>
  <c r="X104" i="3"/>
  <c r="Z111" i="3"/>
  <c r="AI111" i="3" s="1"/>
  <c r="Z112" i="3"/>
  <c r="AJ112" i="3" s="1"/>
  <c r="Z113" i="3"/>
  <c r="AK113" i="3" s="1"/>
  <c r="Z114" i="3"/>
  <c r="AI114" i="3" s="1"/>
  <c r="Z115" i="3"/>
  <c r="AJ115" i="3" s="1"/>
  <c r="Z116" i="3"/>
  <c r="AJ116" i="3" s="1"/>
  <c r="Z117" i="3"/>
  <c r="AB117" i="3" s="1"/>
  <c r="AD117" i="3" s="1"/>
  <c r="Z118" i="3"/>
  <c r="AB118" i="3" s="1"/>
  <c r="AD118" i="3" s="1"/>
  <c r="Z119" i="3"/>
  <c r="AB119" i="3" s="1"/>
  <c r="AD119" i="3" s="1"/>
  <c r="Z120" i="3"/>
  <c r="AB120" i="3" s="1"/>
  <c r="AD120" i="3" s="1"/>
  <c r="Z121" i="3"/>
  <c r="AB121" i="3" s="1"/>
  <c r="AD121" i="3" s="1"/>
  <c r="Z122" i="3"/>
  <c r="AB122" i="3" s="1"/>
  <c r="AD122" i="3" s="1"/>
  <c r="Z123" i="3"/>
  <c r="AB123" i="3" s="1"/>
  <c r="AD123" i="3" s="1"/>
  <c r="Z124" i="3"/>
  <c r="Z125" i="3"/>
  <c r="AB125" i="3" s="1"/>
  <c r="AD125" i="3" s="1"/>
  <c r="Z126" i="3"/>
  <c r="AI126" i="3" s="1"/>
  <c r="Z127" i="3"/>
  <c r="AJ127" i="3" s="1"/>
  <c r="Z176" i="3"/>
  <c r="AJ176" i="3" s="1"/>
  <c r="Z177" i="3"/>
  <c r="AB177" i="3" s="1"/>
  <c r="AD177" i="3" s="1"/>
  <c r="Z178" i="3"/>
  <c r="AI178" i="3" s="1"/>
  <c r="Z179" i="3"/>
  <c r="AB179" i="3" s="1"/>
  <c r="AD179" i="3" s="1"/>
  <c r="Z180" i="3"/>
  <c r="AK180" i="3" s="1"/>
  <c r="Z181" i="3"/>
  <c r="AB181" i="3" s="1"/>
  <c r="AD181" i="3" s="1"/>
  <c r="Z182" i="3"/>
  <c r="AJ182" i="3" s="1"/>
  <c r="Z183" i="3"/>
  <c r="AB183" i="3" s="1"/>
  <c r="AD183" i="3" s="1"/>
  <c r="Z184" i="3"/>
  <c r="AI184" i="3" s="1"/>
  <c r="Z185" i="3"/>
  <c r="AB185" i="3" s="1"/>
  <c r="AD185" i="3" s="1"/>
  <c r="Z186" i="3"/>
  <c r="AK186" i="3" s="1"/>
  <c r="Z187" i="3"/>
  <c r="AB187" i="3" s="1"/>
  <c r="AD187" i="3" s="1"/>
  <c r="AK7" i="3"/>
  <c r="AI8" i="3"/>
  <c r="AB9" i="3"/>
  <c r="AD9" i="3" s="1"/>
  <c r="AI54" i="3"/>
  <c r="AB54" i="3"/>
  <c r="AD54" i="3" s="1"/>
  <c r="AJ54" i="3"/>
  <c r="AJ56" i="3"/>
  <c r="AB56" i="3"/>
  <c r="AD56" i="3" s="1"/>
  <c r="AK56" i="3"/>
  <c r="AK25" i="3"/>
  <c r="AB28" i="3"/>
  <c r="AD28" i="3" s="1"/>
  <c r="AK43" i="3"/>
  <c r="AI55" i="3"/>
  <c r="AB55" i="3"/>
  <c r="AD55" i="3" s="1"/>
  <c r="AK55" i="3"/>
  <c r="Z24" i="3"/>
  <c r="Z6" i="3"/>
  <c r="X45" i="3"/>
  <c r="Z45" i="3" s="1"/>
  <c r="Z52" i="3"/>
  <c r="AB53" i="3"/>
  <c r="AD53" i="3" s="1"/>
  <c r="AI53" i="3"/>
  <c r="AK53" i="3"/>
  <c r="AI57" i="3"/>
  <c r="AB57" i="3"/>
  <c r="AD57" i="3" s="1"/>
  <c r="AJ57" i="3"/>
  <c r="AI58" i="3"/>
  <c r="AB58" i="3"/>
  <c r="AD58" i="3" s="1"/>
  <c r="AK58" i="3"/>
  <c r="AJ59" i="3"/>
  <c r="AB59" i="3"/>
  <c r="AD59" i="3" s="1"/>
  <c r="AK59" i="3"/>
  <c r="AI60" i="3"/>
  <c r="AB60" i="3"/>
  <c r="AD60" i="3" s="1"/>
  <c r="AJ60" i="3"/>
  <c r="AB111" i="3"/>
  <c r="AD111" i="3" s="1"/>
  <c r="AB115" i="3"/>
  <c r="AD115" i="3" s="1"/>
  <c r="AJ119" i="3"/>
  <c r="AK123" i="3"/>
  <c r="AK61" i="3"/>
  <c r="X139" i="3"/>
  <c r="AI181" i="3"/>
  <c r="Z213" i="3"/>
  <c r="AB61" i="3"/>
  <c r="AD61" i="3" s="1"/>
  <c r="AB62" i="3"/>
  <c r="AD62" i="3" s="1"/>
  <c r="AK62" i="3"/>
  <c r="AI63" i="3"/>
  <c r="AB63" i="3"/>
  <c r="AD63" i="3" s="1"/>
  <c r="AJ63" i="3"/>
  <c r="AI64" i="3"/>
  <c r="AB64" i="3"/>
  <c r="AD64" i="3" s="1"/>
  <c r="AK64" i="3"/>
  <c r="AJ65" i="3"/>
  <c r="AB65" i="3"/>
  <c r="AD65" i="3" s="1"/>
  <c r="AK65" i="3"/>
  <c r="AI66" i="3"/>
  <c r="AB66" i="3"/>
  <c r="AD66" i="3" s="1"/>
  <c r="AJ66" i="3"/>
  <c r="AI67" i="3"/>
  <c r="AB67" i="3"/>
  <c r="AD67" i="3" s="1"/>
  <c r="AK67" i="3"/>
  <c r="AJ68" i="3"/>
  <c r="AB68" i="3"/>
  <c r="AD68" i="3" s="1"/>
  <c r="AK68" i="3"/>
  <c r="AI69" i="3"/>
  <c r="AB69" i="3"/>
  <c r="AD69" i="3" s="1"/>
  <c r="AJ69" i="3"/>
  <c r="AI70" i="3"/>
  <c r="AB70" i="3"/>
  <c r="AD70" i="3" s="1"/>
  <c r="AK70" i="3"/>
  <c r="AJ71" i="3"/>
  <c r="AB71" i="3"/>
  <c r="AD71" i="3" s="1"/>
  <c r="AK71" i="3"/>
  <c r="AI72" i="3"/>
  <c r="AB72" i="3"/>
  <c r="AD72" i="3" s="1"/>
  <c r="AJ72" i="3"/>
  <c r="AI73" i="3"/>
  <c r="AB73" i="3"/>
  <c r="AD73" i="3" s="1"/>
  <c r="AK73" i="3"/>
  <c r="AJ74" i="3"/>
  <c r="AB74" i="3"/>
  <c r="AD74" i="3" s="1"/>
  <c r="AK74" i="3"/>
  <c r="AI75" i="3"/>
  <c r="AB75" i="3"/>
  <c r="AD75" i="3" s="1"/>
  <c r="AJ75" i="3"/>
  <c r="AI76" i="3"/>
  <c r="AB76" i="3"/>
  <c r="AD76" i="3" s="1"/>
  <c r="AK76" i="3"/>
  <c r="AJ77" i="3"/>
  <c r="AB77" i="3"/>
  <c r="AD77" i="3" s="1"/>
  <c r="AK77" i="3"/>
  <c r="AI78" i="3"/>
  <c r="AB78" i="3"/>
  <c r="AD78" i="3" s="1"/>
  <c r="AJ78" i="3"/>
  <c r="AI79" i="3"/>
  <c r="AB79" i="3"/>
  <c r="AD79" i="3" s="1"/>
  <c r="AK79" i="3"/>
  <c r="AJ80" i="3"/>
  <c r="AB80" i="3"/>
  <c r="AD80" i="3" s="1"/>
  <c r="AK80" i="3"/>
  <c r="AI81" i="3"/>
  <c r="AB81" i="3"/>
  <c r="AD81" i="3" s="1"/>
  <c r="AJ81" i="3"/>
  <c r="AI82" i="3"/>
  <c r="AB82" i="3"/>
  <c r="AD82" i="3" s="1"/>
  <c r="AK82" i="3"/>
  <c r="AJ83" i="3"/>
  <c r="AB83" i="3"/>
  <c r="AD83" i="3" s="1"/>
  <c r="AK83" i="3"/>
  <c r="AI84" i="3"/>
  <c r="AB84" i="3"/>
  <c r="AD84" i="3" s="1"/>
  <c r="AJ84" i="3"/>
  <c r="AI85" i="3"/>
  <c r="AB85" i="3"/>
  <c r="AD85" i="3" s="1"/>
  <c r="AK85" i="3"/>
  <c r="AJ86" i="3"/>
  <c r="AB86" i="3"/>
  <c r="AD86" i="3" s="1"/>
  <c r="AK86" i="3"/>
  <c r="AI87" i="3"/>
  <c r="AB87" i="3"/>
  <c r="AD87" i="3" s="1"/>
  <c r="AJ87" i="3"/>
  <c r="AI88" i="3"/>
  <c r="AB88" i="3"/>
  <c r="AD88" i="3" s="1"/>
  <c r="AK88" i="3"/>
  <c r="AJ89" i="3"/>
  <c r="AB89" i="3"/>
  <c r="AD89" i="3" s="1"/>
  <c r="AK89" i="3"/>
  <c r="AI90" i="3"/>
  <c r="AB90" i="3"/>
  <c r="AD90" i="3" s="1"/>
  <c r="AJ90" i="3"/>
  <c r="AI91" i="3"/>
  <c r="AB91" i="3"/>
  <c r="AD91" i="3" s="1"/>
  <c r="AK91" i="3"/>
  <c r="AJ92" i="3"/>
  <c r="AB92" i="3"/>
  <c r="AD92" i="3" s="1"/>
  <c r="AK92" i="3"/>
  <c r="AI93" i="3"/>
  <c r="AB93" i="3"/>
  <c r="AD93" i="3" s="1"/>
  <c r="AJ93" i="3"/>
  <c r="AI94" i="3"/>
  <c r="AB94" i="3"/>
  <c r="AD94" i="3" s="1"/>
  <c r="AK94" i="3"/>
  <c r="AJ95" i="3"/>
  <c r="AB95" i="3"/>
  <c r="AD95" i="3" s="1"/>
  <c r="AK95" i="3"/>
  <c r="AI96" i="3"/>
  <c r="AB96" i="3"/>
  <c r="AD96" i="3" s="1"/>
  <c r="AJ96" i="3"/>
  <c r="AI97" i="3"/>
  <c r="AB97" i="3"/>
  <c r="AD97" i="3" s="1"/>
  <c r="AK97" i="3"/>
  <c r="AJ98" i="3"/>
  <c r="AB98" i="3"/>
  <c r="AD98" i="3" s="1"/>
  <c r="AK98" i="3"/>
  <c r="AI99" i="3"/>
  <c r="AB99" i="3"/>
  <c r="AD99" i="3" s="1"/>
  <c r="AJ99" i="3"/>
  <c r="AI100" i="3"/>
  <c r="AB100" i="3"/>
  <c r="AD100" i="3" s="1"/>
  <c r="AK100" i="3"/>
  <c r="AJ101" i="3"/>
  <c r="AB101" i="3"/>
  <c r="AD101" i="3" s="1"/>
  <c r="AK101" i="3"/>
  <c r="Z168" i="3"/>
  <c r="AB176" i="3"/>
  <c r="AD176" i="3" s="1"/>
  <c r="AB184" i="3"/>
  <c r="AD184" i="3" s="1"/>
  <c r="AB208" i="3"/>
  <c r="AD208" i="3" s="1"/>
  <c r="Z147" i="3"/>
  <c r="Z148" i="3"/>
  <c r="Z149" i="3"/>
  <c r="Z150" i="3"/>
  <c r="Z151" i="3"/>
  <c r="Z152" i="3"/>
  <c r="Z153" i="3"/>
  <c r="Z154" i="3"/>
  <c r="Z155" i="3"/>
  <c r="Z156" i="3"/>
  <c r="Z157" i="3"/>
  <c r="Z158" i="3"/>
  <c r="Z175" i="3"/>
  <c r="Z146" i="3"/>
  <c r="Z207" i="3"/>
  <c r="AJ125" i="3" l="1"/>
  <c r="AI121" i="3"/>
  <c r="AK117" i="3"/>
  <c r="AB113" i="3"/>
  <c r="AD113" i="3" s="1"/>
  <c r="AB43" i="3"/>
  <c r="AD43" i="3" s="1"/>
  <c r="AI41" i="3"/>
  <c r="AB25" i="3"/>
  <c r="AD25" i="3" s="1"/>
  <c r="AB134" i="3"/>
  <c r="AD134" i="3" s="1"/>
  <c r="AB188" i="3"/>
  <c r="AD188" i="3" s="1"/>
  <c r="AB186" i="3"/>
  <c r="AD186" i="3" s="1"/>
  <c r="AB182" i="3"/>
  <c r="AD182" i="3" s="1"/>
  <c r="AK9" i="3"/>
  <c r="AB7" i="3"/>
  <c r="AD7" i="3" s="1"/>
  <c r="AB129" i="3"/>
  <c r="AD129" i="3" s="1"/>
  <c r="AJ27" i="3"/>
  <c r="AB180" i="3"/>
  <c r="AD180" i="3" s="1"/>
  <c r="AB178" i="3"/>
  <c r="AD178" i="3" s="1"/>
  <c r="Z200" i="3"/>
  <c r="AI200" i="3" s="1"/>
  <c r="AK12" i="3"/>
  <c r="AJ8" i="3"/>
  <c r="AB132" i="3"/>
  <c r="AD132" i="3" s="1"/>
  <c r="AI9" i="3"/>
  <c r="AI7" i="3"/>
  <c r="AI27" i="3"/>
  <c r="AJ12" i="3"/>
  <c r="AJ137" i="3"/>
  <c r="AK126" i="3"/>
  <c r="AK8" i="3"/>
  <c r="AK30" i="3"/>
  <c r="AI30" i="3"/>
  <c r="AB27" i="3"/>
  <c r="AD27" i="3" s="1"/>
  <c r="AB159" i="3"/>
  <c r="AD159" i="3" s="1"/>
  <c r="AB130" i="3"/>
  <c r="AD130" i="3" s="1"/>
  <c r="AK200" i="3"/>
  <c r="AB33" i="3"/>
  <c r="AD33" i="3" s="1"/>
  <c r="AI137" i="3"/>
  <c r="AK115" i="3"/>
  <c r="AB30" i="3"/>
  <c r="AD30" i="3" s="1"/>
  <c r="AI25" i="3"/>
  <c r="AB12" i="3"/>
  <c r="AD12" i="3" s="1"/>
  <c r="AK130" i="3"/>
  <c r="AB209" i="3"/>
  <c r="AD209" i="3" s="1"/>
  <c r="AB137" i="3"/>
  <c r="AD137" i="3" s="1"/>
  <c r="AJ185" i="3"/>
  <c r="AK177" i="3"/>
  <c r="AI118" i="3"/>
  <c r="AB114" i="3"/>
  <c r="AD114" i="3" s="1"/>
  <c r="AI40" i="3"/>
  <c r="AB26" i="3"/>
  <c r="AD26" i="3" s="1"/>
  <c r="AJ11" i="3"/>
  <c r="AJ130" i="3"/>
  <c r="AB128" i="3"/>
  <c r="AD128" i="3" s="1"/>
  <c r="AB124" i="3"/>
  <c r="AD124" i="3" s="1"/>
  <c r="AI124" i="3"/>
  <c r="AB210" i="3"/>
  <c r="AD210" i="3" s="1"/>
  <c r="AI187" i="3"/>
  <c r="AK183" i="3"/>
  <c r="AJ179" i="3"/>
  <c r="AB116" i="3"/>
  <c r="AD116" i="3" s="1"/>
  <c r="AB126" i="3"/>
  <c r="AD126" i="3" s="1"/>
  <c r="AJ122" i="3"/>
  <c r="AB112" i="3"/>
  <c r="AD112" i="3" s="1"/>
  <c r="AI42" i="3"/>
  <c r="AJ40" i="3"/>
  <c r="AB29" i="3"/>
  <c r="AD29" i="3" s="1"/>
  <c r="AK26" i="3"/>
  <c r="AK33" i="3"/>
  <c r="AI11" i="3"/>
  <c r="AB127" i="3"/>
  <c r="AD127" i="3" s="1"/>
  <c r="AK120" i="3"/>
  <c r="Z104" i="3"/>
  <c r="W13" i="3"/>
  <c r="Z13" i="3" s="1"/>
  <c r="AI116" i="3"/>
  <c r="AB40" i="3"/>
  <c r="AD40" i="3" s="1"/>
  <c r="AI26" i="3"/>
  <c r="AI33" i="3"/>
  <c r="AB11" i="3"/>
  <c r="AD11" i="3" s="1"/>
  <c r="AI207" i="3"/>
  <c r="AB207" i="3"/>
  <c r="AD207" i="3" s="1"/>
  <c r="AB146" i="3"/>
  <c r="AD146" i="3" s="1"/>
  <c r="AI146" i="3"/>
  <c r="AB158" i="3"/>
  <c r="AD158" i="3" s="1"/>
  <c r="AI158" i="3"/>
  <c r="AB156" i="3"/>
  <c r="AD156" i="3" s="1"/>
  <c r="AJ156" i="3"/>
  <c r="AB154" i="3"/>
  <c r="AD154" i="3" s="1"/>
  <c r="AK154" i="3"/>
  <c r="AB152" i="3"/>
  <c r="AD152" i="3" s="1"/>
  <c r="AI152" i="3"/>
  <c r="AB150" i="3"/>
  <c r="AD150" i="3" s="1"/>
  <c r="AJ150" i="3"/>
  <c r="AB148" i="3"/>
  <c r="AD148" i="3" s="1"/>
  <c r="AK148" i="3"/>
  <c r="Z139" i="3"/>
  <c r="W10" i="3"/>
  <c r="AK52" i="3"/>
  <c r="AI52" i="3"/>
  <c r="AB52" i="3"/>
  <c r="AD52" i="3" s="1"/>
  <c r="AJ52" i="3"/>
  <c r="AI6" i="3"/>
  <c r="AB6" i="3"/>
  <c r="AD6" i="3" s="1"/>
  <c r="AI175" i="3"/>
  <c r="AB175" i="3"/>
  <c r="AD175" i="3" s="1"/>
  <c r="AB157" i="3"/>
  <c r="AD157" i="3" s="1"/>
  <c r="AK157" i="3"/>
  <c r="AB155" i="3"/>
  <c r="AD155" i="3" s="1"/>
  <c r="AI155" i="3"/>
  <c r="AB153" i="3"/>
  <c r="AD153" i="3" s="1"/>
  <c r="AJ153" i="3"/>
  <c r="AB151" i="3"/>
  <c r="AD151" i="3" s="1"/>
  <c r="AK151" i="3"/>
  <c r="AB149" i="3"/>
  <c r="AD149" i="3" s="1"/>
  <c r="AI149" i="3"/>
  <c r="AB147" i="3"/>
  <c r="AD147" i="3" s="1"/>
  <c r="AJ147" i="3"/>
  <c r="AK168" i="3"/>
  <c r="AI168" i="3"/>
  <c r="AB168" i="3"/>
  <c r="AD168" i="3" s="1"/>
  <c r="AJ168" i="3"/>
  <c r="AK213" i="3"/>
  <c r="AI213" i="3"/>
  <c r="AB213" i="3"/>
  <c r="AD213" i="3" s="1"/>
  <c r="AJ213" i="3"/>
  <c r="AJ45" i="3"/>
  <c r="AK45" i="3"/>
  <c r="AI45" i="3"/>
  <c r="AB45" i="3"/>
  <c r="AD45" i="3" s="1"/>
  <c r="AK24" i="3"/>
  <c r="AI24" i="3"/>
  <c r="AB24" i="3"/>
  <c r="AD24" i="3" s="1"/>
  <c r="AJ24" i="3"/>
  <c r="AB200" i="3" l="1"/>
  <c r="AD200" i="3" s="1"/>
  <c r="AJ200" i="3"/>
  <c r="AK13" i="3"/>
  <c r="AB13" i="3"/>
  <c r="AD13" i="3" s="1"/>
  <c r="AI13" i="3"/>
  <c r="AJ13" i="3"/>
  <c r="AK104" i="3"/>
  <c r="AB104" i="3"/>
  <c r="AD104" i="3" s="1"/>
  <c r="AI104" i="3"/>
  <c r="AJ104" i="3"/>
  <c r="Z10" i="3"/>
  <c r="X17" i="3"/>
  <c r="Z17" i="3" s="1"/>
  <c r="AJ139" i="3"/>
  <c r="AK139" i="3"/>
  <c r="AB139" i="3"/>
  <c r="AD139" i="3" s="1"/>
  <c r="AI139" i="3"/>
  <c r="AJ17" i="3" l="1"/>
  <c r="AK17" i="3"/>
  <c r="AI17" i="3"/>
  <c r="AB17" i="3"/>
  <c r="AD17" i="3" s="1"/>
  <c r="AB10" i="3"/>
  <c r="AD10" i="3" s="1"/>
  <c r="AJ10" i="3"/>
  <c r="AK10" i="3"/>
  <c r="AI10" i="3"/>
</calcChain>
</file>

<file path=xl/sharedStrings.xml><?xml version="1.0" encoding="utf-8"?>
<sst xmlns="http://schemas.openxmlformats.org/spreadsheetml/2006/main" count="573" uniqueCount="257">
  <si>
    <t>CIRC.</t>
  </si>
  <si>
    <t>CARGA</t>
  </si>
  <si>
    <t>PROTEÇÃO</t>
  </si>
  <si>
    <t>(IN)</t>
  </si>
  <si>
    <t>POLOS</t>
  </si>
  <si>
    <t>DISJ.</t>
  </si>
  <si>
    <t>CONDUTOR</t>
  </si>
  <si>
    <t>FASE R</t>
  </si>
  <si>
    <t>FASE S</t>
  </si>
  <si>
    <t>FASE T</t>
  </si>
  <si>
    <t>OBSERVAÇÃO</t>
  </si>
  <si>
    <t>TENSÃO</t>
  </si>
  <si>
    <t>(V)</t>
  </si>
  <si>
    <t>(A)</t>
  </si>
  <si>
    <t>I</t>
  </si>
  <si>
    <t>I. CORRIGIDO</t>
  </si>
  <si>
    <t>(mm²)</t>
  </si>
  <si>
    <t>F.D.</t>
  </si>
  <si>
    <t>F.P.</t>
  </si>
  <si>
    <t>CARGA INSTALADA</t>
  </si>
  <si>
    <t>FATOR DE CORREÇÃO</t>
  </si>
  <si>
    <t>QGBT</t>
  </si>
  <si>
    <t>DISJ. DR</t>
  </si>
  <si>
    <t>BOMBA INCÊNDIO</t>
  </si>
  <si>
    <t>TOMADAS</t>
  </si>
  <si>
    <t>ILUMINAÇÃO</t>
  </si>
  <si>
    <t>F.D. TOM.</t>
  </si>
  <si>
    <t>F.D. ILM.</t>
  </si>
  <si>
    <t>TOMADA SERVIÇO 127v</t>
  </si>
  <si>
    <t>TOMADA SERVIÇO 220v</t>
  </si>
  <si>
    <t>QBB-CISTERNA</t>
  </si>
  <si>
    <t>QBB-CMI</t>
  </si>
  <si>
    <t>C1</t>
  </si>
  <si>
    <t>ILUMINAÇÃO CMI</t>
  </si>
  <si>
    <t>C2</t>
  </si>
  <si>
    <t>C3</t>
  </si>
  <si>
    <t>BBI</t>
  </si>
  <si>
    <t>BOMBA RECALQUE AP</t>
  </si>
  <si>
    <t>ILUMINAÇÃO CB CISTERNA</t>
  </si>
  <si>
    <t>QFL-LANCHONETE</t>
  </si>
  <si>
    <t>BAP</t>
  </si>
  <si>
    <t>CARGAS</t>
  </si>
  <si>
    <t>TOMADAS (W)</t>
  </si>
  <si>
    <t>ILUMINAÇÃO (W)</t>
  </si>
  <si>
    <t>(W)</t>
  </si>
  <si>
    <t>(CV)</t>
  </si>
  <si>
    <t>CARGA (W)</t>
  </si>
  <si>
    <t>(VA)</t>
  </si>
  <si>
    <t>PTO. FORÇA (CV)</t>
  </si>
  <si>
    <t>CARGA (CV)</t>
  </si>
  <si>
    <t>QGAC</t>
  </si>
  <si>
    <t>AC01</t>
  </si>
  <si>
    <t>AC02</t>
  </si>
  <si>
    <t>AC03</t>
  </si>
  <si>
    <t>AC04</t>
  </si>
  <si>
    <t>AC05</t>
  </si>
  <si>
    <t>AC06</t>
  </si>
  <si>
    <t>AC07</t>
  </si>
  <si>
    <t>AC08</t>
  </si>
  <si>
    <t>AC09</t>
  </si>
  <si>
    <t>AC10</t>
  </si>
  <si>
    <t>AC11</t>
  </si>
  <si>
    <t>AC12</t>
  </si>
  <si>
    <t>AC13</t>
  </si>
  <si>
    <t>AC14</t>
  </si>
  <si>
    <t>AC15</t>
  </si>
  <si>
    <t>AC16</t>
  </si>
  <si>
    <t>AC17</t>
  </si>
  <si>
    <t>AC18</t>
  </si>
  <si>
    <t>AC19</t>
  </si>
  <si>
    <t>AC20</t>
  </si>
  <si>
    <t>AC21</t>
  </si>
  <si>
    <t>AC22</t>
  </si>
  <si>
    <t>AC23</t>
  </si>
  <si>
    <t>AC24</t>
  </si>
  <si>
    <t>AC25</t>
  </si>
  <si>
    <t>AC26</t>
  </si>
  <si>
    <t>AC27</t>
  </si>
  <si>
    <t>AC28</t>
  </si>
  <si>
    <t>AC29</t>
  </si>
  <si>
    <t>AC30</t>
  </si>
  <si>
    <t>AC31</t>
  </si>
  <si>
    <t>AC32</t>
  </si>
  <si>
    <t>AC33</t>
  </si>
  <si>
    <t>AC34</t>
  </si>
  <si>
    <t>AC35</t>
  </si>
  <si>
    <t>AC36</t>
  </si>
  <si>
    <t>AC37</t>
  </si>
  <si>
    <t>AC38</t>
  </si>
  <si>
    <t>AC39</t>
  </si>
  <si>
    <t>AC40</t>
  </si>
  <si>
    <t>AC41</t>
  </si>
  <si>
    <t>AC42</t>
  </si>
  <si>
    <t>AC43</t>
  </si>
  <si>
    <t>AC44</t>
  </si>
  <si>
    <t>AC45</t>
  </si>
  <si>
    <t>AC46</t>
  </si>
  <si>
    <t>AC47</t>
  </si>
  <si>
    <t>AC48</t>
  </si>
  <si>
    <t>AC49</t>
  </si>
  <si>
    <t>AC50</t>
  </si>
  <si>
    <t>9000 BTU/h</t>
  </si>
  <si>
    <t>10000 BTU/h</t>
  </si>
  <si>
    <t>12000 BTU/h</t>
  </si>
  <si>
    <t>18000 BTU/h</t>
  </si>
  <si>
    <t>30000 BTU/h</t>
  </si>
  <si>
    <t>36000 BTU/h</t>
  </si>
  <si>
    <t>48000 BTU/h</t>
  </si>
  <si>
    <t>60000 BTU/h</t>
  </si>
  <si>
    <t>22000 BTU/h</t>
  </si>
  <si>
    <t>QG-AR CONDICIONADO</t>
  </si>
  <si>
    <t xml:space="preserve"> CARGA AR CONDICIONADO (KW)</t>
  </si>
  <si>
    <t>CARGA (KW)</t>
  </si>
  <si>
    <t>SPLIT DESCOMPRESSÃO</t>
  </si>
  <si>
    <t>SPLIT SERVIDOR</t>
  </si>
  <si>
    <t>SPLIT SERVIDOR (RESERVA)</t>
  </si>
  <si>
    <t>SPLIT LANCHONETE</t>
  </si>
  <si>
    <t>SPLIT BRINQUEDOTECA</t>
  </si>
  <si>
    <t>RECEPÇÃO TÉRREO</t>
  </si>
  <si>
    <t>SPLI ADM</t>
  </si>
  <si>
    <t>SPLIT MEDIAÇÃO</t>
  </si>
  <si>
    <t>SPLIT ATEND. 101</t>
  </si>
  <si>
    <t>SPLIT RECEPÇÃO 1PV</t>
  </si>
  <si>
    <t>SPLIT GAB . 105</t>
  </si>
  <si>
    <t>SPLIT ATEND. 105</t>
  </si>
  <si>
    <t>SPLIT ATEND. 104</t>
  </si>
  <si>
    <t>SPLIT GAB. 104</t>
  </si>
  <si>
    <t>SPLIT GAB. 001</t>
  </si>
  <si>
    <t>SPLIT ATEND. 001</t>
  </si>
  <si>
    <t>SPLIT GAB. 101</t>
  </si>
  <si>
    <t>SPLIT GAB. 103</t>
  </si>
  <si>
    <t>SPLIT ATEND. 103</t>
  </si>
  <si>
    <t>SPLIT GAB. 102</t>
  </si>
  <si>
    <t>SPLIT ATEND. 102</t>
  </si>
  <si>
    <t>SPLIT ATEND. 201</t>
  </si>
  <si>
    <t>SPLIT GAB. 201</t>
  </si>
  <si>
    <t>SPLIT RECEPÇÃO 2PV</t>
  </si>
  <si>
    <t>SPLIT GAB. 206</t>
  </si>
  <si>
    <t>SPLIT ATEND. 206</t>
  </si>
  <si>
    <t>SPLIT ATEND. 205</t>
  </si>
  <si>
    <t>SPLIT GAB. 205</t>
  </si>
  <si>
    <t>SPLIT GAB. 204</t>
  </si>
  <si>
    <t>SPLIT ATEND. 204</t>
  </si>
  <si>
    <t>SPLIT ATEND. 203</t>
  </si>
  <si>
    <t>SPLIT GAB. 203</t>
  </si>
  <si>
    <t>SPLIT GAB. 202</t>
  </si>
  <si>
    <t>SPLIT ATEND. 202</t>
  </si>
  <si>
    <t>120(70)</t>
  </si>
  <si>
    <t>S1</t>
  </si>
  <si>
    <t>ILUMINAÇÃO SUBSOLO</t>
  </si>
  <si>
    <t>QFLT</t>
  </si>
  <si>
    <t>QFL1PV</t>
  </si>
  <si>
    <t>QFL2PV</t>
  </si>
  <si>
    <t>QFL-TÉRREO</t>
  </si>
  <si>
    <t>QFL-2 PAV.</t>
  </si>
  <si>
    <t>QFL-1  PAV.</t>
  </si>
  <si>
    <t>PA</t>
  </si>
  <si>
    <t>EL1</t>
  </si>
  <si>
    <t>EL2</t>
  </si>
  <si>
    <t>PORTA AUTO ESTAC.</t>
  </si>
  <si>
    <t>ELEVADOR 1</t>
  </si>
  <si>
    <t>ELEVADOR 2</t>
  </si>
  <si>
    <t>QFL-1PV</t>
  </si>
  <si>
    <t>QFL-2PV</t>
  </si>
  <si>
    <t>BBS</t>
  </si>
  <si>
    <t>BOMBA AGUAS SERVIDAS</t>
  </si>
  <si>
    <t>RENOVAÇÃO DE AR RECEPÇÃO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</si>
  <si>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</si>
  <si>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</si>
  <si>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</si>
  <si>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</si>
  <si>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</si>
  <si>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</si>
  <si>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</si>
  <si>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</si>
  <si>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</si>
  <si>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</si>
  <si>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</si>
  <si>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</si>
  <si>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QFLL</t>
  </si>
  <si>
    <t>TOM. SERVIDOR</t>
  </si>
  <si>
    <t>CHUVEIRO VEST. FEMININO</t>
  </si>
  <si>
    <t>CHUVEIRO VEST. MASCULINO</t>
  </si>
  <si>
    <t>TOM./ILUM.-MEDIAÇÃO</t>
  </si>
  <si>
    <t>TOM./ILUM.-GAB. 001</t>
  </si>
  <si>
    <t>TOM./ILUM.-CIRC. INTERNA</t>
  </si>
  <si>
    <t>TOM./ILUM.-ESC. INT./COB.</t>
  </si>
  <si>
    <t>ILUM. EXTERNA</t>
  </si>
  <si>
    <t>PORTA AUTOMÁTICA</t>
  </si>
  <si>
    <t>QFL - LANCHONETE</t>
  </si>
  <si>
    <t>TOM./ILUM.-S.M./S.F./DML</t>
  </si>
  <si>
    <t>TOM./ILUM.-S.PNE/CIRC./REC.</t>
  </si>
  <si>
    <t>TOM./ILUM.-GAB.102</t>
  </si>
  <si>
    <t>TOM./ILUM.-GAB. 105</t>
  </si>
  <si>
    <t>TOM./ILUM.-GAB. 104</t>
  </si>
  <si>
    <t>TOM./ILUM.-GAB. 103</t>
  </si>
  <si>
    <t>ILUM. CIRC./RECEP.</t>
  </si>
  <si>
    <t>TOM./ILUM.-GAB. 206</t>
  </si>
  <si>
    <t>TOM./ILUM.-GAB. 205</t>
  </si>
  <si>
    <t>TOM./ILUM.-GAB. 204</t>
  </si>
  <si>
    <t>TOM. USO ESPECÍFICO  (W)</t>
  </si>
  <si>
    <t>C1.1</t>
  </si>
  <si>
    <t>C1.2</t>
  </si>
  <si>
    <t>C16</t>
  </si>
  <si>
    <t>ILUM. EXTERNA - POSTES</t>
  </si>
  <si>
    <t>25(16)</t>
  </si>
  <si>
    <t>BBR</t>
  </si>
  <si>
    <t>BOMBA REUSO</t>
  </si>
  <si>
    <t>C17</t>
  </si>
  <si>
    <t>C18</t>
  </si>
  <si>
    <t>BRINQUEDOTECA</t>
  </si>
  <si>
    <t>ILUM. RECEPÇÃO</t>
  </si>
  <si>
    <t>C19</t>
  </si>
  <si>
    <t>TOM. RECEPÇÃO</t>
  </si>
  <si>
    <t>ILUM. RECEP./SANIT. PNE</t>
  </si>
  <si>
    <t>BBT</t>
  </si>
  <si>
    <t>BOMBDA RETARDO</t>
  </si>
  <si>
    <t>35(16)</t>
  </si>
  <si>
    <t>8x150(150)</t>
  </si>
  <si>
    <t>C20</t>
  </si>
  <si>
    <t>C21</t>
  </si>
  <si>
    <t>C22</t>
  </si>
  <si>
    <t>C23</t>
  </si>
  <si>
    <t>TOM./ILUM.-ADM</t>
  </si>
  <si>
    <t>ILUM.-DEP./CP/DML/VES.</t>
  </si>
  <si>
    <t>ILUM.-ATEND. 001</t>
  </si>
  <si>
    <t>ILUM.-CP2/S.F./S.M.</t>
  </si>
  <si>
    <t>TOM.-CP2/S.F./S.M.</t>
  </si>
  <si>
    <t>SL. DESCOMPRESSÃO</t>
  </si>
  <si>
    <t>TOM.-DEP./CP/DML/VES.</t>
  </si>
  <si>
    <t>TOM.-ATEND. 001</t>
  </si>
  <si>
    <t>TOM.-ATEND. 102</t>
  </si>
  <si>
    <t>ILUM.-ATEND. 102</t>
  </si>
  <si>
    <t>TOM./ILUM.-GAB. 101</t>
  </si>
  <si>
    <t>TOM.-ATEND. 101</t>
  </si>
  <si>
    <t>ILUM.-ATEND. 101</t>
  </si>
  <si>
    <t>TOM./-ATEND. 105</t>
  </si>
  <si>
    <t>ILUM.-ATEND. 105</t>
  </si>
  <si>
    <t>TOM.-ATEND. 104</t>
  </si>
  <si>
    <t>ILUM.-ATEND. 104</t>
  </si>
  <si>
    <t>TOM.-ATEND. 103</t>
  </si>
  <si>
    <t>ILUM.-ATEND. 103</t>
  </si>
  <si>
    <t>TOM./ILUM.-GAB. 203</t>
  </si>
  <si>
    <t>TOM./ILUM.-GAB. 202</t>
  </si>
  <si>
    <t>ILUM.-ATEND. 203</t>
  </si>
  <si>
    <t>TOM.-ATEND. 203</t>
  </si>
  <si>
    <t>ILUM.-ATEND. 202</t>
  </si>
  <si>
    <t>TOM.-ATEND. 202</t>
  </si>
  <si>
    <t>TOM./ILUM.-GAB. 201</t>
  </si>
  <si>
    <t>ILUM.-ATEND. 201</t>
  </si>
  <si>
    <t>TOM.-ATEND. 201</t>
  </si>
  <si>
    <t>TOM.-ATEND. 206</t>
  </si>
  <si>
    <t>ILUM.-ATEND. 206</t>
  </si>
  <si>
    <t>ILUM.-ATEND. 205</t>
  </si>
  <si>
    <t>TOM.-ATEND. 205</t>
  </si>
  <si>
    <t>ILUM.-ATEND. 204</t>
  </si>
  <si>
    <t>TOM.-ATEND.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</si>
</sst>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-* #,##0.00_-;\-* #,##0.00_-;_-* &quot;-&quot;??_-;_-@_-"/>
    <numFmt numFmtId="164" formatCode="0.0"/>
    <numFmt numFmtId="165" formatCode="0.000"/>
    <numFmt numFmtId="166" formatCode="0.000000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46">
    <xf numFmtId="0" fontId="0" fillId="0" borderId="0" xfId="0"/>
    <xf numFmtId="0" fontId="0" fillId="0" borderId="0" xfId="0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51" xfId="0" applyFont="1" applyFill="1" applyBorder="1" applyAlignment="1">
      <alignment horizontal="center" vertical="center"/>
    </xf>
    <xf numFmtId="1" fontId="1" fillId="0" borderId="52" xfId="0" applyNumberFormat="1" applyFont="1" applyBorder="1" applyAlignment="1">
      <alignment horizontal="center" vertical="center"/>
    </xf>
    <xf numFmtId="1" fontId="1" fillId="0" borderId="53" xfId="0" applyNumberFormat="1" applyFont="1" applyBorder="1" applyAlignment="1">
      <alignment horizontal="center" vertical="center"/>
    </xf>
    <xf numFmtId="1" fontId="1" fillId="0" borderId="16" xfId="0" applyNumberFormat="1" applyFont="1" applyBorder="1" applyAlignment="1">
      <alignment horizontal="center" vertical="center"/>
    </xf>
    <xf numFmtId="1" fontId="1" fillId="0" borderId="30" xfId="0" applyNumberFormat="1" applyFont="1" applyBorder="1" applyAlignment="1">
      <alignment horizontal="center" vertical="center"/>
    </xf>
    <xf numFmtId="2" fontId="1" fillId="0" borderId="31" xfId="0" applyNumberFormat="1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1" fontId="1" fillId="0" borderId="55" xfId="0" applyNumberFormat="1" applyFont="1" applyBorder="1" applyAlignment="1">
      <alignment horizontal="center" vertical="center"/>
    </xf>
    <xf numFmtId="1" fontId="1" fillId="0" borderId="24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1" fontId="1" fillId="0" borderId="43" xfId="0" applyNumberFormat="1" applyFont="1" applyBorder="1" applyAlignment="1">
      <alignment horizontal="center" vertical="center"/>
    </xf>
    <xf numFmtId="1" fontId="1" fillId="0" borderId="44" xfId="0" applyNumberFormat="1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59" xfId="0" applyFont="1" applyFill="1" applyBorder="1" applyAlignment="1">
      <alignment horizontal="center" vertical="center"/>
    </xf>
    <xf numFmtId="0" fontId="1" fillId="2" borderId="61" xfId="0" applyFont="1" applyFill="1" applyBorder="1" applyAlignment="1">
      <alignment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/>
    </xf>
    <xf numFmtId="1" fontId="1" fillId="0" borderId="21" xfId="0" applyNumberFormat="1" applyFont="1" applyBorder="1" applyAlignment="1">
      <alignment horizontal="center" vertical="center"/>
    </xf>
    <xf numFmtId="1" fontId="1" fillId="0" borderId="21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1" fontId="1" fillId="0" borderId="46" xfId="0" applyNumberFormat="1" applyFont="1" applyBorder="1" applyAlignment="1">
      <alignment horizontal="center" vertical="center"/>
    </xf>
    <xf numFmtId="1" fontId="1" fillId="0" borderId="48" xfId="0" applyNumberFormat="1" applyFont="1" applyBorder="1" applyAlignment="1">
      <alignment horizontal="center" vertical="center"/>
    </xf>
    <xf numFmtId="2" fontId="1" fillId="0" borderId="45" xfId="0" applyNumberFormat="1" applyFont="1" applyBorder="1" applyAlignment="1">
      <alignment horizontal="center" vertical="center"/>
    </xf>
    <xf numFmtId="2" fontId="1" fillId="0" borderId="46" xfId="0" applyNumberFormat="1" applyFont="1" applyBorder="1" applyAlignment="1">
      <alignment horizontal="center" vertical="center"/>
    </xf>
    <xf numFmtId="43" fontId="1" fillId="2" borderId="15" xfId="1" applyFont="1" applyFill="1" applyBorder="1" applyAlignment="1">
      <alignment horizontal="center" vertical="center"/>
    </xf>
    <xf numFmtId="12" fontId="1" fillId="2" borderId="26" xfId="0" applyNumberFormat="1" applyFont="1" applyFill="1" applyBorder="1" applyAlignment="1">
      <alignment horizontal="center" vertical="center" wrapText="1"/>
    </xf>
    <xf numFmtId="12" fontId="1" fillId="0" borderId="3" xfId="0" applyNumberFormat="1" applyFont="1" applyBorder="1" applyAlignment="1">
      <alignment horizontal="center" vertical="center"/>
    </xf>
    <xf numFmtId="2" fontId="1" fillId="0" borderId="55" xfId="0" applyNumberFormat="1" applyFont="1" applyBorder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43" fontId="1" fillId="2" borderId="62" xfId="1" applyFont="1" applyFill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12" fontId="1" fillId="2" borderId="43" xfId="0" applyNumberFormat="1" applyFont="1" applyFill="1" applyBorder="1" applyAlignment="1">
      <alignment horizontal="center" vertical="center"/>
    </xf>
    <xf numFmtId="12" fontId="1" fillId="2" borderId="48" xfId="0" applyNumberFormat="1" applyFont="1" applyFill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2" borderId="52" xfId="0" applyFont="1" applyFill="1" applyBorder="1" applyAlignment="1">
      <alignment horizontal="center" vertical="center"/>
    </xf>
    <xf numFmtId="12" fontId="1" fillId="0" borderId="16" xfId="0" applyNumberFormat="1" applyFont="1" applyBorder="1" applyAlignment="1">
      <alignment horizontal="center" vertical="center"/>
    </xf>
    <xf numFmtId="0" fontId="1" fillId="2" borderId="35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/>
    </xf>
    <xf numFmtId="0" fontId="1" fillId="2" borderId="43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/>
    </xf>
    <xf numFmtId="0" fontId="2" fillId="0" borderId="63" xfId="0" applyFont="1" applyBorder="1" applyAlignment="1">
      <alignment horizontal="center" vertical="center"/>
    </xf>
    <xf numFmtId="0" fontId="1" fillId="2" borderId="61" xfId="0" applyFont="1" applyFill="1" applyBorder="1"/>
    <xf numFmtId="0" fontId="1" fillId="2" borderId="17" xfId="0" applyFont="1" applyFill="1" applyBorder="1" applyAlignment="1">
      <alignment horizontal="center"/>
    </xf>
    <xf numFmtId="2" fontId="1" fillId="0" borderId="55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12" fontId="1" fillId="0" borderId="3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2" fontId="1" fillId="0" borderId="55" xfId="0" applyNumberFormat="1" applyFont="1" applyBorder="1" applyAlignment="1">
      <alignment horizontal="center"/>
    </xf>
    <xf numFmtId="0" fontId="1" fillId="2" borderId="59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1" fontId="1" fillId="0" borderId="43" xfId="0" applyNumberFormat="1" applyFont="1" applyBorder="1" applyAlignment="1">
      <alignment horizontal="center"/>
    </xf>
    <xf numFmtId="1" fontId="1" fillId="0" borderId="46" xfId="0" applyNumberFormat="1" applyFont="1" applyBorder="1" applyAlignment="1">
      <alignment horizontal="center"/>
    </xf>
    <xf numFmtId="1" fontId="1" fillId="0" borderId="44" xfId="0" applyNumberFormat="1" applyFont="1" applyBorder="1" applyAlignment="1">
      <alignment horizontal="center"/>
    </xf>
    <xf numFmtId="1" fontId="1" fillId="0" borderId="55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/>
    </xf>
    <xf numFmtId="1" fontId="1" fillId="0" borderId="47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 vertical="center"/>
    </xf>
    <xf numFmtId="1" fontId="1" fillId="0" borderId="47" xfId="0" applyNumberFormat="1" applyFont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 wrapText="1"/>
    </xf>
    <xf numFmtId="1" fontId="1" fillId="0" borderId="35" xfId="0" applyNumberFormat="1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2" fontId="1" fillId="0" borderId="68" xfId="0" applyNumberFormat="1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2" fontId="1" fillId="0" borderId="43" xfId="0" applyNumberFormat="1" applyFont="1" applyBorder="1" applyAlignment="1">
      <alignment horizontal="center" vertical="center"/>
    </xf>
    <xf numFmtId="164" fontId="1" fillId="0" borderId="46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35" xfId="0" applyNumberFormat="1" applyFont="1" applyBorder="1" applyAlignment="1">
      <alignment horizontal="center" vertical="center"/>
    </xf>
    <xf numFmtId="164" fontId="1" fillId="0" borderId="35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2" fontId="1" fillId="0" borderId="55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2" fontId="1" fillId="0" borderId="55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2" fontId="1" fillId="2" borderId="44" xfId="0" applyNumberFormat="1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2" fontId="1" fillId="0" borderId="55" xfId="0" applyNumberFormat="1" applyFont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43" xfId="0" applyNumberFormat="1" applyFont="1" applyBorder="1" applyAlignment="1">
      <alignment horizontal="center" vertical="center"/>
    </xf>
    <xf numFmtId="1" fontId="1" fillId="0" borderId="46" xfId="0" applyNumberFormat="1" applyFont="1" applyBorder="1" applyAlignment="1">
      <alignment horizontal="center" vertical="center"/>
    </xf>
    <xf numFmtId="1" fontId="1" fillId="0" borderId="44" xfId="0" applyNumberFormat="1" applyFont="1" applyBorder="1" applyAlignment="1">
      <alignment horizontal="center" vertical="center"/>
    </xf>
    <xf numFmtId="1" fontId="1" fillId="0" borderId="69" xfId="0" applyNumberFormat="1" applyFont="1" applyBorder="1" applyAlignment="1">
      <alignment horizontal="center" vertical="center"/>
    </xf>
    <xf numFmtId="1" fontId="1" fillId="0" borderId="49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2" fontId="1" fillId="0" borderId="55" xfId="0" applyNumberFormat="1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2" fontId="1" fillId="0" borderId="55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55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2" fontId="1" fillId="0" borderId="22" xfId="0" applyNumberFormat="1" applyFon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2" fontId="1" fillId="0" borderId="40" xfId="0" applyNumberFormat="1" applyFont="1" applyBorder="1" applyAlignment="1">
      <alignment horizontal="center" vertical="center"/>
    </xf>
    <xf numFmtId="2" fontId="1" fillId="0" borderId="33" xfId="0" applyNumberFormat="1" applyFont="1" applyBorder="1" applyAlignment="1">
      <alignment horizontal="center" vertical="center"/>
    </xf>
    <xf numFmtId="1" fontId="1" fillId="0" borderId="43" xfId="0" applyNumberFormat="1" applyFont="1" applyBorder="1" applyAlignment="1">
      <alignment horizontal="center" vertical="center"/>
    </xf>
    <xf numFmtId="1" fontId="1" fillId="0" borderId="46" xfId="0" applyNumberFormat="1" applyFont="1" applyBorder="1" applyAlignment="1">
      <alignment horizontal="center" vertical="center"/>
    </xf>
    <xf numFmtId="1" fontId="1" fillId="0" borderId="44" xfId="0" applyNumberFormat="1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/>
    </xf>
    <xf numFmtId="4" fontId="1" fillId="2" borderId="14" xfId="0" applyNumberFormat="1" applyFont="1" applyFill="1" applyBorder="1" applyAlignment="1">
      <alignment horizontal="center" vertical="center"/>
    </xf>
    <xf numFmtId="4" fontId="1" fillId="2" borderId="28" xfId="0" applyNumberFormat="1" applyFont="1" applyFill="1" applyBorder="1" applyAlignment="1">
      <alignment horizontal="center" vertical="center"/>
    </xf>
    <xf numFmtId="4" fontId="1" fillId="2" borderId="60" xfId="0" applyNumberFormat="1" applyFont="1" applyFill="1" applyBorder="1" applyAlignment="1">
      <alignment horizontal="center" vertical="center"/>
    </xf>
    <xf numFmtId="0" fontId="1" fillId="2" borderId="6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165" fontId="1" fillId="2" borderId="46" xfId="0" applyNumberFormat="1" applyFont="1" applyFill="1" applyBorder="1" applyAlignment="1">
      <alignment horizontal="center" vertical="center"/>
    </xf>
    <xf numFmtId="0" fontId="1" fillId="2" borderId="66" xfId="0" applyFont="1" applyFill="1" applyBorder="1" applyAlignment="1">
      <alignment horizontal="center" vertical="center"/>
    </xf>
    <xf numFmtId="165" fontId="1" fillId="2" borderId="44" xfId="0" applyNumberFormat="1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 wrapText="1"/>
    </xf>
    <xf numFmtId="0" fontId="1" fillId="2" borderId="57" xfId="0" applyFont="1" applyFill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" fillId="2" borderId="37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62" xfId="0" applyFont="1" applyFill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2" fontId="1" fillId="0" borderId="55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2" fontId="1" fillId="0" borderId="32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5" xfId="0" applyFont="1" applyFill="1" applyBorder="1" applyAlignment="1">
      <alignment horizontal="center" vertical="center"/>
    </xf>
    <xf numFmtId="165" fontId="1" fillId="2" borderId="43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6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1" defaultTableStyle="TableStyleMedium9" defaultPivotStyle="PivotStyleLight16">
    <tableStyle name="Invisible" pivot="0" table="0" count="0" xr9:uid="{16834B4B-47F3-4371-8AC7-F4F18BBAFFC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L214"/>
  <sheetViews>
    <sheetView showGridLines="0" tabSelected="1" view="pageBreakPreview" zoomScaleNormal="85" zoomScaleSheetLayoutView="100" workbookViewId="0">
      <selection activeCell="N14" sqref="N14"/>
    </sheetView>
  </sheetViews>
  <sheetFormatPr defaultRowHeight="15" x14ac:dyDescent="0.25"/>
  <cols>
    <col min="1" max="1" width="9.140625" style="1"/>
    <col min="2" max="2" width="11" style="1" customWidth="1"/>
    <col min="3" max="20" width="8.7109375" style="1" customWidth="1"/>
    <col min="21" max="21" width="9.42578125" style="1" hidden="1" customWidth="1"/>
    <col min="22" max="22" width="9.140625" style="1" hidden="1" customWidth="1"/>
    <col min="23" max="24" width="11.42578125" style="1" customWidth="1"/>
    <col min="25" max="25" width="9.42578125" style="1" customWidth="1"/>
    <col min="26" max="26" width="10.7109375" style="1" bestFit="1" customWidth="1"/>
    <col min="27" max="27" width="9.42578125" style="1" bestFit="1" customWidth="1"/>
    <col min="28" max="28" width="10.42578125" style="1" bestFit="1" customWidth="1"/>
    <col min="29" max="30" width="13" style="1" bestFit="1" customWidth="1"/>
    <col min="31" max="32" width="9.42578125" style="1" bestFit="1" customWidth="1"/>
    <col min="33" max="33" width="9.140625" style="1"/>
    <col min="34" max="34" width="11.5703125" style="1" bestFit="1" customWidth="1"/>
    <col min="35" max="37" width="10.140625" style="1" bestFit="1" customWidth="1"/>
    <col min="38" max="38" width="28.7109375" style="1" customWidth="1"/>
    <col min="39" max="47" width="9.140625" style="1"/>
    <col min="48" max="48" width="34.7109375" style="1" bestFit="1" customWidth="1"/>
    <col min="49" max="16384" width="9.140625" style="1"/>
  </cols>
  <sheetData>
    <row r="1" spans="2:38" ht="15.75" thickBot="1" x14ac:dyDescent="0.3"/>
    <row r="2" spans="2:38" ht="24" thickBot="1" x14ac:dyDescent="0.4">
      <c r="B2" s="196" t="s">
        <v>21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8"/>
    </row>
    <row r="3" spans="2:38" ht="15.75" customHeight="1" thickBot="1" x14ac:dyDescent="0.3">
      <c r="B3" s="176" t="s">
        <v>0</v>
      </c>
      <c r="C3" s="201" t="s">
        <v>41</v>
      </c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3"/>
      <c r="U3" s="243" t="s">
        <v>17</v>
      </c>
      <c r="V3" s="204"/>
      <c r="W3" s="207" t="s">
        <v>46</v>
      </c>
      <c r="X3" s="207" t="s">
        <v>49</v>
      </c>
      <c r="Y3" s="177" t="s">
        <v>18</v>
      </c>
      <c r="Z3" s="19" t="s">
        <v>1</v>
      </c>
      <c r="AA3" s="74" t="s">
        <v>11</v>
      </c>
      <c r="AB3" s="74" t="s">
        <v>14</v>
      </c>
      <c r="AC3" s="207" t="s">
        <v>20</v>
      </c>
      <c r="AD3" s="74" t="s">
        <v>15</v>
      </c>
      <c r="AE3" s="209" t="s">
        <v>2</v>
      </c>
      <c r="AF3" s="209"/>
      <c r="AG3" s="209"/>
      <c r="AH3" s="20" t="s">
        <v>6</v>
      </c>
      <c r="AI3" s="177" t="s">
        <v>7</v>
      </c>
      <c r="AJ3" s="177" t="s">
        <v>8</v>
      </c>
      <c r="AK3" s="210" t="s">
        <v>9</v>
      </c>
      <c r="AL3" s="213" t="s">
        <v>10</v>
      </c>
    </row>
    <row r="4" spans="2:38" x14ac:dyDescent="0.25">
      <c r="B4" s="238"/>
      <c r="C4" s="240" t="s">
        <v>42</v>
      </c>
      <c r="D4" s="241"/>
      <c r="E4" s="242"/>
      <c r="F4" s="216" t="s">
        <v>43</v>
      </c>
      <c r="G4" s="217"/>
      <c r="H4" s="217"/>
      <c r="I4" s="217"/>
      <c r="J4" s="217"/>
      <c r="K4" s="217"/>
      <c r="L4" s="217"/>
      <c r="M4" s="218"/>
      <c r="N4" s="216" t="s">
        <v>200</v>
      </c>
      <c r="O4" s="217"/>
      <c r="P4" s="217"/>
      <c r="Q4" s="217"/>
      <c r="R4" s="216" t="s">
        <v>48</v>
      </c>
      <c r="S4" s="217"/>
      <c r="T4" s="218"/>
      <c r="U4" s="244"/>
      <c r="V4" s="205"/>
      <c r="W4" s="178"/>
      <c r="X4" s="178"/>
      <c r="Y4" s="180"/>
      <c r="Z4" s="180" t="s">
        <v>47</v>
      </c>
      <c r="AA4" s="180" t="s">
        <v>12</v>
      </c>
      <c r="AB4" s="180" t="s">
        <v>13</v>
      </c>
      <c r="AC4" s="178"/>
      <c r="AD4" s="180" t="s">
        <v>13</v>
      </c>
      <c r="AE4" s="221" t="s">
        <v>3</v>
      </c>
      <c r="AF4" s="221"/>
      <c r="AG4" s="221"/>
      <c r="AH4" s="180" t="s">
        <v>16</v>
      </c>
      <c r="AI4" s="180"/>
      <c r="AJ4" s="180"/>
      <c r="AK4" s="211"/>
      <c r="AL4" s="214"/>
    </row>
    <row r="5" spans="2:38" ht="15.75" thickBot="1" x14ac:dyDescent="0.3">
      <c r="B5" s="239"/>
      <c r="C5" s="22">
        <v>100</v>
      </c>
      <c r="D5" s="24">
        <v>250</v>
      </c>
      <c r="E5" s="23">
        <v>5000</v>
      </c>
      <c r="F5" s="22">
        <v>3</v>
      </c>
      <c r="G5" s="24">
        <v>6</v>
      </c>
      <c r="H5" s="24">
        <v>9</v>
      </c>
      <c r="I5" s="24">
        <v>15</v>
      </c>
      <c r="J5" s="24">
        <v>20</v>
      </c>
      <c r="K5" s="24">
        <v>24</v>
      </c>
      <c r="L5" s="24">
        <v>36</v>
      </c>
      <c r="M5" s="23">
        <v>40</v>
      </c>
      <c r="N5" s="22">
        <v>20</v>
      </c>
      <c r="O5" s="24">
        <v>100</v>
      </c>
      <c r="P5" s="24">
        <v>175</v>
      </c>
      <c r="Q5" s="26">
        <v>5500</v>
      </c>
      <c r="R5" s="67">
        <v>0.75</v>
      </c>
      <c r="S5" s="68">
        <v>1</v>
      </c>
      <c r="T5" s="135">
        <v>7.5</v>
      </c>
      <c r="U5" s="245"/>
      <c r="V5" s="206"/>
      <c r="W5" s="208"/>
      <c r="X5" s="208"/>
      <c r="Y5" s="181"/>
      <c r="Z5" s="181"/>
      <c r="AA5" s="181"/>
      <c r="AB5" s="181"/>
      <c r="AC5" s="208"/>
      <c r="AD5" s="181"/>
      <c r="AE5" s="77" t="s">
        <v>4</v>
      </c>
      <c r="AF5" s="77" t="s">
        <v>5</v>
      </c>
      <c r="AG5" s="77" t="s">
        <v>22</v>
      </c>
      <c r="AH5" s="181"/>
      <c r="AI5" s="181"/>
      <c r="AJ5" s="181"/>
      <c r="AK5" s="212"/>
      <c r="AL5" s="215"/>
    </row>
    <row r="6" spans="2:38" x14ac:dyDescent="0.25">
      <c r="B6" s="72" t="s">
        <v>148</v>
      </c>
      <c r="C6" s="29">
        <v>1</v>
      </c>
      <c r="D6" s="31"/>
      <c r="E6" s="30"/>
      <c r="F6" s="29"/>
      <c r="G6" s="31"/>
      <c r="H6" s="31"/>
      <c r="I6" s="31"/>
      <c r="J6" s="31"/>
      <c r="K6" s="31"/>
      <c r="L6" s="31">
        <v>26</v>
      </c>
      <c r="M6" s="30"/>
      <c r="N6" s="29"/>
      <c r="O6" s="31"/>
      <c r="P6" s="31"/>
      <c r="Q6" s="65"/>
      <c r="R6" s="29"/>
      <c r="S6" s="65"/>
      <c r="T6" s="30"/>
      <c r="U6" s="233">
        <v>1</v>
      </c>
      <c r="V6" s="162"/>
      <c r="W6" s="34">
        <f>(C6*C$5)+(D6*D$5)+(E6*E$5)+(F6*F$5)+(G6*G$5)+(H6*H$5)+(I6*I$5)+(J6*J$5)+(K6*K$5)+(L6*L$5)+(M6*M$5)+(N6*N$5)+(P6*P$5)</f>
        <v>1036</v>
      </c>
      <c r="X6" s="73">
        <f>((R6*R$5*750)+(S6*S$5*750)+(T6*T$5*750))/750</f>
        <v>0</v>
      </c>
      <c r="Y6" s="34">
        <v>0.92</v>
      </c>
      <c r="Z6" s="34">
        <f>(W6+(X6*750))/Y6</f>
        <v>1126.086956521739</v>
      </c>
      <c r="AA6" s="31">
        <v>127</v>
      </c>
      <c r="AB6" s="34">
        <f t="shared" ref="AB6:AB9" si="0">IF(AA6*AE6=0,0,IF(AA6*AE6=127,Z6/127,IF(AA6*AE6=254,Z6/127,IF(AA6*AE6=220,Z6/220,IF(AA6*AE6=440,Z6/220,IF(AA6*AE6=660,Z6/381,Z6*657.4))))))</f>
        <v>8.8668264293050321</v>
      </c>
      <c r="AC6" s="34">
        <v>0.85</v>
      </c>
      <c r="AD6" s="34">
        <f t="shared" ref="AD6:AD9" si="1">AB6/AC6</f>
        <v>10.431560505064743</v>
      </c>
      <c r="AE6" s="31">
        <v>1</v>
      </c>
      <c r="AF6" s="31">
        <v>16</v>
      </c>
      <c r="AG6" s="31"/>
      <c r="AH6" s="35">
        <v>2.5</v>
      </c>
      <c r="AI6" s="31">
        <f>Z6</f>
        <v>1126.086956521739</v>
      </c>
      <c r="AJ6" s="31"/>
      <c r="AK6" s="32"/>
      <c r="AL6" s="69" t="s">
        <v>149</v>
      </c>
    </row>
    <row r="7" spans="2:38" x14ac:dyDescent="0.25">
      <c r="B7" s="8" t="s">
        <v>156</v>
      </c>
      <c r="C7" s="36"/>
      <c r="D7" s="11"/>
      <c r="E7" s="37"/>
      <c r="F7" s="36"/>
      <c r="G7" s="11"/>
      <c r="H7" s="11"/>
      <c r="I7" s="11"/>
      <c r="J7" s="11"/>
      <c r="K7" s="11"/>
      <c r="L7" s="11"/>
      <c r="M7" s="37"/>
      <c r="N7" s="36"/>
      <c r="O7" s="11"/>
      <c r="P7" s="11"/>
      <c r="Q7" s="39"/>
      <c r="R7" s="36"/>
      <c r="S7" s="39">
        <v>1</v>
      </c>
      <c r="T7" s="37"/>
      <c r="U7" s="234">
        <v>1</v>
      </c>
      <c r="V7" s="160"/>
      <c r="W7" s="9">
        <f t="shared" ref="W7:W9" si="2">(C7*C$5)+(D7*D$5)+(E7*E$5)+(F7*F$5)+(G7*G$5)+(H7*H$5)+(I7*I$5)+(J7*J$5)+(K7*K$5)+(L7*L$5)+(M7*M$5)+(N7*N$5)+(P7*P$5)</f>
        <v>0</v>
      </c>
      <c r="X7" s="60">
        <f>((R7*R$5*750)+(S7*S$5*750)+(T7*T$5*750))/750</f>
        <v>1</v>
      </c>
      <c r="Y7" s="9">
        <v>0.8</v>
      </c>
      <c r="Z7" s="9">
        <f t="shared" ref="Z7:Z13" si="3">(W7+(X7*750))/Y7</f>
        <v>937.5</v>
      </c>
      <c r="AA7" s="11">
        <v>220</v>
      </c>
      <c r="AB7" s="9">
        <f t="shared" si="0"/>
        <v>2.4606299212598426</v>
      </c>
      <c r="AC7" s="9">
        <v>0.85</v>
      </c>
      <c r="AD7" s="9">
        <f t="shared" si="1"/>
        <v>2.8948587308939326</v>
      </c>
      <c r="AE7" s="11">
        <v>3</v>
      </c>
      <c r="AF7" s="11">
        <v>10</v>
      </c>
      <c r="AG7" s="11"/>
      <c r="AH7" s="10">
        <v>2.5</v>
      </c>
      <c r="AI7" s="11">
        <f t="shared" ref="AI7:AI9" si="4">Z7/3</f>
        <v>312.5</v>
      </c>
      <c r="AJ7" s="12">
        <f t="shared" ref="AJ7:AJ9" si="5">Z7/3</f>
        <v>312.5</v>
      </c>
      <c r="AK7" s="38">
        <f t="shared" ref="AK7:AK9" si="6">Z7/3</f>
        <v>312.5</v>
      </c>
      <c r="AL7" s="69" t="s">
        <v>159</v>
      </c>
    </row>
    <row r="8" spans="2:38" x14ac:dyDescent="0.25">
      <c r="B8" s="8" t="s">
        <v>157</v>
      </c>
      <c r="C8" s="36"/>
      <c r="D8" s="11"/>
      <c r="E8" s="37"/>
      <c r="F8" s="36"/>
      <c r="G8" s="11"/>
      <c r="H8" s="11"/>
      <c r="I8" s="11"/>
      <c r="J8" s="11"/>
      <c r="K8" s="11"/>
      <c r="L8" s="11"/>
      <c r="M8" s="37"/>
      <c r="N8" s="36"/>
      <c r="O8" s="11"/>
      <c r="P8" s="11"/>
      <c r="Q8" s="39"/>
      <c r="R8" s="36"/>
      <c r="S8" s="39"/>
      <c r="T8" s="37">
        <v>1</v>
      </c>
      <c r="U8" s="234">
        <v>1</v>
      </c>
      <c r="V8" s="160"/>
      <c r="W8" s="9">
        <f t="shared" si="2"/>
        <v>0</v>
      </c>
      <c r="X8" s="60">
        <f>((R8*R$5*750)+(S8*S$5*750)+(T8*T$5*750))/750</f>
        <v>7.5</v>
      </c>
      <c r="Y8" s="9">
        <v>0.8</v>
      </c>
      <c r="Z8" s="9">
        <f t="shared" si="3"/>
        <v>7031.25</v>
      </c>
      <c r="AA8" s="11">
        <v>220</v>
      </c>
      <c r="AB8" s="9">
        <f t="shared" si="0"/>
        <v>18.454724409448819</v>
      </c>
      <c r="AC8" s="9">
        <v>0.85</v>
      </c>
      <c r="AD8" s="9">
        <f t="shared" si="1"/>
        <v>21.711440481704493</v>
      </c>
      <c r="AE8" s="11">
        <v>3</v>
      </c>
      <c r="AF8" s="11">
        <v>25</v>
      </c>
      <c r="AG8" s="11"/>
      <c r="AH8" s="10">
        <v>10</v>
      </c>
      <c r="AI8" s="11">
        <f t="shared" si="4"/>
        <v>2343.75</v>
      </c>
      <c r="AJ8" s="11">
        <f t="shared" si="5"/>
        <v>2343.75</v>
      </c>
      <c r="AK8" s="38">
        <f t="shared" si="6"/>
        <v>2343.75</v>
      </c>
      <c r="AL8" s="69" t="s">
        <v>160</v>
      </c>
    </row>
    <row r="9" spans="2:38" x14ac:dyDescent="0.25">
      <c r="B9" s="8" t="s">
        <v>158</v>
      </c>
      <c r="C9" s="36"/>
      <c r="D9" s="11"/>
      <c r="E9" s="37"/>
      <c r="F9" s="36"/>
      <c r="G9" s="11"/>
      <c r="H9" s="11"/>
      <c r="I9" s="11"/>
      <c r="J9" s="11"/>
      <c r="K9" s="11"/>
      <c r="L9" s="11"/>
      <c r="M9" s="37"/>
      <c r="N9" s="36"/>
      <c r="O9" s="11"/>
      <c r="P9" s="11"/>
      <c r="Q9" s="39"/>
      <c r="R9" s="36"/>
      <c r="S9" s="39"/>
      <c r="T9" s="37">
        <v>1</v>
      </c>
      <c r="U9" s="234">
        <v>1</v>
      </c>
      <c r="V9" s="160"/>
      <c r="W9" s="9">
        <f t="shared" si="2"/>
        <v>0</v>
      </c>
      <c r="X9" s="60">
        <f>((R9*R$5*750)+(S9*S$5*750)+(T9*T$5*750))/750</f>
        <v>7.5</v>
      </c>
      <c r="Y9" s="9">
        <v>0.8</v>
      </c>
      <c r="Z9" s="9">
        <f t="shared" si="3"/>
        <v>7031.25</v>
      </c>
      <c r="AA9" s="11">
        <v>220</v>
      </c>
      <c r="AB9" s="9">
        <f t="shared" si="0"/>
        <v>18.454724409448819</v>
      </c>
      <c r="AC9" s="9">
        <v>0.85</v>
      </c>
      <c r="AD9" s="9">
        <f t="shared" si="1"/>
        <v>21.711440481704493</v>
      </c>
      <c r="AE9" s="11">
        <v>3</v>
      </c>
      <c r="AF9" s="11">
        <v>25</v>
      </c>
      <c r="AG9" s="11"/>
      <c r="AH9" s="10">
        <v>10</v>
      </c>
      <c r="AI9" s="11">
        <f t="shared" si="4"/>
        <v>2343.75</v>
      </c>
      <c r="AJ9" s="11">
        <f t="shared" si="5"/>
        <v>2343.75</v>
      </c>
      <c r="AK9" s="38">
        <f t="shared" si="6"/>
        <v>2343.75</v>
      </c>
      <c r="AL9" s="69" t="s">
        <v>161</v>
      </c>
    </row>
    <row r="10" spans="2:38" x14ac:dyDescent="0.25">
      <c r="B10" s="8" t="s">
        <v>150</v>
      </c>
      <c r="C10" s="36"/>
      <c r="D10" s="11"/>
      <c r="E10" s="37"/>
      <c r="F10" s="36"/>
      <c r="G10" s="11"/>
      <c r="H10" s="11"/>
      <c r="I10" s="11"/>
      <c r="J10" s="11"/>
      <c r="K10" s="11"/>
      <c r="L10" s="11"/>
      <c r="M10" s="37"/>
      <c r="N10" s="36"/>
      <c r="O10" s="11"/>
      <c r="P10" s="11"/>
      <c r="Q10" s="39"/>
      <c r="R10" s="36"/>
      <c r="S10" s="39"/>
      <c r="T10" s="37"/>
      <c r="U10" s="234">
        <v>1</v>
      </c>
      <c r="V10" s="160"/>
      <c r="W10" s="9">
        <f>X139</f>
        <v>36603</v>
      </c>
      <c r="X10" s="60">
        <f>W140</f>
        <v>1</v>
      </c>
      <c r="Y10" s="9">
        <v>0.92</v>
      </c>
      <c r="Z10" s="9">
        <f t="shared" si="3"/>
        <v>40601.086956521736</v>
      </c>
      <c r="AA10" s="11">
        <v>220</v>
      </c>
      <c r="AB10" s="9">
        <f t="shared" ref="AB10:AB12" si="7">IF(AA10*AE10=0,0,IF(AA10*AE10=127,Z10/127,IF(AA10*AE10=254,Z10/127,IF(AA10*AE10=220,Z10/220,IF(AA10*AE10=440,Z10/220,IF(AA10*AE10=660,Z10/381,Z10*657.4))))))</f>
        <v>106.56453269428278</v>
      </c>
      <c r="AC10" s="9">
        <v>0.85</v>
      </c>
      <c r="AD10" s="9">
        <f t="shared" ref="AD10:AD12" si="8">AB10/AC10</f>
        <v>125.37003846386209</v>
      </c>
      <c r="AE10" s="11">
        <v>3</v>
      </c>
      <c r="AF10" s="11">
        <v>125</v>
      </c>
      <c r="AG10" s="11"/>
      <c r="AH10" s="10" t="s">
        <v>217</v>
      </c>
      <c r="AI10" s="11">
        <f t="shared" ref="AI10" si="9">Z10/3</f>
        <v>13533.695652173912</v>
      </c>
      <c r="AJ10" s="11">
        <f t="shared" ref="AJ10" si="10">Z10/3</f>
        <v>13533.695652173912</v>
      </c>
      <c r="AK10" s="38">
        <f t="shared" ref="AK10" si="11">Z10/3</f>
        <v>13533.695652173912</v>
      </c>
      <c r="AL10" s="70" t="s">
        <v>153</v>
      </c>
    </row>
    <row r="11" spans="2:38" x14ac:dyDescent="0.25">
      <c r="B11" s="8" t="s">
        <v>151</v>
      </c>
      <c r="C11" s="36"/>
      <c r="D11" s="11"/>
      <c r="E11" s="37"/>
      <c r="F11" s="36"/>
      <c r="G11" s="11"/>
      <c r="H11" s="11"/>
      <c r="I11" s="11"/>
      <c r="J11" s="11"/>
      <c r="K11" s="11"/>
      <c r="L11" s="11"/>
      <c r="M11" s="37"/>
      <c r="N11" s="36"/>
      <c r="O11" s="11"/>
      <c r="P11" s="11"/>
      <c r="Q11" s="39"/>
      <c r="R11" s="36"/>
      <c r="S11" s="39"/>
      <c r="T11" s="37"/>
      <c r="U11" s="234">
        <v>1</v>
      </c>
      <c r="V11" s="160"/>
      <c r="W11" s="9">
        <f>X168</f>
        <v>22919</v>
      </c>
      <c r="X11" s="60">
        <f>W169</f>
        <v>0</v>
      </c>
      <c r="Y11" s="9">
        <v>0.92</v>
      </c>
      <c r="Z11" s="9">
        <f t="shared" si="3"/>
        <v>24911.956521739128</v>
      </c>
      <c r="AA11" s="11">
        <v>220</v>
      </c>
      <c r="AB11" s="9">
        <f t="shared" si="7"/>
        <v>65.385712655483275</v>
      </c>
      <c r="AC11" s="9">
        <v>0.85</v>
      </c>
      <c r="AD11" s="9">
        <f t="shared" si="8"/>
        <v>76.924367829980326</v>
      </c>
      <c r="AE11" s="11">
        <v>3</v>
      </c>
      <c r="AF11" s="11">
        <v>80</v>
      </c>
      <c r="AG11" s="11"/>
      <c r="AH11" s="10">
        <v>16</v>
      </c>
      <c r="AI11" s="11">
        <f>Z11/3</f>
        <v>8303.9855072463761</v>
      </c>
      <c r="AJ11" s="11">
        <f>Z11/3</f>
        <v>8303.9855072463761</v>
      </c>
      <c r="AK11" s="38">
        <f>Z11/3</f>
        <v>8303.9855072463761</v>
      </c>
      <c r="AL11" s="70" t="s">
        <v>155</v>
      </c>
    </row>
    <row r="12" spans="2:38" x14ac:dyDescent="0.25">
      <c r="B12" s="8" t="s">
        <v>152</v>
      </c>
      <c r="C12" s="36"/>
      <c r="D12" s="11"/>
      <c r="E12" s="37"/>
      <c r="F12" s="36"/>
      <c r="G12" s="11"/>
      <c r="H12" s="11"/>
      <c r="I12" s="11"/>
      <c r="J12" s="11"/>
      <c r="K12" s="11"/>
      <c r="L12" s="11"/>
      <c r="M12" s="37"/>
      <c r="N12" s="36"/>
      <c r="O12" s="11"/>
      <c r="P12" s="11"/>
      <c r="Q12" s="39"/>
      <c r="R12" s="36"/>
      <c r="S12" s="39"/>
      <c r="T12" s="37"/>
      <c r="U12" s="234">
        <v>1</v>
      </c>
      <c r="V12" s="160"/>
      <c r="W12" s="9">
        <f>X200</f>
        <v>24253</v>
      </c>
      <c r="X12" s="60">
        <f>W201</f>
        <v>0</v>
      </c>
      <c r="Y12" s="9">
        <v>0.92</v>
      </c>
      <c r="Z12" s="9">
        <f t="shared" si="3"/>
        <v>26361.956521739128</v>
      </c>
      <c r="AA12" s="11">
        <v>220</v>
      </c>
      <c r="AB12" s="9">
        <f t="shared" si="7"/>
        <v>69.191486933698499</v>
      </c>
      <c r="AC12" s="9">
        <v>0.85</v>
      </c>
      <c r="AD12" s="9">
        <f t="shared" si="8"/>
        <v>81.401749333762936</v>
      </c>
      <c r="AE12" s="11">
        <v>3</v>
      </c>
      <c r="AF12" s="11">
        <v>100</v>
      </c>
      <c r="AG12" s="11"/>
      <c r="AH12" s="10" t="s">
        <v>205</v>
      </c>
      <c r="AI12" s="11">
        <f>Z12/3</f>
        <v>8787.31884057971</v>
      </c>
      <c r="AJ12" s="11">
        <f>Z12/3</f>
        <v>8787.31884057971</v>
      </c>
      <c r="AK12" s="38">
        <f>Z12/3</f>
        <v>8787.31884057971</v>
      </c>
      <c r="AL12" s="70" t="s">
        <v>154</v>
      </c>
    </row>
    <row r="13" spans="2:38" x14ac:dyDescent="0.25">
      <c r="B13" s="14" t="s">
        <v>50</v>
      </c>
      <c r="C13" s="36"/>
      <c r="D13" s="11"/>
      <c r="E13" s="37"/>
      <c r="F13" s="36"/>
      <c r="G13" s="11"/>
      <c r="H13" s="11"/>
      <c r="I13" s="11"/>
      <c r="J13" s="11"/>
      <c r="K13" s="11"/>
      <c r="L13" s="11"/>
      <c r="M13" s="37"/>
      <c r="N13" s="36"/>
      <c r="O13" s="11"/>
      <c r="P13" s="11"/>
      <c r="Q13" s="39"/>
      <c r="R13" s="36"/>
      <c r="S13" s="39"/>
      <c r="T13" s="37"/>
      <c r="U13" s="234">
        <v>1</v>
      </c>
      <c r="V13" s="160"/>
      <c r="W13" s="9">
        <f>X104</f>
        <v>74796</v>
      </c>
      <c r="X13" s="60">
        <f>W105</f>
        <v>0</v>
      </c>
      <c r="Y13" s="9">
        <v>0.92</v>
      </c>
      <c r="Z13" s="9">
        <f t="shared" si="3"/>
        <v>81300</v>
      </c>
      <c r="AA13" s="11">
        <v>220</v>
      </c>
      <c r="AB13" s="9">
        <f t="shared" ref="AB13" si="12">IF(AA13*AE13=0,0,IF(AA13*AE13=127,Z13/127,IF(AA13*AE13=254,Z13/127,IF(AA13*AE13=220,Z13/220,IF(AA13*AE13=440,Z13/220,IF(AA13*AE13=660,Z13/381,Z13*657.4))))))</f>
        <v>213.38582677165354</v>
      </c>
      <c r="AC13" s="9">
        <v>0.85</v>
      </c>
      <c r="AD13" s="9">
        <f t="shared" ref="AD13" si="13">AB13/AC13</f>
        <v>251.04214914312183</v>
      </c>
      <c r="AE13" s="11">
        <v>3</v>
      </c>
      <c r="AF13" s="11">
        <v>300</v>
      </c>
      <c r="AG13" s="11"/>
      <c r="AH13" s="10" t="s">
        <v>147</v>
      </c>
      <c r="AI13" s="11">
        <f>Z13/3</f>
        <v>27100</v>
      </c>
      <c r="AJ13" s="11">
        <f>Z13/3</f>
        <v>27100</v>
      </c>
      <c r="AK13" s="38">
        <f>Z13/3</f>
        <v>27100</v>
      </c>
      <c r="AL13" s="70" t="s">
        <v>110</v>
      </c>
    </row>
    <row r="14" spans="2:38" x14ac:dyDescent="0.25">
      <c r="B14" s="14"/>
      <c r="C14" s="36"/>
      <c r="D14" s="11"/>
      <c r="E14" s="37"/>
      <c r="F14" s="36"/>
      <c r="G14" s="11"/>
      <c r="H14" s="11"/>
      <c r="I14" s="11"/>
      <c r="J14" s="11"/>
      <c r="K14" s="11"/>
      <c r="L14" s="11"/>
      <c r="M14" s="37"/>
      <c r="N14" s="36"/>
      <c r="O14" s="11"/>
      <c r="P14" s="11"/>
      <c r="Q14" s="39"/>
      <c r="R14" s="36"/>
      <c r="S14" s="39"/>
      <c r="T14" s="37"/>
      <c r="U14" s="234"/>
      <c r="V14" s="160"/>
      <c r="W14" s="9"/>
      <c r="X14" s="60"/>
      <c r="Y14" s="9"/>
      <c r="Z14" s="9"/>
      <c r="AA14" s="11"/>
      <c r="AB14" s="9"/>
      <c r="AC14" s="9"/>
      <c r="AD14" s="9"/>
      <c r="AE14" s="11"/>
      <c r="AF14" s="11"/>
      <c r="AG14" s="11"/>
      <c r="AH14" s="10"/>
      <c r="AI14" s="11"/>
      <c r="AJ14" s="11"/>
      <c r="AK14" s="38"/>
      <c r="AL14" s="70"/>
    </row>
    <row r="15" spans="2:38" x14ac:dyDescent="0.25">
      <c r="B15" s="14"/>
      <c r="C15" s="36"/>
      <c r="D15" s="11"/>
      <c r="E15" s="37"/>
      <c r="F15" s="36"/>
      <c r="G15" s="11"/>
      <c r="H15" s="11"/>
      <c r="I15" s="11"/>
      <c r="J15" s="11"/>
      <c r="K15" s="11"/>
      <c r="L15" s="11"/>
      <c r="M15" s="37"/>
      <c r="N15" s="36"/>
      <c r="O15" s="11"/>
      <c r="P15" s="11"/>
      <c r="Q15" s="39"/>
      <c r="R15" s="36"/>
      <c r="S15" s="39"/>
      <c r="T15" s="37"/>
      <c r="U15" s="234"/>
      <c r="V15" s="160"/>
      <c r="W15" s="9"/>
      <c r="X15" s="60"/>
      <c r="Y15" s="9"/>
      <c r="Z15" s="9"/>
      <c r="AA15" s="11"/>
      <c r="AB15" s="9"/>
      <c r="AC15" s="9"/>
      <c r="AD15" s="9"/>
      <c r="AE15" s="11"/>
      <c r="AF15" s="11"/>
      <c r="AG15" s="11"/>
      <c r="AH15" s="10"/>
      <c r="AI15" s="11"/>
      <c r="AJ15" s="11"/>
      <c r="AK15" s="38"/>
      <c r="AL15" s="70"/>
    </row>
    <row r="16" spans="2:38" ht="15.75" thickBot="1" x14ac:dyDescent="0.3">
      <c r="B16" s="80"/>
      <c r="C16" s="36"/>
      <c r="D16" s="11"/>
      <c r="E16" s="37"/>
      <c r="F16" s="36"/>
      <c r="G16" s="11"/>
      <c r="H16" s="11"/>
      <c r="I16" s="11"/>
      <c r="J16" s="11"/>
      <c r="K16" s="11"/>
      <c r="L16" s="11"/>
      <c r="M16" s="37"/>
      <c r="N16" s="36"/>
      <c r="O16" s="11"/>
      <c r="P16" s="11"/>
      <c r="Q16" s="39"/>
      <c r="R16" s="36"/>
      <c r="S16" s="39"/>
      <c r="T16" s="37"/>
      <c r="U16" s="227"/>
      <c r="V16" s="220"/>
      <c r="W16" s="53"/>
      <c r="X16" s="83"/>
      <c r="Y16" s="84"/>
      <c r="Z16" s="53"/>
      <c r="AA16" s="53"/>
      <c r="AB16" s="84"/>
      <c r="AC16" s="84"/>
      <c r="AD16" s="84"/>
      <c r="AE16" s="53"/>
      <c r="AF16" s="53"/>
      <c r="AG16" s="53"/>
      <c r="AH16" s="85"/>
      <c r="AI16" s="84"/>
      <c r="AJ16" s="84"/>
      <c r="AK16" s="86"/>
      <c r="AL16" s="78"/>
    </row>
    <row r="17" spans="2:38" ht="15" customHeight="1" x14ac:dyDescent="0.25">
      <c r="B17" s="188" t="s">
        <v>19</v>
      </c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90"/>
      <c r="T17" s="63" t="s">
        <v>44</v>
      </c>
      <c r="U17" s="45"/>
      <c r="V17" s="45"/>
      <c r="W17" s="45"/>
      <c r="X17" s="64">
        <f>SUM(W6:W16)</f>
        <v>159607</v>
      </c>
      <c r="Y17" s="194">
        <v>0.92</v>
      </c>
      <c r="Z17" s="172">
        <f>(X17+X18)/Y17</f>
        <v>187344.5652173913</v>
      </c>
      <c r="AA17" s="194">
        <v>220</v>
      </c>
      <c r="AB17" s="172">
        <f>IF(AA17*AE17=0,0,IF(AA17*AE17=127,Z17/127,IF(AA17*AE17=1140,Z17/658,IF(AA17*AE17=220,Z17/220,IF(AA17*AE17=440,Z17/220,IF(AA17*AE17=660,Z17/381.04,Z17*657.4))))))</f>
        <v>491.66640042355471</v>
      </c>
      <c r="AC17" s="194">
        <v>0.85</v>
      </c>
      <c r="AD17" s="172">
        <f>AB17/AC17</f>
        <v>578.43105932182903</v>
      </c>
      <c r="AE17" s="194">
        <v>3</v>
      </c>
      <c r="AF17" s="194">
        <v>630</v>
      </c>
      <c r="AG17" s="194"/>
      <c r="AH17" s="194" t="s">
        <v>218</v>
      </c>
      <c r="AI17" s="172">
        <f>Z17/3</f>
        <v>62448.188405797096</v>
      </c>
      <c r="AJ17" s="172">
        <f>Z17/3</f>
        <v>62448.188405797096</v>
      </c>
      <c r="AK17" s="174">
        <f>Z17/3</f>
        <v>62448.188405797096</v>
      </c>
      <c r="AL17" s="87"/>
    </row>
    <row r="18" spans="2:38" ht="15.75" thickBot="1" x14ac:dyDescent="0.3">
      <c r="B18" s="191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3"/>
      <c r="T18" s="15" t="s">
        <v>45</v>
      </c>
      <c r="U18" s="59"/>
      <c r="V18" s="16"/>
      <c r="W18" s="59">
        <f>ROUNDUP((X18/750),2)</f>
        <v>17</v>
      </c>
      <c r="X18" s="58">
        <f>SUM(X6:X16)*750</f>
        <v>12750</v>
      </c>
      <c r="Y18" s="195"/>
      <c r="Z18" s="173"/>
      <c r="AA18" s="195"/>
      <c r="AB18" s="173"/>
      <c r="AC18" s="195"/>
      <c r="AD18" s="173"/>
      <c r="AE18" s="195"/>
      <c r="AF18" s="195"/>
      <c r="AG18" s="195"/>
      <c r="AH18" s="195"/>
      <c r="AI18" s="173"/>
      <c r="AJ18" s="173"/>
      <c r="AK18" s="175"/>
      <c r="AL18" s="79"/>
    </row>
    <row r="19" spans="2:38" ht="15.75" thickBot="1" x14ac:dyDescent="0.3"/>
    <row r="20" spans="2:38" ht="24" thickBot="1" x14ac:dyDescent="0.4">
      <c r="B20" s="196" t="s">
        <v>30</v>
      </c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  <c r="AK20" s="197"/>
      <c r="AL20" s="198"/>
    </row>
    <row r="21" spans="2:38" ht="15" customHeight="1" thickBot="1" x14ac:dyDescent="0.3">
      <c r="B21" s="176" t="s">
        <v>0</v>
      </c>
      <c r="C21" s="201" t="s">
        <v>41</v>
      </c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3"/>
      <c r="U21" s="204" t="s">
        <v>26</v>
      </c>
      <c r="V21" s="177" t="s">
        <v>27</v>
      </c>
      <c r="W21" s="207" t="s">
        <v>46</v>
      </c>
      <c r="X21" s="207" t="s">
        <v>49</v>
      </c>
      <c r="Y21" s="177" t="s">
        <v>18</v>
      </c>
      <c r="Z21" s="19" t="s">
        <v>1</v>
      </c>
      <c r="AA21" s="75" t="s">
        <v>11</v>
      </c>
      <c r="AB21" s="75" t="s">
        <v>14</v>
      </c>
      <c r="AC21" s="207" t="s">
        <v>20</v>
      </c>
      <c r="AD21" s="75" t="s">
        <v>15</v>
      </c>
      <c r="AE21" s="209" t="s">
        <v>2</v>
      </c>
      <c r="AF21" s="209"/>
      <c r="AG21" s="209"/>
      <c r="AH21" s="20" t="s">
        <v>6</v>
      </c>
      <c r="AI21" s="177" t="s">
        <v>7</v>
      </c>
      <c r="AJ21" s="177" t="s">
        <v>8</v>
      </c>
      <c r="AK21" s="210" t="s">
        <v>9</v>
      </c>
      <c r="AL21" s="213" t="s">
        <v>10</v>
      </c>
    </row>
    <row r="22" spans="2:38" x14ac:dyDescent="0.25">
      <c r="B22" s="199"/>
      <c r="C22" s="216" t="s">
        <v>42</v>
      </c>
      <c r="D22" s="217"/>
      <c r="E22" s="218"/>
      <c r="F22" s="216" t="s">
        <v>43</v>
      </c>
      <c r="G22" s="217"/>
      <c r="H22" s="217"/>
      <c r="I22" s="217"/>
      <c r="J22" s="217"/>
      <c r="K22" s="217"/>
      <c r="L22" s="217"/>
      <c r="M22" s="218"/>
      <c r="N22" s="216" t="s">
        <v>200</v>
      </c>
      <c r="O22" s="217"/>
      <c r="P22" s="217"/>
      <c r="Q22" s="217"/>
      <c r="R22" s="216" t="s">
        <v>48</v>
      </c>
      <c r="S22" s="217"/>
      <c r="T22" s="218"/>
      <c r="U22" s="205"/>
      <c r="V22" s="180"/>
      <c r="W22" s="178"/>
      <c r="X22" s="178"/>
      <c r="Y22" s="180"/>
      <c r="Z22" s="180" t="s">
        <v>47</v>
      </c>
      <c r="AA22" s="180" t="s">
        <v>12</v>
      </c>
      <c r="AB22" s="180" t="s">
        <v>13</v>
      </c>
      <c r="AC22" s="178"/>
      <c r="AD22" s="180" t="s">
        <v>13</v>
      </c>
      <c r="AE22" s="221" t="s">
        <v>3</v>
      </c>
      <c r="AF22" s="221"/>
      <c r="AG22" s="221"/>
      <c r="AH22" s="180" t="s">
        <v>16</v>
      </c>
      <c r="AI22" s="180"/>
      <c r="AJ22" s="180"/>
      <c r="AK22" s="211"/>
      <c r="AL22" s="214"/>
    </row>
    <row r="23" spans="2:38" ht="15.75" thickBot="1" x14ac:dyDescent="0.3">
      <c r="B23" s="200"/>
      <c r="C23" s="76">
        <v>100</v>
      </c>
      <c r="D23" s="27">
        <v>250</v>
      </c>
      <c r="E23" s="23">
        <v>500</v>
      </c>
      <c r="F23" s="76">
        <v>3</v>
      </c>
      <c r="G23" s="27">
        <v>6</v>
      </c>
      <c r="H23" s="27">
        <v>9</v>
      </c>
      <c r="I23" s="27">
        <v>15</v>
      </c>
      <c r="J23" s="27">
        <v>20</v>
      </c>
      <c r="K23" s="27">
        <v>24</v>
      </c>
      <c r="L23" s="27">
        <v>36</v>
      </c>
      <c r="M23" s="23">
        <v>40</v>
      </c>
      <c r="N23" s="76">
        <v>20</v>
      </c>
      <c r="O23" s="27">
        <v>100</v>
      </c>
      <c r="P23" s="27">
        <v>175</v>
      </c>
      <c r="Q23" s="25">
        <v>5500</v>
      </c>
      <c r="R23" s="67">
        <v>0.75</v>
      </c>
      <c r="S23" s="68">
        <v>1</v>
      </c>
      <c r="T23" s="135">
        <v>7.5</v>
      </c>
      <c r="U23" s="206"/>
      <c r="V23" s="181"/>
      <c r="W23" s="208"/>
      <c r="X23" s="208"/>
      <c r="Y23" s="181"/>
      <c r="Z23" s="181"/>
      <c r="AA23" s="181"/>
      <c r="AB23" s="181"/>
      <c r="AC23" s="208"/>
      <c r="AD23" s="181"/>
      <c r="AE23" s="77" t="s">
        <v>4</v>
      </c>
      <c r="AF23" s="77" t="s">
        <v>5</v>
      </c>
      <c r="AG23" s="77" t="s">
        <v>22</v>
      </c>
      <c r="AH23" s="181"/>
      <c r="AI23" s="181"/>
      <c r="AJ23" s="181"/>
      <c r="AK23" s="212"/>
      <c r="AL23" s="215"/>
    </row>
    <row r="24" spans="2:38" x14ac:dyDescent="0.25">
      <c r="B24" s="49" t="s">
        <v>40</v>
      </c>
      <c r="C24" s="29"/>
      <c r="D24" s="31"/>
      <c r="E24" s="30"/>
      <c r="F24" s="95"/>
      <c r="G24" s="93"/>
      <c r="H24" s="93"/>
      <c r="I24" s="93"/>
      <c r="J24" s="93"/>
      <c r="K24" s="31"/>
      <c r="L24" s="31"/>
      <c r="M24" s="30"/>
      <c r="N24" s="29"/>
      <c r="O24" s="31"/>
      <c r="P24" s="31"/>
      <c r="Q24" s="30"/>
      <c r="R24" s="29"/>
      <c r="S24" s="32"/>
      <c r="T24" s="30">
        <v>1</v>
      </c>
      <c r="U24" s="161">
        <v>1</v>
      </c>
      <c r="V24" s="162"/>
      <c r="W24" s="34">
        <f>(((C24*C$23)+(D24*D$23)+(E24*E$23))*U24)+(((F24*F$23)+(G24*G$23)+(H24*H$23)+(I24*I$23)+(J24*J$23)+(K24*K$23)+(L24*L$23)+(M24*M$23))*U24)+((N24*N$23)+(O24*O$23)+(P24*P$23)+(Q24*Q$23))</f>
        <v>0</v>
      </c>
      <c r="X24" s="73">
        <f>((R24*R$23*750)+(S24*S$23*750)+(T24*T$23*750))/750</f>
        <v>7.5</v>
      </c>
      <c r="Y24" s="34">
        <v>0.8</v>
      </c>
      <c r="Z24" s="34">
        <f t="shared" ref="Z24:Z25" si="14">(W24+(X24*750))/Y24</f>
        <v>7031.25</v>
      </c>
      <c r="AA24" s="93">
        <v>220</v>
      </c>
      <c r="AB24" s="34">
        <f t="shared" ref="AB24:AB25" si="15">IF(AA24*AE24=0,0,IF(AA24*AE24=127,Z24/127,IF(AA24*AE24=254,Z24/127,IF(AA24*AE24=220,Z24/220,IF(AA24*AE24=440,Z24/220,IF(AA24*AE24=660,Z24/381,Z24*657.4))))))</f>
        <v>18.454724409448819</v>
      </c>
      <c r="AC24" s="34">
        <v>0.85</v>
      </c>
      <c r="AD24" s="34">
        <f t="shared" ref="AD24:AD25" si="16">AB24/AC24</f>
        <v>21.711440481704493</v>
      </c>
      <c r="AE24" s="94">
        <v>3</v>
      </c>
      <c r="AF24" s="94">
        <v>25</v>
      </c>
      <c r="AG24" s="31"/>
      <c r="AH24" s="35">
        <v>4</v>
      </c>
      <c r="AI24" s="31">
        <f>Z24/3</f>
        <v>2343.75</v>
      </c>
      <c r="AJ24" s="31">
        <f>Z24/3</f>
        <v>2343.75</v>
      </c>
      <c r="AK24" s="32">
        <f>Z24/3</f>
        <v>2343.75</v>
      </c>
      <c r="AL24" s="69" t="s">
        <v>37</v>
      </c>
    </row>
    <row r="25" spans="2:38" x14ac:dyDescent="0.25">
      <c r="B25" s="48" t="s">
        <v>164</v>
      </c>
      <c r="C25" s="36"/>
      <c r="D25" s="11"/>
      <c r="E25" s="37"/>
      <c r="F25" s="41"/>
      <c r="G25" s="2"/>
      <c r="H25" s="2"/>
      <c r="I25" s="2"/>
      <c r="J25" s="2"/>
      <c r="K25" s="11"/>
      <c r="L25" s="11"/>
      <c r="M25" s="37"/>
      <c r="N25" s="36"/>
      <c r="O25" s="11"/>
      <c r="P25" s="11"/>
      <c r="Q25" s="37"/>
      <c r="R25" s="36"/>
      <c r="S25" s="38">
        <v>1</v>
      </c>
      <c r="T25" s="37"/>
      <c r="U25" s="159">
        <v>1</v>
      </c>
      <c r="V25" s="160"/>
      <c r="W25" s="9">
        <f>(((C25*C$23)+(D25*D$23)+(E25*E$23))*U25)+(((F25*F$23)+(G25*G$23)+(H25*H$23)+(I25*I$23)+(J25*J$23)+(K25*K$23)+(L25*L$23)+(M25*M$23))*U25)+((N25*N$23)+(O25*O$23)+(P25*P$23)+(Q25*Q$23))</f>
        <v>0</v>
      </c>
      <c r="X25" s="60">
        <f t="shared" ref="X25" si="17">((R25*R$23*750)+(S25*S$23*750)+(T25*T$23*750))/750</f>
        <v>1</v>
      </c>
      <c r="Y25" s="9">
        <v>0.8</v>
      </c>
      <c r="Z25" s="9">
        <f t="shared" si="14"/>
        <v>937.5</v>
      </c>
      <c r="AA25" s="2">
        <v>220</v>
      </c>
      <c r="AB25" s="9">
        <f t="shared" si="15"/>
        <v>2.4606299212598426</v>
      </c>
      <c r="AC25" s="9">
        <v>0.85</v>
      </c>
      <c r="AD25" s="9">
        <f t="shared" si="16"/>
        <v>2.8948587308939326</v>
      </c>
      <c r="AE25" s="13">
        <v>3</v>
      </c>
      <c r="AF25" s="13">
        <v>10</v>
      </c>
      <c r="AG25" s="11"/>
      <c r="AH25" s="10">
        <v>2.5</v>
      </c>
      <c r="AI25" s="11">
        <f>Z25/3</f>
        <v>312.5</v>
      </c>
      <c r="AJ25" s="11">
        <f>Z25/3</f>
        <v>312.5</v>
      </c>
      <c r="AK25" s="38">
        <f>Z25/3</f>
        <v>312.5</v>
      </c>
      <c r="AL25" s="70" t="s">
        <v>165</v>
      </c>
    </row>
    <row r="26" spans="2:38" x14ac:dyDescent="0.25">
      <c r="B26" s="137" t="s">
        <v>206</v>
      </c>
      <c r="C26" s="36"/>
      <c r="D26" s="11"/>
      <c r="E26" s="37"/>
      <c r="F26" s="141"/>
      <c r="G26" s="142"/>
      <c r="H26" s="142"/>
      <c r="I26" s="142"/>
      <c r="J26" s="142"/>
      <c r="K26" s="11"/>
      <c r="L26" s="11"/>
      <c r="M26" s="37"/>
      <c r="N26" s="36"/>
      <c r="O26" s="11"/>
      <c r="P26" s="11"/>
      <c r="Q26" s="37"/>
      <c r="R26" s="36">
        <v>1</v>
      </c>
      <c r="S26" s="38"/>
      <c r="T26" s="37"/>
      <c r="U26" s="159">
        <v>1</v>
      </c>
      <c r="V26" s="160"/>
      <c r="W26" s="9">
        <f>(((C26*C$23)+(D26*D$23)+(E26*E$23))*U26)+(((F26*F$23)+(G26*G$23)+(H26*H$23)+(I26*I$23)+(J26*J$23)+(K26*K$23)+(L26*L$23)+(M26*M$23))*U26)+((N26*N$23)+(O26*O$23)+(P26*P$23)+(Q26*Q$23))</f>
        <v>0</v>
      </c>
      <c r="X26" s="60">
        <f t="shared" ref="X26" si="18">((R26*R$23*750)+(S26*S$23*750)+(T26*T$23*750))/750</f>
        <v>0.75</v>
      </c>
      <c r="Y26" s="9">
        <v>0.8</v>
      </c>
      <c r="Z26" s="9">
        <f t="shared" ref="Z26" si="19">(W26+(X26*750))/Y26</f>
        <v>703.125</v>
      </c>
      <c r="AA26" s="142">
        <v>220</v>
      </c>
      <c r="AB26" s="9">
        <f t="shared" ref="AB26" si="20">IF(AA26*AE26=0,0,IF(AA26*AE26=127,Z26/127,IF(AA26*AE26=254,Z26/127,IF(AA26*AE26=220,Z26/220,IF(AA26*AE26=440,Z26/220,IF(AA26*AE26=660,Z26/381,Z26*657.4))))))</f>
        <v>1.8454724409448819</v>
      </c>
      <c r="AC26" s="9">
        <v>0.85</v>
      </c>
      <c r="AD26" s="9">
        <f t="shared" ref="AD26" si="21">AB26/AC26</f>
        <v>2.1711440481704494</v>
      </c>
      <c r="AE26" s="13">
        <v>3</v>
      </c>
      <c r="AF26" s="13">
        <v>10</v>
      </c>
      <c r="AG26" s="11"/>
      <c r="AH26" s="10">
        <v>2.5</v>
      </c>
      <c r="AI26" s="11">
        <f>Z26/3</f>
        <v>234.375</v>
      </c>
      <c r="AJ26" s="11">
        <f>Z26/3</f>
        <v>234.375</v>
      </c>
      <c r="AK26" s="38">
        <f>Z26/3</f>
        <v>234.375</v>
      </c>
      <c r="AL26" s="70" t="s">
        <v>207</v>
      </c>
    </row>
    <row r="27" spans="2:38" x14ac:dyDescent="0.25">
      <c r="B27" s="152" t="s">
        <v>215</v>
      </c>
      <c r="C27" s="36"/>
      <c r="D27" s="11"/>
      <c r="E27" s="37"/>
      <c r="F27" s="150"/>
      <c r="G27" s="151"/>
      <c r="H27" s="151"/>
      <c r="I27" s="151"/>
      <c r="J27" s="151"/>
      <c r="K27" s="11"/>
      <c r="L27" s="11"/>
      <c r="M27" s="37"/>
      <c r="N27" s="36"/>
      <c r="O27" s="11"/>
      <c r="P27" s="11"/>
      <c r="Q27" s="37"/>
      <c r="R27" s="36"/>
      <c r="S27" s="38">
        <v>1</v>
      </c>
      <c r="T27" s="37"/>
      <c r="U27" s="159">
        <v>1</v>
      </c>
      <c r="V27" s="160"/>
      <c r="W27" s="9">
        <f>(((C27*C$23)+(D27*D$23)+(E27*E$23))*U27)+(((F27*F$23)+(G27*G$23)+(H27*H$23)+(I27*I$23)+(J27*J$23)+(K27*K$23)+(L27*L$23)+(M27*M$23))*U27)+((N27*N$23)+(O27*O$23)+(P27*P$23)+(Q27*Q$23))</f>
        <v>0</v>
      </c>
      <c r="X27" s="60">
        <f t="shared" ref="X27" si="22">((R27*R$23*750)+(S27*S$23*750)+(T27*T$23*750))/750</f>
        <v>1</v>
      </c>
      <c r="Y27" s="9">
        <v>0.8</v>
      </c>
      <c r="Z27" s="9">
        <f t="shared" ref="Z27" si="23">(W27+(X27*750))/Y27</f>
        <v>937.5</v>
      </c>
      <c r="AA27" s="151">
        <v>220</v>
      </c>
      <c r="AB27" s="9">
        <f t="shared" ref="AB27" si="24">IF(AA27*AE27=0,0,IF(AA27*AE27=127,Z27/127,IF(AA27*AE27=254,Z27/127,IF(AA27*AE27=220,Z27/220,IF(AA27*AE27=440,Z27/220,IF(AA27*AE27=660,Z27/381,Z27*657.4))))))</f>
        <v>2.4606299212598426</v>
      </c>
      <c r="AC27" s="9">
        <v>0.85</v>
      </c>
      <c r="AD27" s="9">
        <f t="shared" ref="AD27" si="25">AB27/AC27</f>
        <v>2.8948587308939326</v>
      </c>
      <c r="AE27" s="13">
        <v>3</v>
      </c>
      <c r="AF27" s="13">
        <v>10</v>
      </c>
      <c r="AG27" s="11"/>
      <c r="AH27" s="10">
        <v>2.5</v>
      </c>
      <c r="AI27" s="11">
        <f>Z27/3</f>
        <v>312.5</v>
      </c>
      <c r="AJ27" s="11">
        <f>Z27/3</f>
        <v>312.5</v>
      </c>
      <c r="AK27" s="38">
        <f>Z27/3</f>
        <v>312.5</v>
      </c>
      <c r="AL27" s="70" t="s">
        <v>216</v>
      </c>
    </row>
    <row r="28" spans="2:38" x14ac:dyDescent="0.25">
      <c r="B28" s="120" t="s">
        <v>32</v>
      </c>
      <c r="C28" s="36"/>
      <c r="D28" s="9"/>
      <c r="E28" s="37"/>
      <c r="F28" s="118"/>
      <c r="G28" s="119"/>
      <c r="H28" s="119"/>
      <c r="I28" s="119"/>
      <c r="J28" s="119"/>
      <c r="K28" s="11"/>
      <c r="L28" s="11">
        <v>1</v>
      </c>
      <c r="M28" s="37"/>
      <c r="N28" s="36"/>
      <c r="O28" s="11"/>
      <c r="P28" s="11"/>
      <c r="Q28" s="37"/>
      <c r="R28" s="36"/>
      <c r="S28" s="38"/>
      <c r="T28" s="37"/>
      <c r="U28" s="161">
        <v>1</v>
      </c>
      <c r="V28" s="162"/>
      <c r="W28" s="9">
        <f>(((C28*C$23)+(D28*D$23)+(E28*E$23))*U28)+(((F28*F$23)+(G28*G$23)+(H28*H$23)+(I28*I$23)+(J28*J$23)+(K28*K$23)+(L28*L$23)+(M28*M$23))*U28)+((N28*N$23)+(O28*O$23)+(P28*P$23)+(Q28*Q$23))</f>
        <v>36</v>
      </c>
      <c r="X28" s="60">
        <f t="shared" ref="X28:X30" si="26">((R28*R$23*750)+(S28*S$23*750)+(T28*T$23*750))/750</f>
        <v>0</v>
      </c>
      <c r="Y28" s="9">
        <v>0.92</v>
      </c>
      <c r="Z28" s="9">
        <f t="shared" ref="Z28:Z30" si="27">(W28+(X28*750))/Y28</f>
        <v>39.130434782608695</v>
      </c>
      <c r="AA28" s="119">
        <v>127</v>
      </c>
      <c r="AB28" s="9">
        <f t="shared" ref="AB28:AB30" si="28">IF(AA28*AE28=0,0,IF(AA28*AE28=127,Z28/127,IF(AA28*AE28=254,Z28/127,IF(AA28*AE28=220,Z28/220,IF(AA28*AE28=440,Z28/220,IF(AA28*AE28=660,Z28/381,Z28*657.4))))))</f>
        <v>0.3081136597055803</v>
      </c>
      <c r="AC28" s="9">
        <v>0.85</v>
      </c>
      <c r="AD28" s="9">
        <f t="shared" ref="AD28:AD30" si="29">AB28/AC28</f>
        <v>0.36248665847715328</v>
      </c>
      <c r="AE28" s="13">
        <v>1</v>
      </c>
      <c r="AF28" s="13">
        <v>10</v>
      </c>
      <c r="AG28" s="11"/>
      <c r="AH28" s="10">
        <v>2.5</v>
      </c>
      <c r="AI28" s="11">
        <f>Z28</f>
        <v>39.130434782608695</v>
      </c>
      <c r="AJ28" s="12"/>
      <c r="AK28" s="38"/>
      <c r="AL28" s="70" t="s">
        <v>38</v>
      </c>
    </row>
    <row r="29" spans="2:38" x14ac:dyDescent="0.25">
      <c r="B29" s="120" t="s">
        <v>34</v>
      </c>
      <c r="C29" s="36"/>
      <c r="D29" s="11"/>
      <c r="E29" s="37">
        <v>1</v>
      </c>
      <c r="F29" s="118"/>
      <c r="G29" s="119"/>
      <c r="H29" s="119"/>
      <c r="I29" s="119"/>
      <c r="J29" s="119"/>
      <c r="K29" s="11"/>
      <c r="L29" s="11"/>
      <c r="M29" s="37"/>
      <c r="N29" s="36"/>
      <c r="O29" s="11"/>
      <c r="P29" s="129"/>
      <c r="Q29" s="37"/>
      <c r="R29" s="36"/>
      <c r="S29" s="38"/>
      <c r="T29" s="37"/>
      <c r="U29" s="161">
        <v>1</v>
      </c>
      <c r="V29" s="162"/>
      <c r="W29" s="9">
        <f t="shared" ref="W29:W30" si="30">(((C29*C$23)+(D29*D$23)+(E29*E$23))*U29)+(((F29*F$23)+(G29*G$23)+(H29*H$23)+(I29*I$23)+(J29*J$23)+(K29*K$23)+(L29*L$23)+(M29*M$23))*V29)+((N29*N$23)+(O29*O$23)+(P29*P$23)+(Q29*Q$23))</f>
        <v>500</v>
      </c>
      <c r="X29" s="60">
        <f t="shared" si="26"/>
        <v>0</v>
      </c>
      <c r="Y29" s="9">
        <v>0.92</v>
      </c>
      <c r="Z29" s="9">
        <f t="shared" si="27"/>
        <v>543.47826086956525</v>
      </c>
      <c r="AA29" s="119">
        <v>127</v>
      </c>
      <c r="AB29" s="9">
        <f t="shared" si="28"/>
        <v>4.2793563847997262</v>
      </c>
      <c r="AC29" s="9">
        <v>0.85</v>
      </c>
      <c r="AD29" s="9">
        <f t="shared" si="29"/>
        <v>5.0345369232937953</v>
      </c>
      <c r="AE29" s="13">
        <v>1</v>
      </c>
      <c r="AF29" s="13">
        <v>10</v>
      </c>
      <c r="AG29" s="11"/>
      <c r="AH29" s="10">
        <v>2.5</v>
      </c>
      <c r="AI29" s="11"/>
      <c r="AJ29" s="11">
        <f>Z29</f>
        <v>543.47826086956525</v>
      </c>
      <c r="AK29" s="38"/>
      <c r="AL29" s="70" t="s">
        <v>28</v>
      </c>
    </row>
    <row r="30" spans="2:38" x14ac:dyDescent="0.25">
      <c r="B30" s="120" t="s">
        <v>35</v>
      </c>
      <c r="C30" s="36"/>
      <c r="D30" s="11"/>
      <c r="E30" s="37">
        <v>1</v>
      </c>
      <c r="F30" s="118"/>
      <c r="G30" s="119"/>
      <c r="H30" s="119"/>
      <c r="I30" s="119"/>
      <c r="J30" s="119"/>
      <c r="K30" s="11"/>
      <c r="L30" s="11"/>
      <c r="M30" s="37"/>
      <c r="N30" s="36"/>
      <c r="O30" s="11"/>
      <c r="P30" s="11"/>
      <c r="Q30" s="37"/>
      <c r="R30" s="36"/>
      <c r="S30" s="38"/>
      <c r="T30" s="37"/>
      <c r="U30" s="159">
        <v>1</v>
      </c>
      <c r="V30" s="160"/>
      <c r="W30" s="9">
        <f t="shared" si="30"/>
        <v>500</v>
      </c>
      <c r="X30" s="60">
        <f t="shared" si="26"/>
        <v>0</v>
      </c>
      <c r="Y30" s="9">
        <v>0.92</v>
      </c>
      <c r="Z30" s="9">
        <f t="shared" si="27"/>
        <v>543.47826086956525</v>
      </c>
      <c r="AA30" s="119">
        <v>220</v>
      </c>
      <c r="AB30" s="9">
        <f t="shared" si="28"/>
        <v>2.4703557312252964</v>
      </c>
      <c r="AC30" s="9">
        <v>0.85</v>
      </c>
      <c r="AD30" s="9">
        <f t="shared" si="29"/>
        <v>2.9063008602650546</v>
      </c>
      <c r="AE30" s="13">
        <v>2</v>
      </c>
      <c r="AF30" s="13">
        <v>10</v>
      </c>
      <c r="AG30" s="11"/>
      <c r="AH30" s="10">
        <v>2.5</v>
      </c>
      <c r="AI30" s="11">
        <f>Z30/2</f>
        <v>271.73913043478262</v>
      </c>
      <c r="AJ30" s="11"/>
      <c r="AK30" s="38">
        <f>Z30/2</f>
        <v>271.73913043478262</v>
      </c>
      <c r="AL30" s="70" t="s">
        <v>29</v>
      </c>
    </row>
    <row r="31" spans="2:38" x14ac:dyDescent="0.25">
      <c r="B31" s="48"/>
      <c r="C31" s="36"/>
      <c r="D31" s="11"/>
      <c r="E31" s="37"/>
      <c r="F31" s="41"/>
      <c r="G31" s="2"/>
      <c r="H31" s="2"/>
      <c r="I31" s="2"/>
      <c r="J31" s="2"/>
      <c r="K31" s="11"/>
      <c r="L31" s="11"/>
      <c r="M31" s="37"/>
      <c r="N31" s="36"/>
      <c r="O31" s="11"/>
      <c r="P31" s="11"/>
      <c r="Q31" s="37"/>
      <c r="R31" s="36"/>
      <c r="S31" s="38"/>
      <c r="T31" s="37"/>
      <c r="U31" s="159"/>
      <c r="V31" s="160"/>
      <c r="W31" s="9"/>
      <c r="X31" s="60"/>
      <c r="Y31" s="9"/>
      <c r="Z31" s="9"/>
      <c r="AA31" s="2"/>
      <c r="AB31" s="9"/>
      <c r="AC31" s="9"/>
      <c r="AD31" s="9"/>
      <c r="AE31" s="13"/>
      <c r="AF31" s="13"/>
      <c r="AG31" s="11"/>
      <c r="AH31" s="10"/>
      <c r="AI31" s="11"/>
      <c r="AJ31" s="11"/>
      <c r="AK31" s="38"/>
      <c r="AL31" s="70"/>
    </row>
    <row r="32" spans="2:38" ht="15.75" thickBot="1" x14ac:dyDescent="0.3">
      <c r="B32" s="88"/>
      <c r="C32" s="89"/>
      <c r="D32" s="90"/>
      <c r="E32" s="91"/>
      <c r="F32" s="43"/>
      <c r="G32" s="54"/>
      <c r="H32" s="54"/>
      <c r="I32" s="54"/>
      <c r="J32" s="54"/>
      <c r="K32" s="90"/>
      <c r="L32" s="90"/>
      <c r="M32" s="91"/>
      <c r="N32" s="89"/>
      <c r="O32" s="90"/>
      <c r="P32" s="90"/>
      <c r="Q32" s="91"/>
      <c r="R32" s="89"/>
      <c r="S32" s="96"/>
      <c r="T32" s="91"/>
      <c r="U32" s="219"/>
      <c r="V32" s="220"/>
      <c r="W32" s="53"/>
      <c r="X32" s="53"/>
      <c r="Y32" s="84"/>
      <c r="Z32" s="53"/>
      <c r="AA32" s="53"/>
      <c r="AB32" s="84"/>
      <c r="AC32" s="84"/>
      <c r="AD32" s="84"/>
      <c r="AE32" s="53"/>
      <c r="AF32" s="53"/>
      <c r="AG32" s="53"/>
      <c r="AH32" s="85"/>
      <c r="AI32" s="84"/>
      <c r="AJ32" s="84"/>
      <c r="AK32" s="86"/>
      <c r="AL32" s="78"/>
    </row>
    <row r="33" spans="2:38" ht="15" customHeight="1" x14ac:dyDescent="0.25">
      <c r="B33" s="188" t="s">
        <v>19</v>
      </c>
      <c r="C33" s="189"/>
      <c r="D33" s="189"/>
      <c r="E33" s="189"/>
      <c r="F33" s="189"/>
      <c r="G33" s="189"/>
      <c r="H33" s="189"/>
      <c r="I33" s="189"/>
      <c r="J33" s="189"/>
      <c r="K33" s="189"/>
      <c r="L33" s="189"/>
      <c r="M33" s="189"/>
      <c r="N33" s="189"/>
      <c r="O33" s="189"/>
      <c r="P33" s="189"/>
      <c r="Q33" s="189"/>
      <c r="R33" s="189"/>
      <c r="S33" s="190"/>
      <c r="T33" s="63" t="s">
        <v>44</v>
      </c>
      <c r="U33" s="45"/>
      <c r="V33" s="45"/>
      <c r="W33" s="45"/>
      <c r="X33" s="64">
        <f>SUM(W24:W32)</f>
        <v>1036</v>
      </c>
      <c r="Y33" s="194">
        <v>0.92</v>
      </c>
      <c r="Z33" s="172">
        <f>(X33+X34)/Y33</f>
        <v>9482.065217391304</v>
      </c>
      <c r="AA33" s="194">
        <v>220</v>
      </c>
      <c r="AB33" s="172">
        <f>IF(AA33*AE33=0,0,IF(AA33*AE33=127,Z33/127,IF(AA33*AE33=1140,Z33/658,IF(AA33*AE33=220,Z33/220,IF(AA33*AE33=440,Z33/220,IF(AA33*AE33=660,Z33/381.04,Z33*657.4))))))</f>
        <v>24.88469771517768</v>
      </c>
      <c r="AC33" s="194">
        <v>0.85</v>
      </c>
      <c r="AD33" s="172">
        <f>AB33/AC33</f>
        <v>29.276114959032565</v>
      </c>
      <c r="AE33" s="194">
        <v>3</v>
      </c>
      <c r="AF33" s="194">
        <v>32</v>
      </c>
      <c r="AG33" s="194"/>
      <c r="AH33" s="194">
        <v>4</v>
      </c>
      <c r="AI33" s="172">
        <f>Z33/3</f>
        <v>3160.6884057971015</v>
      </c>
      <c r="AJ33" s="172">
        <f>Z33/3</f>
        <v>3160.6884057971015</v>
      </c>
      <c r="AK33" s="174">
        <f>Z33/3</f>
        <v>3160.6884057971015</v>
      </c>
      <c r="AL33" s="87"/>
    </row>
    <row r="34" spans="2:38" ht="15.75" thickBot="1" x14ac:dyDescent="0.3">
      <c r="B34" s="191"/>
      <c r="C34" s="192"/>
      <c r="D34" s="192"/>
      <c r="E34" s="192"/>
      <c r="F34" s="192"/>
      <c r="G34" s="192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193"/>
      <c r="T34" s="17" t="s">
        <v>45</v>
      </c>
      <c r="U34" s="59"/>
      <c r="V34" s="18"/>
      <c r="W34" s="59">
        <f>ROUNDUP((X34/750),2)</f>
        <v>10.25</v>
      </c>
      <c r="X34" s="58">
        <f>SUM(X24:X32)*750</f>
        <v>7687.5</v>
      </c>
      <c r="Y34" s="195"/>
      <c r="Z34" s="173"/>
      <c r="AA34" s="195"/>
      <c r="AB34" s="173"/>
      <c r="AC34" s="195"/>
      <c r="AD34" s="173"/>
      <c r="AE34" s="195"/>
      <c r="AF34" s="195"/>
      <c r="AG34" s="195"/>
      <c r="AH34" s="195"/>
      <c r="AI34" s="173"/>
      <c r="AJ34" s="173"/>
      <c r="AK34" s="175"/>
      <c r="AL34" s="79"/>
    </row>
    <row r="35" spans="2:38" ht="15.75" thickBot="1" x14ac:dyDescent="0.3"/>
    <row r="36" spans="2:38" ht="24" thickBot="1" x14ac:dyDescent="0.4">
      <c r="B36" s="196" t="s">
        <v>31</v>
      </c>
      <c r="C36" s="197"/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  <c r="Z36" s="197"/>
      <c r="AA36" s="197"/>
      <c r="AB36" s="197"/>
      <c r="AC36" s="197"/>
      <c r="AD36" s="197"/>
      <c r="AE36" s="197"/>
      <c r="AF36" s="197"/>
      <c r="AG36" s="197"/>
      <c r="AH36" s="197"/>
      <c r="AI36" s="197"/>
      <c r="AJ36" s="197"/>
      <c r="AK36" s="197"/>
      <c r="AL36" s="198"/>
    </row>
    <row r="37" spans="2:38" ht="15" customHeight="1" thickBot="1" x14ac:dyDescent="0.3">
      <c r="B37" s="176" t="s">
        <v>0</v>
      </c>
      <c r="C37" s="201" t="s">
        <v>41</v>
      </c>
      <c r="D37" s="202"/>
      <c r="E37" s="202"/>
      <c r="F37" s="202"/>
      <c r="G37" s="202"/>
      <c r="H37" s="202"/>
      <c r="I37" s="202"/>
      <c r="J37" s="202"/>
      <c r="K37" s="202"/>
      <c r="L37" s="202"/>
      <c r="M37" s="202"/>
      <c r="N37" s="202"/>
      <c r="O37" s="202"/>
      <c r="P37" s="202"/>
      <c r="Q37" s="202"/>
      <c r="R37" s="202"/>
      <c r="S37" s="202"/>
      <c r="T37" s="203"/>
      <c r="U37" s="204" t="s">
        <v>26</v>
      </c>
      <c r="V37" s="177" t="s">
        <v>27</v>
      </c>
      <c r="W37" s="207" t="s">
        <v>46</v>
      </c>
      <c r="X37" s="207" t="s">
        <v>49</v>
      </c>
      <c r="Y37" s="177" t="s">
        <v>18</v>
      </c>
      <c r="Z37" s="19" t="s">
        <v>1</v>
      </c>
      <c r="AA37" s="75" t="s">
        <v>11</v>
      </c>
      <c r="AB37" s="75" t="s">
        <v>14</v>
      </c>
      <c r="AC37" s="207" t="s">
        <v>20</v>
      </c>
      <c r="AD37" s="75" t="s">
        <v>15</v>
      </c>
      <c r="AE37" s="209" t="s">
        <v>2</v>
      </c>
      <c r="AF37" s="209"/>
      <c r="AG37" s="209"/>
      <c r="AH37" s="20" t="s">
        <v>6</v>
      </c>
      <c r="AI37" s="177" t="s">
        <v>7</v>
      </c>
      <c r="AJ37" s="177" t="s">
        <v>8</v>
      </c>
      <c r="AK37" s="210" t="s">
        <v>9</v>
      </c>
      <c r="AL37" s="213" t="s">
        <v>10</v>
      </c>
    </row>
    <row r="38" spans="2:38" x14ac:dyDescent="0.25">
      <c r="B38" s="199"/>
      <c r="C38" s="216" t="s">
        <v>42</v>
      </c>
      <c r="D38" s="217"/>
      <c r="E38" s="218"/>
      <c r="F38" s="216" t="s">
        <v>43</v>
      </c>
      <c r="G38" s="217"/>
      <c r="H38" s="217"/>
      <c r="I38" s="217"/>
      <c r="J38" s="217"/>
      <c r="K38" s="217"/>
      <c r="L38" s="217"/>
      <c r="M38" s="218"/>
      <c r="N38" s="216" t="s">
        <v>200</v>
      </c>
      <c r="O38" s="217"/>
      <c r="P38" s="217"/>
      <c r="Q38" s="217"/>
      <c r="R38" s="216" t="s">
        <v>48</v>
      </c>
      <c r="S38" s="217"/>
      <c r="T38" s="218"/>
      <c r="U38" s="205"/>
      <c r="V38" s="180"/>
      <c r="W38" s="178"/>
      <c r="X38" s="178"/>
      <c r="Y38" s="180"/>
      <c r="Z38" s="180" t="s">
        <v>47</v>
      </c>
      <c r="AA38" s="180" t="s">
        <v>12</v>
      </c>
      <c r="AB38" s="180" t="s">
        <v>13</v>
      </c>
      <c r="AC38" s="178"/>
      <c r="AD38" s="180" t="s">
        <v>13</v>
      </c>
      <c r="AE38" s="221" t="s">
        <v>3</v>
      </c>
      <c r="AF38" s="221"/>
      <c r="AG38" s="221"/>
      <c r="AH38" s="180" t="s">
        <v>16</v>
      </c>
      <c r="AI38" s="180"/>
      <c r="AJ38" s="180"/>
      <c r="AK38" s="211"/>
      <c r="AL38" s="214"/>
    </row>
    <row r="39" spans="2:38" ht="15.75" thickBot="1" x14ac:dyDescent="0.3">
      <c r="B39" s="200"/>
      <c r="C39" s="76">
        <v>100</v>
      </c>
      <c r="D39" s="27">
        <v>250</v>
      </c>
      <c r="E39" s="23">
        <v>500</v>
      </c>
      <c r="F39" s="76">
        <v>3</v>
      </c>
      <c r="G39" s="27">
        <v>6</v>
      </c>
      <c r="H39" s="27">
        <v>9</v>
      </c>
      <c r="I39" s="27">
        <v>15</v>
      </c>
      <c r="J39" s="27">
        <v>20</v>
      </c>
      <c r="K39" s="27">
        <v>24</v>
      </c>
      <c r="L39" s="27">
        <v>36</v>
      </c>
      <c r="M39" s="23">
        <v>40</v>
      </c>
      <c r="N39" s="76">
        <v>20</v>
      </c>
      <c r="O39" s="27">
        <v>100</v>
      </c>
      <c r="P39" s="27">
        <v>175</v>
      </c>
      <c r="Q39" s="25">
        <v>5500</v>
      </c>
      <c r="R39" s="67">
        <v>0.5</v>
      </c>
      <c r="S39" s="68">
        <v>0.75</v>
      </c>
      <c r="T39" s="23">
        <v>5</v>
      </c>
      <c r="U39" s="206"/>
      <c r="V39" s="181"/>
      <c r="W39" s="208"/>
      <c r="X39" s="208"/>
      <c r="Y39" s="181"/>
      <c r="Z39" s="181"/>
      <c r="AA39" s="181"/>
      <c r="AB39" s="181"/>
      <c r="AC39" s="208"/>
      <c r="AD39" s="181"/>
      <c r="AE39" s="77" t="s">
        <v>4</v>
      </c>
      <c r="AF39" s="77" t="s">
        <v>5</v>
      </c>
      <c r="AG39" s="77" t="s">
        <v>22</v>
      </c>
      <c r="AH39" s="181"/>
      <c r="AI39" s="181"/>
      <c r="AJ39" s="181"/>
      <c r="AK39" s="212"/>
      <c r="AL39" s="215"/>
    </row>
    <row r="40" spans="2:38" x14ac:dyDescent="0.25">
      <c r="B40" s="49" t="s">
        <v>36</v>
      </c>
      <c r="C40" s="95"/>
      <c r="D40" s="93"/>
      <c r="E40" s="99"/>
      <c r="F40" s="95"/>
      <c r="G40" s="93"/>
      <c r="H40" s="93"/>
      <c r="I40" s="93"/>
      <c r="J40" s="93"/>
      <c r="K40" s="93"/>
      <c r="L40" s="93"/>
      <c r="M40" s="99"/>
      <c r="N40" s="95"/>
      <c r="O40" s="93"/>
      <c r="P40" s="93"/>
      <c r="Q40" s="99"/>
      <c r="R40" s="95"/>
      <c r="S40" s="50"/>
      <c r="T40" s="99">
        <v>1</v>
      </c>
      <c r="U40" s="161">
        <v>1</v>
      </c>
      <c r="V40" s="162"/>
      <c r="W40" s="34">
        <f>(((C40*C$39)+(D40*D$39)+(E40*E$39))*U40)+(((F40*F$39)+(G40*G$39)+(H40*H$39)+(I40*I$39)+(J40*J$39)+(K40*K$39)+(L40*L$39)+(M40*M$39))*U40)+((N40*N$39)+(O40*O$39)+(P40*P$39)+(Q40*Q$39))</f>
        <v>0</v>
      </c>
      <c r="X40" s="60">
        <f>((R40*R$39*750)+(S40*S$39*750)+(T40*T$39*750))/750</f>
        <v>5</v>
      </c>
      <c r="Y40" s="97">
        <v>0.8</v>
      </c>
      <c r="Z40" s="97">
        <f t="shared" ref="Z40:Z43" si="31">(W40+(X40*750))/Y40</f>
        <v>4687.5</v>
      </c>
      <c r="AA40" s="93">
        <v>220</v>
      </c>
      <c r="AB40" s="97">
        <f t="shared" ref="AB40:AB43" si="32">IF(AA40*AE40=0,0,IF(AA40*AE40=127,Z40/127,IF(AA40*AE40=1140,Z40/658,IF(AA40*AE40=220,Z40/220,IF(AA40*AE40=440,Z40/220,IF(AA40*AE40=660,Z40/381.04,Z40*657.4))))))</f>
        <v>12.301858072643292</v>
      </c>
      <c r="AC40" s="97">
        <v>0.85</v>
      </c>
      <c r="AD40" s="97">
        <f t="shared" ref="AD40:AD43" si="33">AB40/AC40</f>
        <v>14.472774203109756</v>
      </c>
      <c r="AE40" s="94">
        <v>3</v>
      </c>
      <c r="AF40" s="94">
        <v>16</v>
      </c>
      <c r="AG40" s="94"/>
      <c r="AH40" s="35">
        <v>2.5</v>
      </c>
      <c r="AI40" s="94">
        <f>Z40/3</f>
        <v>1562.5</v>
      </c>
      <c r="AJ40" s="94">
        <f>Z40/3</f>
        <v>1562.5</v>
      </c>
      <c r="AK40" s="98">
        <f>Z40/3</f>
        <v>1562.5</v>
      </c>
      <c r="AL40" s="69" t="s">
        <v>23</v>
      </c>
    </row>
    <row r="41" spans="2:38" x14ac:dyDescent="0.25">
      <c r="B41" s="48" t="s">
        <v>32</v>
      </c>
      <c r="C41" s="41"/>
      <c r="D41" s="3"/>
      <c r="E41" s="42"/>
      <c r="F41" s="41"/>
      <c r="G41" s="2"/>
      <c r="H41" s="2"/>
      <c r="I41" s="2"/>
      <c r="J41" s="2">
        <v>2</v>
      </c>
      <c r="K41" s="2"/>
      <c r="L41" s="2"/>
      <c r="M41" s="42"/>
      <c r="N41" s="41"/>
      <c r="O41" s="2"/>
      <c r="P41" s="2"/>
      <c r="Q41" s="42"/>
      <c r="R41" s="41"/>
      <c r="S41" s="51"/>
      <c r="T41" s="42"/>
      <c r="U41" s="159">
        <v>1</v>
      </c>
      <c r="V41" s="160"/>
      <c r="W41" s="9">
        <f>(((C41*C$39)+(D41*D$39)+(E41*E$39))*U41)+(((F41*F$39)+(G41*G$39)+(H41*H$39)+(I41*I$39)+(J41*J$39)+(K41*K$39)+(L41*L$39)+(M41*M$39))*U41)+((N41*N$39)+(O41*O$39)+(P41*P$39)+(Q41*Q$39))</f>
        <v>40</v>
      </c>
      <c r="X41" s="60">
        <f t="shared" ref="X41:X43" si="34">((R41*R$39*750)+(S41*S$39*750)+(T41*T$39*750))/750</f>
        <v>0</v>
      </c>
      <c r="Y41" s="3">
        <v>0.92</v>
      </c>
      <c r="Z41" s="3">
        <f t="shared" si="31"/>
        <v>43.478260869565219</v>
      </c>
      <c r="AA41" s="2">
        <v>127</v>
      </c>
      <c r="AB41" s="3">
        <f t="shared" si="32"/>
        <v>0.3423485107839781</v>
      </c>
      <c r="AC41" s="3">
        <v>0.85</v>
      </c>
      <c r="AD41" s="3">
        <f t="shared" si="33"/>
        <v>0.40276295386350364</v>
      </c>
      <c r="AE41" s="13">
        <v>1</v>
      </c>
      <c r="AF41" s="13">
        <v>10</v>
      </c>
      <c r="AG41" s="13"/>
      <c r="AH41" s="10">
        <v>2.5</v>
      </c>
      <c r="AI41" s="13">
        <f>Z41</f>
        <v>43.478260869565219</v>
      </c>
      <c r="AJ41" s="13"/>
      <c r="AK41" s="52"/>
      <c r="AL41" s="70" t="s">
        <v>33</v>
      </c>
    </row>
    <row r="42" spans="2:38" x14ac:dyDescent="0.25">
      <c r="B42" s="48" t="s">
        <v>34</v>
      </c>
      <c r="C42" s="41"/>
      <c r="D42" s="2"/>
      <c r="E42" s="42">
        <v>1</v>
      </c>
      <c r="F42" s="41"/>
      <c r="G42" s="2"/>
      <c r="H42" s="2"/>
      <c r="I42" s="2"/>
      <c r="J42" s="2"/>
      <c r="K42" s="2"/>
      <c r="L42" s="2"/>
      <c r="M42" s="42"/>
      <c r="N42" s="41"/>
      <c r="O42" s="2"/>
      <c r="P42" s="2"/>
      <c r="Q42" s="42"/>
      <c r="R42" s="41"/>
      <c r="S42" s="51"/>
      <c r="T42" s="42"/>
      <c r="U42" s="159">
        <v>1</v>
      </c>
      <c r="V42" s="160"/>
      <c r="W42" s="9">
        <f t="shared" ref="W42:W43" si="35">(((C42*C$39)+(D42*D$39)+(E42*E$39))*U42)+(((F42*F$39)+(G42*G$39)+(H42*H$39)+(I42*I$39)+(J42*J$39)+(K42*K$39)+(L42*L$39)+(M42*M$39))*V42)+((N42*N$39)+(O42*O$39)+(P42*P$39)+(Q42*Q$39))</f>
        <v>500</v>
      </c>
      <c r="X42" s="60">
        <f t="shared" si="34"/>
        <v>0</v>
      </c>
      <c r="Y42" s="3">
        <v>0.92</v>
      </c>
      <c r="Z42" s="3">
        <f t="shared" si="31"/>
        <v>543.47826086956525</v>
      </c>
      <c r="AA42" s="2">
        <v>127</v>
      </c>
      <c r="AB42" s="3">
        <f t="shared" si="32"/>
        <v>4.2793563847997262</v>
      </c>
      <c r="AC42" s="3">
        <v>0.85</v>
      </c>
      <c r="AD42" s="3">
        <f t="shared" si="33"/>
        <v>5.0345369232937953</v>
      </c>
      <c r="AE42" s="13">
        <v>1</v>
      </c>
      <c r="AF42" s="13">
        <v>10</v>
      </c>
      <c r="AG42" s="13"/>
      <c r="AH42" s="10">
        <v>2.5</v>
      </c>
      <c r="AI42" s="13">
        <f>Z42</f>
        <v>543.47826086956525</v>
      </c>
      <c r="AJ42" s="13"/>
      <c r="AK42" s="52"/>
      <c r="AL42" s="70" t="s">
        <v>28</v>
      </c>
    </row>
    <row r="43" spans="2:38" x14ac:dyDescent="0.25">
      <c r="B43" s="48" t="s">
        <v>35</v>
      </c>
      <c r="C43" s="41"/>
      <c r="D43" s="2"/>
      <c r="E43" s="42">
        <v>1</v>
      </c>
      <c r="F43" s="41"/>
      <c r="G43" s="2"/>
      <c r="H43" s="2"/>
      <c r="I43" s="2"/>
      <c r="J43" s="2"/>
      <c r="K43" s="2"/>
      <c r="L43" s="2"/>
      <c r="M43" s="42"/>
      <c r="N43" s="41"/>
      <c r="O43" s="2"/>
      <c r="P43" s="2"/>
      <c r="Q43" s="42"/>
      <c r="R43" s="41"/>
      <c r="S43" s="51"/>
      <c r="T43" s="42"/>
      <c r="U43" s="159">
        <v>1</v>
      </c>
      <c r="V43" s="160"/>
      <c r="W43" s="9">
        <f t="shared" si="35"/>
        <v>500</v>
      </c>
      <c r="X43" s="60">
        <f t="shared" si="34"/>
        <v>0</v>
      </c>
      <c r="Y43" s="3">
        <v>0.92</v>
      </c>
      <c r="Z43" s="3">
        <f t="shared" si="31"/>
        <v>543.47826086956525</v>
      </c>
      <c r="AA43" s="2">
        <v>220</v>
      </c>
      <c r="AB43" s="3">
        <f t="shared" si="32"/>
        <v>2.4703557312252964</v>
      </c>
      <c r="AC43" s="3">
        <v>0.85</v>
      </c>
      <c r="AD43" s="3">
        <f t="shared" si="33"/>
        <v>2.9063008602650546</v>
      </c>
      <c r="AE43" s="13">
        <v>2</v>
      </c>
      <c r="AF43" s="13">
        <v>10</v>
      </c>
      <c r="AG43" s="13"/>
      <c r="AH43" s="10">
        <v>2.5</v>
      </c>
      <c r="AI43" s="13"/>
      <c r="AJ43" s="13">
        <f>Z43/2</f>
        <v>271.73913043478262</v>
      </c>
      <c r="AK43" s="52">
        <f>Z43/2</f>
        <v>271.73913043478262</v>
      </c>
      <c r="AL43" s="70" t="s">
        <v>29</v>
      </c>
    </row>
    <row r="44" spans="2:38" ht="15.75" thickBot="1" x14ac:dyDescent="0.3">
      <c r="B44" s="4"/>
      <c r="C44" s="43"/>
      <c r="D44" s="54"/>
      <c r="E44" s="44"/>
      <c r="F44" s="43"/>
      <c r="G44" s="54"/>
      <c r="H44" s="54"/>
      <c r="I44" s="54"/>
      <c r="J44" s="54"/>
      <c r="K44" s="54"/>
      <c r="L44" s="54"/>
      <c r="M44" s="44"/>
      <c r="N44" s="43"/>
      <c r="O44" s="54"/>
      <c r="P44" s="54"/>
      <c r="Q44" s="44"/>
      <c r="R44" s="43"/>
      <c r="S44" s="100"/>
      <c r="T44" s="44"/>
      <c r="U44" s="219"/>
      <c r="V44" s="220"/>
      <c r="W44" s="9"/>
      <c r="X44" s="9"/>
      <c r="Y44" s="9"/>
      <c r="Z44" s="9"/>
      <c r="AA44" s="11"/>
      <c r="AB44" s="9"/>
      <c r="AC44" s="9"/>
      <c r="AD44" s="9"/>
      <c r="AE44" s="53"/>
      <c r="AF44" s="53"/>
      <c r="AG44" s="53"/>
      <c r="AH44" s="10"/>
      <c r="AI44" s="53"/>
      <c r="AJ44" s="53"/>
      <c r="AK44" s="92"/>
      <c r="AL44" s="78"/>
    </row>
    <row r="45" spans="2:38" ht="15" customHeight="1" x14ac:dyDescent="0.25">
      <c r="B45" s="188" t="s">
        <v>19</v>
      </c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90"/>
      <c r="T45" s="63" t="s">
        <v>44</v>
      </c>
      <c r="U45" s="45"/>
      <c r="V45" s="45"/>
      <c r="W45" s="45"/>
      <c r="X45" s="64">
        <f>SUM(W40:W44)</f>
        <v>1040</v>
      </c>
      <c r="Y45" s="194">
        <v>0.92</v>
      </c>
      <c r="Z45" s="172">
        <f>(X45+X46)/Y45</f>
        <v>5206.521739130435</v>
      </c>
      <c r="AA45" s="194">
        <v>220</v>
      </c>
      <c r="AB45" s="172">
        <f>IF(AA45*AE45=0,0,IF(AA45*AE45=127,Z45/127,IF(AA45*AE45=1140,Z45/658,IF(AA45*AE45=220,Z45/220,IF(AA45*AE45=440,Z45/220,IF(AA45*AE45=660,Z45/381.04,Z45*657.4))))))</f>
        <v>13.663976850541767</v>
      </c>
      <c r="AC45" s="194">
        <v>0.85</v>
      </c>
      <c r="AD45" s="172">
        <f>AB45/AC45</f>
        <v>16.075266882990313</v>
      </c>
      <c r="AE45" s="194">
        <v>3</v>
      </c>
      <c r="AF45" s="194">
        <v>20</v>
      </c>
      <c r="AG45" s="194"/>
      <c r="AH45" s="194">
        <v>16</v>
      </c>
      <c r="AI45" s="172">
        <f>Z45/3</f>
        <v>1735.5072463768117</v>
      </c>
      <c r="AJ45" s="172">
        <f>Z45/3</f>
        <v>1735.5072463768117</v>
      </c>
      <c r="AK45" s="174">
        <f>Z45/3</f>
        <v>1735.5072463768117</v>
      </c>
      <c r="AL45" s="87"/>
    </row>
    <row r="46" spans="2:38" ht="15.75" thickBot="1" x14ac:dyDescent="0.3">
      <c r="B46" s="191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3"/>
      <c r="T46" s="17" t="s">
        <v>45</v>
      </c>
      <c r="U46" s="59"/>
      <c r="V46" s="18"/>
      <c r="W46" s="59">
        <f>ROUNDUP((X46/750),2)</f>
        <v>5</v>
      </c>
      <c r="X46" s="58">
        <f>SUM(X40:X44)*750</f>
        <v>3750</v>
      </c>
      <c r="Y46" s="195"/>
      <c r="Z46" s="173"/>
      <c r="AA46" s="195"/>
      <c r="AB46" s="173"/>
      <c r="AC46" s="195"/>
      <c r="AD46" s="173"/>
      <c r="AE46" s="195"/>
      <c r="AF46" s="195"/>
      <c r="AG46" s="195"/>
      <c r="AH46" s="195"/>
      <c r="AI46" s="173"/>
      <c r="AJ46" s="173"/>
      <c r="AK46" s="175"/>
      <c r="AL46" s="79"/>
    </row>
    <row r="47" spans="2:38" ht="15.75" thickBot="1" x14ac:dyDescent="0.3"/>
    <row r="48" spans="2:38" ht="24" thickBot="1" x14ac:dyDescent="0.3">
      <c r="B48" s="228" t="s">
        <v>50</v>
      </c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30"/>
    </row>
    <row r="49" spans="2:38" ht="15" customHeight="1" thickBot="1" x14ac:dyDescent="0.3">
      <c r="B49" s="231" t="s">
        <v>0</v>
      </c>
      <c r="C49" s="235" t="s">
        <v>111</v>
      </c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35"/>
      <c r="Q49" s="235"/>
      <c r="R49" s="235"/>
      <c r="S49" s="235"/>
      <c r="T49" s="236"/>
      <c r="U49" s="205" t="s">
        <v>26</v>
      </c>
      <c r="V49" s="179" t="s">
        <v>27</v>
      </c>
      <c r="W49" s="178" t="s">
        <v>112</v>
      </c>
      <c r="X49" s="178" t="s">
        <v>49</v>
      </c>
      <c r="Y49" s="179" t="s">
        <v>18</v>
      </c>
      <c r="Z49" s="130" t="s">
        <v>1</v>
      </c>
      <c r="AA49" s="130" t="s">
        <v>11</v>
      </c>
      <c r="AB49" s="130" t="s">
        <v>14</v>
      </c>
      <c r="AC49" s="178" t="s">
        <v>20</v>
      </c>
      <c r="AD49" s="130" t="s">
        <v>15</v>
      </c>
      <c r="AE49" s="179" t="s">
        <v>2</v>
      </c>
      <c r="AF49" s="179"/>
      <c r="AG49" s="179"/>
      <c r="AH49" s="131" t="s">
        <v>6</v>
      </c>
      <c r="AI49" s="179" t="s">
        <v>7</v>
      </c>
      <c r="AJ49" s="179" t="s">
        <v>8</v>
      </c>
      <c r="AK49" s="182" t="s">
        <v>9</v>
      </c>
      <c r="AL49" s="231" t="s">
        <v>10</v>
      </c>
    </row>
    <row r="50" spans="2:38" x14ac:dyDescent="0.25">
      <c r="B50" s="199"/>
      <c r="C50" s="176" t="s">
        <v>101</v>
      </c>
      <c r="D50" s="177"/>
      <c r="E50" s="177" t="s">
        <v>102</v>
      </c>
      <c r="F50" s="177"/>
      <c r="G50" s="177" t="s">
        <v>103</v>
      </c>
      <c r="H50" s="177"/>
      <c r="I50" s="177" t="s">
        <v>104</v>
      </c>
      <c r="J50" s="177"/>
      <c r="K50" s="177" t="s">
        <v>109</v>
      </c>
      <c r="L50" s="177"/>
      <c r="M50" s="177" t="s">
        <v>105</v>
      </c>
      <c r="N50" s="177"/>
      <c r="O50" s="177" t="s">
        <v>106</v>
      </c>
      <c r="P50" s="177"/>
      <c r="Q50" s="177" t="s">
        <v>107</v>
      </c>
      <c r="R50" s="177"/>
      <c r="S50" s="177" t="s">
        <v>108</v>
      </c>
      <c r="T50" s="186"/>
      <c r="U50" s="205"/>
      <c r="V50" s="180"/>
      <c r="W50" s="178"/>
      <c r="X50" s="178"/>
      <c r="Y50" s="180"/>
      <c r="Z50" s="180" t="s">
        <v>47</v>
      </c>
      <c r="AA50" s="180" t="s">
        <v>12</v>
      </c>
      <c r="AB50" s="180" t="s">
        <v>13</v>
      </c>
      <c r="AC50" s="178"/>
      <c r="AD50" s="180" t="s">
        <v>13</v>
      </c>
      <c r="AE50" s="180" t="s">
        <v>3</v>
      </c>
      <c r="AF50" s="180"/>
      <c r="AG50" s="180"/>
      <c r="AH50" s="180" t="s">
        <v>16</v>
      </c>
      <c r="AI50" s="180"/>
      <c r="AJ50" s="180"/>
      <c r="AK50" s="183"/>
      <c r="AL50" s="214"/>
    </row>
    <row r="51" spans="2:38" ht="15.75" thickBot="1" x14ac:dyDescent="0.3">
      <c r="B51" s="200"/>
      <c r="C51" s="237">
        <v>0.81399999999999995</v>
      </c>
      <c r="D51" s="185"/>
      <c r="E51" s="185">
        <v>0.95</v>
      </c>
      <c r="F51" s="185"/>
      <c r="G51" s="185">
        <v>1.0854999999999999</v>
      </c>
      <c r="H51" s="185"/>
      <c r="I51" s="185">
        <v>1.6279999999999999</v>
      </c>
      <c r="J51" s="185"/>
      <c r="K51" s="185">
        <v>1.99</v>
      </c>
      <c r="L51" s="185"/>
      <c r="M51" s="185">
        <v>2.9</v>
      </c>
      <c r="N51" s="185"/>
      <c r="O51" s="185">
        <v>3.48</v>
      </c>
      <c r="P51" s="185"/>
      <c r="Q51" s="185">
        <v>4.4450000000000003</v>
      </c>
      <c r="R51" s="185"/>
      <c r="S51" s="185">
        <v>5.5</v>
      </c>
      <c r="T51" s="187"/>
      <c r="U51" s="206"/>
      <c r="V51" s="181"/>
      <c r="W51" s="178"/>
      <c r="X51" s="208"/>
      <c r="Y51" s="232"/>
      <c r="Z51" s="232"/>
      <c r="AA51" s="232"/>
      <c r="AB51" s="232"/>
      <c r="AC51" s="178"/>
      <c r="AD51" s="232"/>
      <c r="AE51" s="110" t="s">
        <v>4</v>
      </c>
      <c r="AF51" s="110" t="s">
        <v>5</v>
      </c>
      <c r="AG51" s="110" t="s">
        <v>22</v>
      </c>
      <c r="AH51" s="232"/>
      <c r="AI51" s="181"/>
      <c r="AJ51" s="181"/>
      <c r="AK51" s="184"/>
      <c r="AL51" s="215"/>
    </row>
    <row r="52" spans="2:38" x14ac:dyDescent="0.25">
      <c r="B52" s="49" t="s">
        <v>51</v>
      </c>
      <c r="C52" s="169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>
        <v>1</v>
      </c>
      <c r="P52" s="170"/>
      <c r="Q52" s="170"/>
      <c r="R52" s="170"/>
      <c r="S52" s="170"/>
      <c r="T52" s="171"/>
      <c r="U52" s="33">
        <v>1</v>
      </c>
      <c r="V52" s="66">
        <v>1</v>
      </c>
      <c r="W52" s="106">
        <f>(((C52*C$51)+(E52*E$51)+(G52*G$51)+(I52*I$51)+(K52*K$51)+(M52*M$51)+(O52*O$51)+(Q52*Q$51)+(S52*S$51)))*1000</f>
        <v>3480</v>
      </c>
      <c r="X52" s="73"/>
      <c r="Y52" s="112">
        <v>0.92</v>
      </c>
      <c r="Z52" s="112">
        <f t="shared" ref="Z52:Z101" si="36">(W52+(X52*750))/Y52</f>
        <v>3782.6086956521735</v>
      </c>
      <c r="AA52" s="102">
        <v>220</v>
      </c>
      <c r="AB52" s="112">
        <f t="shared" ref="AB52:AB53" si="37">IF(AA52*AE52=0,0,IF(AA52*AE52=127,Z52/127,IF(AA52*AE52=254,Z52/127,IF(AA52*AE52=220,Z52/220,IF(AA52*AE52=440,Z52/220,IF(AA52*AE52=660,Z52/381,Z52*657.4))))))</f>
        <v>9.9281068127353631</v>
      </c>
      <c r="AC52" s="112">
        <v>0.85</v>
      </c>
      <c r="AD52" s="112">
        <f t="shared" ref="AD52:AD53" si="38">AB52/AC52</f>
        <v>11.680125662041604</v>
      </c>
      <c r="AE52" s="102">
        <v>3</v>
      </c>
      <c r="AF52" s="102">
        <v>16</v>
      </c>
      <c r="AG52" s="102"/>
      <c r="AH52" s="113">
        <v>2.5</v>
      </c>
      <c r="AI52" s="116">
        <f t="shared" ref="AI52:AI53" si="39">Z52/3</f>
        <v>1260.8695652173913</v>
      </c>
      <c r="AJ52" s="116">
        <f t="shared" ref="AJ52:AJ53" si="40">Z52/3</f>
        <v>1260.8695652173913</v>
      </c>
      <c r="AK52" s="117">
        <f t="shared" ref="AK52:AK53" si="41">Z52/3</f>
        <v>1260.8695652173913</v>
      </c>
      <c r="AL52" s="105" t="s">
        <v>118</v>
      </c>
    </row>
    <row r="53" spans="2:38" x14ac:dyDescent="0.25">
      <c r="B53" s="48" t="s">
        <v>52</v>
      </c>
      <c r="C53" s="166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>
        <v>1</v>
      </c>
      <c r="P53" s="167"/>
      <c r="Q53" s="167"/>
      <c r="R53" s="167"/>
      <c r="S53" s="167"/>
      <c r="T53" s="168"/>
      <c r="U53" s="82">
        <v>1</v>
      </c>
      <c r="V53" s="81">
        <v>1</v>
      </c>
      <c r="W53" s="107">
        <f t="shared" ref="W53:W101" si="42">(((C53*C$51)+(E53*E$51)+(G53*G$51)+(I53*I$51)+(K53*K$51)+(M53*M$51)+(O53*O$51)+(Q53*Q$51)+(S53*S$51)))*1000</f>
        <v>3480</v>
      </c>
      <c r="X53" s="60"/>
      <c r="Y53" s="3">
        <v>0.92</v>
      </c>
      <c r="Z53" s="3">
        <f t="shared" si="36"/>
        <v>3782.6086956521735</v>
      </c>
      <c r="AA53" s="2">
        <v>220</v>
      </c>
      <c r="AB53" s="3">
        <f t="shared" si="37"/>
        <v>9.9281068127353631</v>
      </c>
      <c r="AC53" s="3">
        <v>0.85</v>
      </c>
      <c r="AD53" s="3">
        <f t="shared" si="38"/>
        <v>11.680125662041604</v>
      </c>
      <c r="AE53" s="2">
        <v>3</v>
      </c>
      <c r="AF53" s="2">
        <v>16</v>
      </c>
      <c r="AG53" s="2"/>
      <c r="AH53" s="111">
        <v>2.5</v>
      </c>
      <c r="AI53" s="114">
        <f t="shared" si="39"/>
        <v>1260.8695652173913</v>
      </c>
      <c r="AJ53" s="114">
        <f t="shared" si="40"/>
        <v>1260.8695652173913</v>
      </c>
      <c r="AK53" s="115">
        <f t="shared" si="41"/>
        <v>1260.8695652173913</v>
      </c>
      <c r="AL53" s="103" t="s">
        <v>118</v>
      </c>
    </row>
    <row r="54" spans="2:38" x14ac:dyDescent="0.25">
      <c r="B54" s="48" t="s">
        <v>53</v>
      </c>
      <c r="C54" s="166"/>
      <c r="D54" s="167"/>
      <c r="E54" s="167"/>
      <c r="F54" s="167"/>
      <c r="G54" s="167"/>
      <c r="H54" s="167"/>
      <c r="I54" s="167">
        <v>1</v>
      </c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8"/>
      <c r="U54" s="133">
        <v>1</v>
      </c>
      <c r="V54" s="132">
        <v>1</v>
      </c>
      <c r="W54" s="107">
        <f t="shared" si="42"/>
        <v>1628</v>
      </c>
      <c r="X54" s="60"/>
      <c r="Y54" s="3">
        <v>0.92</v>
      </c>
      <c r="Z54" s="3">
        <f t="shared" si="36"/>
        <v>1769.5652173913043</v>
      </c>
      <c r="AA54" s="134">
        <v>220</v>
      </c>
      <c r="AB54" s="3">
        <f t="shared" ref="AB54:AB55" si="43">IF(AA54*AE54=0,0,IF(AA54*AE54=127,Z54/127,IF(AA54*AE54=254,Z54/127,IF(AA54*AE54=220,Z54/220,IF(AA54*AE54=440,Z54/220,IF(AA54*AE54=660,Z54/381,Z54*657.4))))))</f>
        <v>8.0434782608695645</v>
      </c>
      <c r="AC54" s="3">
        <v>0.85</v>
      </c>
      <c r="AD54" s="3">
        <f t="shared" ref="AD54:AD101" si="44">AB54/AC54</f>
        <v>9.4629156010230169</v>
      </c>
      <c r="AE54" s="2">
        <v>2</v>
      </c>
      <c r="AF54" s="2">
        <v>16</v>
      </c>
      <c r="AG54" s="2"/>
      <c r="AH54" s="111">
        <v>2.5</v>
      </c>
      <c r="AI54" s="114">
        <f>Z54/2</f>
        <v>884.78260869565213</v>
      </c>
      <c r="AJ54" s="114">
        <f>Z54/2</f>
        <v>884.78260869565213</v>
      </c>
      <c r="AK54" s="115"/>
      <c r="AL54" s="103" t="s">
        <v>116</v>
      </c>
    </row>
    <row r="55" spans="2:38" x14ac:dyDescent="0.25">
      <c r="B55" s="48" t="s">
        <v>54</v>
      </c>
      <c r="C55" s="166"/>
      <c r="D55" s="167"/>
      <c r="E55" s="167"/>
      <c r="F55" s="167"/>
      <c r="G55" s="167">
        <v>1</v>
      </c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8"/>
      <c r="U55" s="133">
        <v>1</v>
      </c>
      <c r="V55" s="132">
        <v>1</v>
      </c>
      <c r="W55" s="107">
        <f t="shared" si="42"/>
        <v>1085.5</v>
      </c>
      <c r="X55" s="60"/>
      <c r="Y55" s="3">
        <v>0.92</v>
      </c>
      <c r="Z55" s="3">
        <f t="shared" si="36"/>
        <v>1179.891304347826</v>
      </c>
      <c r="AA55" s="134">
        <v>220</v>
      </c>
      <c r="AB55" s="3">
        <f t="shared" si="43"/>
        <v>5.3631422924901182</v>
      </c>
      <c r="AC55" s="3">
        <v>0.85</v>
      </c>
      <c r="AD55" s="3">
        <f t="shared" si="44"/>
        <v>6.3095791676354329</v>
      </c>
      <c r="AE55" s="2">
        <v>2</v>
      </c>
      <c r="AF55" s="154">
        <v>10</v>
      </c>
      <c r="AG55" s="2"/>
      <c r="AH55" s="111">
        <v>2.5</v>
      </c>
      <c r="AI55" s="114">
        <f>Z55/2</f>
        <v>589.945652173913</v>
      </c>
      <c r="AJ55" s="104"/>
      <c r="AK55" s="115">
        <f>Z55/2</f>
        <v>589.945652173913</v>
      </c>
      <c r="AL55" s="103" t="s">
        <v>128</v>
      </c>
    </row>
    <row r="56" spans="2:38" x14ac:dyDescent="0.25">
      <c r="B56" s="48" t="s">
        <v>55</v>
      </c>
      <c r="C56" s="166"/>
      <c r="D56" s="167"/>
      <c r="E56" s="167"/>
      <c r="F56" s="167"/>
      <c r="G56" s="167">
        <v>1</v>
      </c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8"/>
      <c r="U56" s="133">
        <v>1</v>
      </c>
      <c r="V56" s="132">
        <v>1</v>
      </c>
      <c r="W56" s="107">
        <f t="shared" si="42"/>
        <v>1085.5</v>
      </c>
      <c r="X56" s="60"/>
      <c r="Y56" s="3">
        <v>0.92</v>
      </c>
      <c r="Z56" s="3">
        <f t="shared" si="36"/>
        <v>1179.891304347826</v>
      </c>
      <c r="AA56" s="134">
        <v>220</v>
      </c>
      <c r="AB56" s="3">
        <f t="shared" ref="AB56:AB101" si="45">IF(AA56*AE56=0,0,IF(AA56*AE56=127,Z56/127,IF(AA56*AE56=254,Z56/127,IF(AA56*AE56=220,Z56/220,IF(AA56*AE56=440,Z56/220,IF(AA56*AE56=660,Z56/381,Z56*657.4))))))</f>
        <v>5.3631422924901182</v>
      </c>
      <c r="AC56" s="3">
        <v>0.85</v>
      </c>
      <c r="AD56" s="3">
        <f t="shared" si="44"/>
        <v>6.3095791676354329</v>
      </c>
      <c r="AE56" s="134">
        <v>2</v>
      </c>
      <c r="AF56" s="154">
        <v>10</v>
      </c>
      <c r="AG56" s="2"/>
      <c r="AH56" s="111">
        <v>2.5</v>
      </c>
      <c r="AI56" s="114"/>
      <c r="AJ56" s="114">
        <f>Z56/2</f>
        <v>589.945652173913</v>
      </c>
      <c r="AK56" s="115">
        <f>Z56/2</f>
        <v>589.945652173913</v>
      </c>
      <c r="AL56" s="103" t="s">
        <v>128</v>
      </c>
    </row>
    <row r="57" spans="2:38" x14ac:dyDescent="0.25">
      <c r="B57" s="48" t="s">
        <v>56</v>
      </c>
      <c r="C57" s="166"/>
      <c r="D57" s="167"/>
      <c r="E57" s="167"/>
      <c r="F57" s="167"/>
      <c r="G57" s="167">
        <v>1</v>
      </c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8"/>
      <c r="U57" s="133">
        <v>1</v>
      </c>
      <c r="V57" s="132">
        <v>1</v>
      </c>
      <c r="W57" s="107">
        <f t="shared" si="42"/>
        <v>1085.5</v>
      </c>
      <c r="X57" s="60"/>
      <c r="Y57" s="3">
        <v>0.92</v>
      </c>
      <c r="Z57" s="3">
        <f t="shared" si="36"/>
        <v>1179.891304347826</v>
      </c>
      <c r="AA57" s="134">
        <v>220</v>
      </c>
      <c r="AB57" s="3">
        <f t="shared" si="45"/>
        <v>5.3631422924901182</v>
      </c>
      <c r="AC57" s="3">
        <v>0.85</v>
      </c>
      <c r="AD57" s="3">
        <f t="shared" si="44"/>
        <v>6.3095791676354329</v>
      </c>
      <c r="AE57" s="134">
        <v>2</v>
      </c>
      <c r="AF57" s="154">
        <v>10</v>
      </c>
      <c r="AG57" s="2"/>
      <c r="AH57" s="111">
        <v>2.5</v>
      </c>
      <c r="AI57" s="114">
        <f>Z57/2</f>
        <v>589.945652173913</v>
      </c>
      <c r="AJ57" s="114">
        <f>Z57/2</f>
        <v>589.945652173913</v>
      </c>
      <c r="AK57" s="115"/>
      <c r="AL57" s="103" t="s">
        <v>127</v>
      </c>
    </row>
    <row r="58" spans="2:38" x14ac:dyDescent="0.25">
      <c r="B58" s="48" t="s">
        <v>57</v>
      </c>
      <c r="C58" s="166"/>
      <c r="D58" s="167"/>
      <c r="E58" s="167"/>
      <c r="F58" s="167"/>
      <c r="G58" s="167">
        <v>1</v>
      </c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8"/>
      <c r="U58" s="133">
        <v>1</v>
      </c>
      <c r="V58" s="132">
        <v>1</v>
      </c>
      <c r="W58" s="107">
        <f t="shared" si="42"/>
        <v>1085.5</v>
      </c>
      <c r="X58" s="60"/>
      <c r="Y58" s="3">
        <v>0.92</v>
      </c>
      <c r="Z58" s="3">
        <f t="shared" si="36"/>
        <v>1179.891304347826</v>
      </c>
      <c r="AA58" s="134">
        <v>220</v>
      </c>
      <c r="AB58" s="3">
        <f t="shared" si="45"/>
        <v>5.3631422924901182</v>
      </c>
      <c r="AC58" s="3">
        <v>0.85</v>
      </c>
      <c r="AD58" s="3">
        <f t="shared" si="44"/>
        <v>6.3095791676354329</v>
      </c>
      <c r="AE58" s="134">
        <v>2</v>
      </c>
      <c r="AF58" s="154">
        <v>10</v>
      </c>
      <c r="AG58" s="2"/>
      <c r="AH58" s="111">
        <v>2.5</v>
      </c>
      <c r="AI58" s="114">
        <f>Z58/2</f>
        <v>589.945652173913</v>
      </c>
      <c r="AJ58" s="104"/>
      <c r="AK58" s="115">
        <f>Z58/2</f>
        <v>589.945652173913</v>
      </c>
      <c r="AL58" s="103" t="s">
        <v>113</v>
      </c>
    </row>
    <row r="59" spans="2:38" x14ac:dyDescent="0.25">
      <c r="B59" s="48" t="s">
        <v>58</v>
      </c>
      <c r="C59" s="166"/>
      <c r="D59" s="167"/>
      <c r="E59" s="167"/>
      <c r="F59" s="167"/>
      <c r="G59" s="167"/>
      <c r="H59" s="167"/>
      <c r="I59" s="167">
        <v>1</v>
      </c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8"/>
      <c r="U59" s="133">
        <v>1</v>
      </c>
      <c r="V59" s="132">
        <v>1</v>
      </c>
      <c r="W59" s="107">
        <f t="shared" si="42"/>
        <v>1628</v>
      </c>
      <c r="X59" s="60"/>
      <c r="Y59" s="3">
        <v>0.92</v>
      </c>
      <c r="Z59" s="3">
        <f t="shared" si="36"/>
        <v>1769.5652173913043</v>
      </c>
      <c r="AA59" s="134">
        <v>220</v>
      </c>
      <c r="AB59" s="3">
        <f t="shared" si="45"/>
        <v>8.0434782608695645</v>
      </c>
      <c r="AC59" s="3">
        <v>0.85</v>
      </c>
      <c r="AD59" s="3">
        <f t="shared" si="44"/>
        <v>9.4629156010230169</v>
      </c>
      <c r="AE59" s="134">
        <v>2</v>
      </c>
      <c r="AF59" s="154">
        <v>16</v>
      </c>
      <c r="AG59" s="2"/>
      <c r="AH59" s="111">
        <v>2.5</v>
      </c>
      <c r="AI59" s="114"/>
      <c r="AJ59" s="114">
        <f>Z59/2</f>
        <v>884.78260869565213</v>
      </c>
      <c r="AK59" s="115">
        <f>Z59/2</f>
        <v>884.78260869565213</v>
      </c>
      <c r="AL59" s="103" t="s">
        <v>119</v>
      </c>
    </row>
    <row r="60" spans="2:38" x14ac:dyDescent="0.25">
      <c r="B60" s="48" t="s">
        <v>59</v>
      </c>
      <c r="C60" s="166">
        <v>1</v>
      </c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8"/>
      <c r="U60" s="133">
        <v>1</v>
      </c>
      <c r="V60" s="132">
        <v>1</v>
      </c>
      <c r="W60" s="107">
        <f t="shared" si="42"/>
        <v>814</v>
      </c>
      <c r="X60" s="60"/>
      <c r="Y60" s="3">
        <v>0.92</v>
      </c>
      <c r="Z60" s="3">
        <f t="shared" si="36"/>
        <v>884.78260869565213</v>
      </c>
      <c r="AA60" s="134">
        <v>220</v>
      </c>
      <c r="AB60" s="3">
        <f t="shared" si="45"/>
        <v>4.0217391304347823</v>
      </c>
      <c r="AC60" s="3">
        <v>0.85</v>
      </c>
      <c r="AD60" s="3">
        <f t="shared" si="44"/>
        <v>4.7314578005115084</v>
      </c>
      <c r="AE60" s="134">
        <v>2</v>
      </c>
      <c r="AF60" s="154">
        <v>10</v>
      </c>
      <c r="AG60" s="2"/>
      <c r="AH60" s="111">
        <v>2.5</v>
      </c>
      <c r="AI60" s="114">
        <f>Z60/2</f>
        <v>442.39130434782606</v>
      </c>
      <c r="AJ60" s="114">
        <f>Z60/2</f>
        <v>442.39130434782606</v>
      </c>
      <c r="AK60" s="115"/>
      <c r="AL60" s="103" t="s">
        <v>114</v>
      </c>
    </row>
    <row r="61" spans="2:38" x14ac:dyDescent="0.25">
      <c r="B61" s="48" t="s">
        <v>60</v>
      </c>
      <c r="C61" s="166">
        <v>1</v>
      </c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8"/>
      <c r="U61" s="133">
        <v>1</v>
      </c>
      <c r="V61" s="132">
        <v>1</v>
      </c>
      <c r="W61" s="107">
        <f t="shared" si="42"/>
        <v>814</v>
      </c>
      <c r="X61" s="60"/>
      <c r="Y61" s="3">
        <v>0.92</v>
      </c>
      <c r="Z61" s="3">
        <f t="shared" si="36"/>
        <v>884.78260869565213</v>
      </c>
      <c r="AA61" s="134">
        <v>220</v>
      </c>
      <c r="AB61" s="3">
        <f t="shared" si="45"/>
        <v>4.0217391304347823</v>
      </c>
      <c r="AC61" s="3">
        <v>0.85</v>
      </c>
      <c r="AD61" s="3">
        <f t="shared" si="44"/>
        <v>4.7314578005115084</v>
      </c>
      <c r="AE61" s="134">
        <v>2</v>
      </c>
      <c r="AF61" s="154">
        <v>10</v>
      </c>
      <c r="AG61" s="2"/>
      <c r="AH61" s="111">
        <v>2.5</v>
      </c>
      <c r="AI61" s="114">
        <f>Z61/2</f>
        <v>442.39130434782606</v>
      </c>
      <c r="AJ61" s="104"/>
      <c r="AK61" s="115">
        <f>Z61/2</f>
        <v>442.39130434782606</v>
      </c>
      <c r="AL61" s="103" t="s">
        <v>115</v>
      </c>
    </row>
    <row r="62" spans="2:38" x14ac:dyDescent="0.25">
      <c r="B62" s="48" t="s">
        <v>61</v>
      </c>
      <c r="C62" s="166"/>
      <c r="D62" s="167"/>
      <c r="E62" s="167"/>
      <c r="F62" s="167"/>
      <c r="G62" s="167">
        <v>1</v>
      </c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8"/>
      <c r="U62" s="133">
        <v>1</v>
      </c>
      <c r="V62" s="132">
        <v>1</v>
      </c>
      <c r="W62" s="107">
        <f t="shared" si="42"/>
        <v>1085.5</v>
      </c>
      <c r="X62" s="60"/>
      <c r="Y62" s="3">
        <v>0.92</v>
      </c>
      <c r="Z62" s="3">
        <f t="shared" si="36"/>
        <v>1179.891304347826</v>
      </c>
      <c r="AA62" s="134">
        <v>220</v>
      </c>
      <c r="AB62" s="3">
        <f t="shared" si="45"/>
        <v>5.3631422924901182</v>
      </c>
      <c r="AC62" s="3">
        <v>0.85</v>
      </c>
      <c r="AD62" s="3">
        <f t="shared" si="44"/>
        <v>6.3095791676354329</v>
      </c>
      <c r="AE62" s="134">
        <v>2</v>
      </c>
      <c r="AF62" s="154">
        <v>10</v>
      </c>
      <c r="AG62" s="2"/>
      <c r="AH62" s="111">
        <v>2.5</v>
      </c>
      <c r="AI62" s="114"/>
      <c r="AJ62" s="114">
        <f>Z62/2</f>
        <v>589.945652173913</v>
      </c>
      <c r="AK62" s="115">
        <f>Z62/2</f>
        <v>589.945652173913</v>
      </c>
      <c r="AL62" s="103" t="s">
        <v>120</v>
      </c>
    </row>
    <row r="63" spans="2:38" x14ac:dyDescent="0.25">
      <c r="B63" s="48" t="s">
        <v>62</v>
      </c>
      <c r="C63" s="166"/>
      <c r="D63" s="167"/>
      <c r="E63" s="167"/>
      <c r="F63" s="167"/>
      <c r="G63" s="167"/>
      <c r="H63" s="167"/>
      <c r="I63" s="167">
        <v>1</v>
      </c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8"/>
      <c r="U63" s="133">
        <v>1</v>
      </c>
      <c r="V63" s="132">
        <v>1</v>
      </c>
      <c r="W63" s="107">
        <f t="shared" si="42"/>
        <v>1628</v>
      </c>
      <c r="X63" s="60"/>
      <c r="Y63" s="3">
        <v>0.92</v>
      </c>
      <c r="Z63" s="3">
        <f t="shared" si="36"/>
        <v>1769.5652173913043</v>
      </c>
      <c r="AA63" s="134">
        <v>220</v>
      </c>
      <c r="AB63" s="3">
        <f t="shared" si="45"/>
        <v>8.0434782608695645</v>
      </c>
      <c r="AC63" s="3">
        <v>0.85</v>
      </c>
      <c r="AD63" s="3">
        <f t="shared" si="44"/>
        <v>9.4629156010230169</v>
      </c>
      <c r="AE63" s="134">
        <v>2</v>
      </c>
      <c r="AF63" s="154">
        <v>16</v>
      </c>
      <c r="AG63" s="2"/>
      <c r="AH63" s="111">
        <v>2.5</v>
      </c>
      <c r="AI63" s="114">
        <f>Z63/2</f>
        <v>884.78260869565213</v>
      </c>
      <c r="AJ63" s="114">
        <f>Z63/2</f>
        <v>884.78260869565213</v>
      </c>
      <c r="AK63" s="115"/>
      <c r="AL63" s="103" t="s">
        <v>117</v>
      </c>
    </row>
    <row r="64" spans="2:38" x14ac:dyDescent="0.25">
      <c r="B64" s="48" t="s">
        <v>63</v>
      </c>
      <c r="C64" s="166"/>
      <c r="D64" s="167"/>
      <c r="E64" s="167"/>
      <c r="F64" s="167"/>
      <c r="G64" s="167"/>
      <c r="H64" s="167"/>
      <c r="I64" s="167">
        <v>1</v>
      </c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8"/>
      <c r="U64" s="133">
        <v>1</v>
      </c>
      <c r="V64" s="132">
        <v>1</v>
      </c>
      <c r="W64" s="107">
        <f t="shared" si="42"/>
        <v>1628</v>
      </c>
      <c r="X64" s="60"/>
      <c r="Y64" s="3">
        <v>0.92</v>
      </c>
      <c r="Z64" s="3">
        <f t="shared" si="36"/>
        <v>1769.5652173913043</v>
      </c>
      <c r="AA64" s="134">
        <v>220</v>
      </c>
      <c r="AB64" s="3">
        <f t="shared" si="45"/>
        <v>8.0434782608695645</v>
      </c>
      <c r="AC64" s="3">
        <v>0.85</v>
      </c>
      <c r="AD64" s="3">
        <f t="shared" si="44"/>
        <v>9.4629156010230169</v>
      </c>
      <c r="AE64" s="134">
        <v>2</v>
      </c>
      <c r="AF64" s="154">
        <v>16</v>
      </c>
      <c r="AG64" s="2"/>
      <c r="AH64" s="111">
        <v>2.5</v>
      </c>
      <c r="AI64" s="114">
        <f>Z64/2</f>
        <v>884.78260869565213</v>
      </c>
      <c r="AJ64" s="104"/>
      <c r="AK64" s="115">
        <f>Z64/2</f>
        <v>884.78260869565213</v>
      </c>
      <c r="AL64" s="103" t="s">
        <v>121</v>
      </c>
    </row>
    <row r="65" spans="2:38" x14ac:dyDescent="0.25">
      <c r="B65" s="48" t="s">
        <v>64</v>
      </c>
      <c r="C65" s="166"/>
      <c r="D65" s="167"/>
      <c r="E65" s="167"/>
      <c r="F65" s="167"/>
      <c r="G65" s="167"/>
      <c r="H65" s="167"/>
      <c r="I65" s="167">
        <v>1</v>
      </c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8"/>
      <c r="U65" s="133">
        <v>1</v>
      </c>
      <c r="V65" s="132">
        <v>1</v>
      </c>
      <c r="W65" s="107">
        <f t="shared" si="42"/>
        <v>1628</v>
      </c>
      <c r="X65" s="60"/>
      <c r="Y65" s="3">
        <v>0.92</v>
      </c>
      <c r="Z65" s="3">
        <f t="shared" si="36"/>
        <v>1769.5652173913043</v>
      </c>
      <c r="AA65" s="134">
        <v>220</v>
      </c>
      <c r="AB65" s="3">
        <f t="shared" si="45"/>
        <v>8.0434782608695645</v>
      </c>
      <c r="AC65" s="3">
        <v>0.85</v>
      </c>
      <c r="AD65" s="3">
        <f t="shared" si="44"/>
        <v>9.4629156010230169</v>
      </c>
      <c r="AE65" s="134">
        <v>2</v>
      </c>
      <c r="AF65" s="154">
        <v>16</v>
      </c>
      <c r="AG65" s="2"/>
      <c r="AH65" s="111">
        <v>2.5</v>
      </c>
      <c r="AI65" s="114"/>
      <c r="AJ65" s="114">
        <f>Z65/2</f>
        <v>884.78260869565213</v>
      </c>
      <c r="AK65" s="115">
        <f>Z65/2</f>
        <v>884.78260869565213</v>
      </c>
      <c r="AL65" s="103" t="s">
        <v>121</v>
      </c>
    </row>
    <row r="66" spans="2:38" x14ac:dyDescent="0.25">
      <c r="B66" s="48" t="s">
        <v>65</v>
      </c>
      <c r="C66" s="166"/>
      <c r="D66" s="167"/>
      <c r="E66" s="167"/>
      <c r="F66" s="167"/>
      <c r="G66" s="167"/>
      <c r="H66" s="167"/>
      <c r="I66" s="167">
        <v>1</v>
      </c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8"/>
      <c r="U66" s="133">
        <v>1</v>
      </c>
      <c r="V66" s="132">
        <v>1</v>
      </c>
      <c r="W66" s="107">
        <f t="shared" si="42"/>
        <v>1628</v>
      </c>
      <c r="X66" s="60"/>
      <c r="Y66" s="3">
        <v>0.92</v>
      </c>
      <c r="Z66" s="3">
        <f t="shared" si="36"/>
        <v>1769.5652173913043</v>
      </c>
      <c r="AA66" s="134">
        <v>220</v>
      </c>
      <c r="AB66" s="3">
        <f t="shared" si="45"/>
        <v>8.0434782608695645</v>
      </c>
      <c r="AC66" s="3">
        <v>0.85</v>
      </c>
      <c r="AD66" s="3">
        <f t="shared" si="44"/>
        <v>9.4629156010230169</v>
      </c>
      <c r="AE66" s="134">
        <v>2</v>
      </c>
      <c r="AF66" s="154">
        <v>16</v>
      </c>
      <c r="AG66" s="2"/>
      <c r="AH66" s="111">
        <v>2.5</v>
      </c>
      <c r="AI66" s="114">
        <f>Z66/2</f>
        <v>884.78260869565213</v>
      </c>
      <c r="AJ66" s="114">
        <f>Z66/2</f>
        <v>884.78260869565213</v>
      </c>
      <c r="AK66" s="115"/>
      <c r="AL66" s="103" t="s">
        <v>121</v>
      </c>
    </row>
    <row r="67" spans="2:38" x14ac:dyDescent="0.25">
      <c r="B67" s="48" t="s">
        <v>66</v>
      </c>
      <c r="C67" s="166"/>
      <c r="D67" s="167"/>
      <c r="E67" s="167"/>
      <c r="F67" s="167"/>
      <c r="G67" s="167">
        <v>1</v>
      </c>
      <c r="H67" s="167"/>
      <c r="I67" s="167"/>
      <c r="J67" s="167"/>
      <c r="K67" s="167"/>
      <c r="L67" s="167"/>
      <c r="M67" s="167"/>
      <c r="N67" s="167"/>
      <c r="O67" s="167"/>
      <c r="P67" s="167"/>
      <c r="Q67" s="167"/>
      <c r="R67" s="167"/>
      <c r="S67" s="167"/>
      <c r="T67" s="168"/>
      <c r="U67" s="133">
        <v>1</v>
      </c>
      <c r="V67" s="132">
        <v>1</v>
      </c>
      <c r="W67" s="107">
        <f t="shared" si="42"/>
        <v>1085.5</v>
      </c>
      <c r="X67" s="60"/>
      <c r="Y67" s="3">
        <v>0.92</v>
      </c>
      <c r="Z67" s="3">
        <f t="shared" si="36"/>
        <v>1179.891304347826</v>
      </c>
      <c r="AA67" s="134">
        <v>220</v>
      </c>
      <c r="AB67" s="3">
        <f t="shared" si="45"/>
        <v>5.3631422924901182</v>
      </c>
      <c r="AC67" s="3">
        <v>0.85</v>
      </c>
      <c r="AD67" s="3">
        <f t="shared" si="44"/>
        <v>6.3095791676354329</v>
      </c>
      <c r="AE67" s="134">
        <v>2</v>
      </c>
      <c r="AF67" s="154">
        <v>10</v>
      </c>
      <c r="AG67" s="2"/>
      <c r="AH67" s="111">
        <v>2.5</v>
      </c>
      <c r="AI67" s="114">
        <f>Z67/2</f>
        <v>589.945652173913</v>
      </c>
      <c r="AJ67" s="104"/>
      <c r="AK67" s="115">
        <f>Z67/2</f>
        <v>589.945652173913</v>
      </c>
      <c r="AL67" s="103" t="s">
        <v>129</v>
      </c>
    </row>
    <row r="68" spans="2:38" x14ac:dyDescent="0.25">
      <c r="B68" s="48" t="s">
        <v>67</v>
      </c>
      <c r="C68" s="166"/>
      <c r="D68" s="167"/>
      <c r="E68" s="167"/>
      <c r="F68" s="167"/>
      <c r="G68" s="167"/>
      <c r="H68" s="167"/>
      <c r="I68" s="167">
        <v>1</v>
      </c>
      <c r="J68" s="167"/>
      <c r="K68" s="167"/>
      <c r="L68" s="167"/>
      <c r="M68" s="167"/>
      <c r="N68" s="167"/>
      <c r="O68" s="167"/>
      <c r="P68" s="167"/>
      <c r="Q68" s="167"/>
      <c r="R68" s="167"/>
      <c r="S68" s="167"/>
      <c r="T68" s="168"/>
      <c r="U68" s="133">
        <v>1</v>
      </c>
      <c r="V68" s="132">
        <v>1</v>
      </c>
      <c r="W68" s="107">
        <f t="shared" si="42"/>
        <v>1628</v>
      </c>
      <c r="X68" s="60"/>
      <c r="Y68" s="3">
        <v>0.92</v>
      </c>
      <c r="Z68" s="3">
        <f t="shared" si="36"/>
        <v>1769.5652173913043</v>
      </c>
      <c r="AA68" s="134">
        <v>220</v>
      </c>
      <c r="AB68" s="3">
        <f t="shared" si="45"/>
        <v>8.0434782608695645</v>
      </c>
      <c r="AC68" s="3">
        <v>0.85</v>
      </c>
      <c r="AD68" s="3">
        <f t="shared" si="44"/>
        <v>9.4629156010230169</v>
      </c>
      <c r="AE68" s="134">
        <v>2</v>
      </c>
      <c r="AF68" s="154">
        <v>16</v>
      </c>
      <c r="AG68" s="2"/>
      <c r="AH68" s="111">
        <v>2.5</v>
      </c>
      <c r="AI68" s="114"/>
      <c r="AJ68" s="114">
        <f>Z68/2</f>
        <v>884.78260869565213</v>
      </c>
      <c r="AK68" s="115">
        <f>Z68/2</f>
        <v>884.78260869565213</v>
      </c>
      <c r="AL68" s="103" t="s">
        <v>122</v>
      </c>
    </row>
    <row r="69" spans="2:38" x14ac:dyDescent="0.25">
      <c r="B69" s="48" t="s">
        <v>68</v>
      </c>
      <c r="C69" s="166"/>
      <c r="D69" s="167"/>
      <c r="E69" s="167"/>
      <c r="F69" s="167"/>
      <c r="G69" s="167"/>
      <c r="H69" s="167"/>
      <c r="I69" s="167">
        <v>1</v>
      </c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8"/>
      <c r="U69" s="133">
        <v>1</v>
      </c>
      <c r="V69" s="132">
        <v>1</v>
      </c>
      <c r="W69" s="107">
        <f t="shared" si="42"/>
        <v>1628</v>
      </c>
      <c r="X69" s="60"/>
      <c r="Y69" s="3">
        <v>0.92</v>
      </c>
      <c r="Z69" s="3">
        <f t="shared" si="36"/>
        <v>1769.5652173913043</v>
      </c>
      <c r="AA69" s="134">
        <v>220</v>
      </c>
      <c r="AB69" s="3">
        <f t="shared" si="45"/>
        <v>8.0434782608695645</v>
      </c>
      <c r="AC69" s="3">
        <v>0.85</v>
      </c>
      <c r="AD69" s="3">
        <f t="shared" si="44"/>
        <v>9.4629156010230169</v>
      </c>
      <c r="AE69" s="134">
        <v>2</v>
      </c>
      <c r="AF69" s="154">
        <v>16</v>
      </c>
      <c r="AG69" s="2"/>
      <c r="AH69" s="111">
        <v>2.5</v>
      </c>
      <c r="AI69" s="114">
        <f>Z69/2</f>
        <v>884.78260869565213</v>
      </c>
      <c r="AJ69" s="114">
        <f>Z69/2</f>
        <v>884.78260869565213</v>
      </c>
      <c r="AK69" s="115"/>
      <c r="AL69" s="103" t="s">
        <v>122</v>
      </c>
    </row>
    <row r="70" spans="2:38" x14ac:dyDescent="0.25">
      <c r="B70" s="48" t="s">
        <v>69</v>
      </c>
      <c r="C70" s="166"/>
      <c r="D70" s="167"/>
      <c r="E70" s="167"/>
      <c r="F70" s="167"/>
      <c r="G70" s="167">
        <v>1</v>
      </c>
      <c r="H70" s="167"/>
      <c r="I70" s="167"/>
      <c r="J70" s="167"/>
      <c r="K70" s="167"/>
      <c r="L70" s="167"/>
      <c r="M70" s="167"/>
      <c r="N70" s="167"/>
      <c r="O70" s="167"/>
      <c r="P70" s="167"/>
      <c r="Q70" s="167"/>
      <c r="R70" s="167"/>
      <c r="S70" s="167"/>
      <c r="T70" s="168"/>
      <c r="U70" s="133">
        <v>1</v>
      </c>
      <c r="V70" s="132">
        <v>1</v>
      </c>
      <c r="W70" s="107">
        <f t="shared" si="42"/>
        <v>1085.5</v>
      </c>
      <c r="X70" s="60"/>
      <c r="Y70" s="3">
        <v>0.92</v>
      </c>
      <c r="Z70" s="3">
        <f t="shared" si="36"/>
        <v>1179.891304347826</v>
      </c>
      <c r="AA70" s="134">
        <v>220</v>
      </c>
      <c r="AB70" s="3">
        <f t="shared" si="45"/>
        <v>5.3631422924901182</v>
      </c>
      <c r="AC70" s="3">
        <v>0.85</v>
      </c>
      <c r="AD70" s="3">
        <f t="shared" si="44"/>
        <v>6.3095791676354329</v>
      </c>
      <c r="AE70" s="134">
        <v>2</v>
      </c>
      <c r="AF70" s="154">
        <v>10</v>
      </c>
      <c r="AG70" s="2"/>
      <c r="AH70" s="111">
        <v>2.5</v>
      </c>
      <c r="AI70" s="114">
        <f>Z70/2</f>
        <v>589.945652173913</v>
      </c>
      <c r="AJ70" s="104"/>
      <c r="AK70" s="115">
        <f>Z70/2</f>
        <v>589.945652173913</v>
      </c>
      <c r="AL70" s="103" t="s">
        <v>123</v>
      </c>
    </row>
    <row r="71" spans="2:38" x14ac:dyDescent="0.25">
      <c r="B71" s="48" t="s">
        <v>70</v>
      </c>
      <c r="C71" s="166"/>
      <c r="D71" s="167"/>
      <c r="E71" s="167"/>
      <c r="F71" s="167"/>
      <c r="G71" s="167"/>
      <c r="H71" s="167"/>
      <c r="I71" s="167">
        <v>1</v>
      </c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8"/>
      <c r="U71" s="133">
        <v>1</v>
      </c>
      <c r="V71" s="132">
        <v>1</v>
      </c>
      <c r="W71" s="107">
        <f t="shared" si="42"/>
        <v>1628</v>
      </c>
      <c r="X71" s="60"/>
      <c r="Y71" s="3">
        <v>0.92</v>
      </c>
      <c r="Z71" s="3">
        <f t="shared" si="36"/>
        <v>1769.5652173913043</v>
      </c>
      <c r="AA71" s="134">
        <v>220</v>
      </c>
      <c r="AB71" s="3">
        <f t="shared" si="45"/>
        <v>8.0434782608695645</v>
      </c>
      <c r="AC71" s="3">
        <v>0.85</v>
      </c>
      <c r="AD71" s="3">
        <f t="shared" si="44"/>
        <v>9.4629156010230169</v>
      </c>
      <c r="AE71" s="134">
        <v>2</v>
      </c>
      <c r="AF71" s="154">
        <v>16</v>
      </c>
      <c r="AG71" s="2"/>
      <c r="AH71" s="111">
        <v>2.5</v>
      </c>
      <c r="AI71" s="114"/>
      <c r="AJ71" s="114">
        <f>Z71/2</f>
        <v>884.78260869565213</v>
      </c>
      <c r="AK71" s="115">
        <f>Z71/2</f>
        <v>884.78260869565213</v>
      </c>
      <c r="AL71" s="103" t="s">
        <v>124</v>
      </c>
    </row>
    <row r="72" spans="2:38" x14ac:dyDescent="0.25">
      <c r="B72" s="48" t="s">
        <v>71</v>
      </c>
      <c r="C72" s="166"/>
      <c r="D72" s="167"/>
      <c r="E72" s="167"/>
      <c r="F72" s="167"/>
      <c r="G72" s="167"/>
      <c r="H72" s="167"/>
      <c r="I72" s="167">
        <v>1</v>
      </c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8"/>
      <c r="U72" s="133">
        <v>1</v>
      </c>
      <c r="V72" s="132">
        <v>1</v>
      </c>
      <c r="W72" s="107">
        <f t="shared" si="42"/>
        <v>1628</v>
      </c>
      <c r="X72" s="60"/>
      <c r="Y72" s="3">
        <v>0.92</v>
      </c>
      <c r="Z72" s="3">
        <f t="shared" si="36"/>
        <v>1769.5652173913043</v>
      </c>
      <c r="AA72" s="134">
        <v>220</v>
      </c>
      <c r="AB72" s="3">
        <f t="shared" si="45"/>
        <v>8.0434782608695645</v>
      </c>
      <c r="AC72" s="3">
        <v>0.85</v>
      </c>
      <c r="AD72" s="3">
        <f t="shared" si="44"/>
        <v>9.4629156010230169</v>
      </c>
      <c r="AE72" s="134">
        <v>2</v>
      </c>
      <c r="AF72" s="154">
        <v>16</v>
      </c>
      <c r="AG72" s="2"/>
      <c r="AH72" s="111">
        <v>2.5</v>
      </c>
      <c r="AI72" s="114">
        <f>Z72/2</f>
        <v>884.78260869565213</v>
      </c>
      <c r="AJ72" s="114">
        <f>Z72/2</f>
        <v>884.78260869565213</v>
      </c>
      <c r="AK72" s="115"/>
      <c r="AL72" s="103" t="s">
        <v>124</v>
      </c>
    </row>
    <row r="73" spans="2:38" x14ac:dyDescent="0.25">
      <c r="B73" s="48" t="s">
        <v>72</v>
      </c>
      <c r="C73" s="166"/>
      <c r="D73" s="167"/>
      <c r="E73" s="167"/>
      <c r="F73" s="167"/>
      <c r="G73" s="167"/>
      <c r="H73" s="167"/>
      <c r="I73" s="167">
        <v>1</v>
      </c>
      <c r="J73" s="167"/>
      <c r="K73" s="167"/>
      <c r="L73" s="167"/>
      <c r="M73" s="167"/>
      <c r="N73" s="167"/>
      <c r="O73" s="167"/>
      <c r="P73" s="167"/>
      <c r="Q73" s="167"/>
      <c r="R73" s="167"/>
      <c r="S73" s="167"/>
      <c r="T73" s="168"/>
      <c r="U73" s="133">
        <v>1</v>
      </c>
      <c r="V73" s="132">
        <v>1</v>
      </c>
      <c r="W73" s="107">
        <f t="shared" si="42"/>
        <v>1628</v>
      </c>
      <c r="X73" s="60"/>
      <c r="Y73" s="3">
        <v>0.92</v>
      </c>
      <c r="Z73" s="3">
        <f t="shared" si="36"/>
        <v>1769.5652173913043</v>
      </c>
      <c r="AA73" s="134">
        <v>220</v>
      </c>
      <c r="AB73" s="3">
        <f t="shared" si="45"/>
        <v>8.0434782608695645</v>
      </c>
      <c r="AC73" s="3">
        <v>0.85</v>
      </c>
      <c r="AD73" s="3">
        <f t="shared" si="44"/>
        <v>9.4629156010230169</v>
      </c>
      <c r="AE73" s="134">
        <v>2</v>
      </c>
      <c r="AF73" s="154">
        <v>16</v>
      </c>
      <c r="AG73" s="2"/>
      <c r="AH73" s="111">
        <v>2.5</v>
      </c>
      <c r="AI73" s="114">
        <f>Z73/2</f>
        <v>884.78260869565213</v>
      </c>
      <c r="AJ73" s="104"/>
      <c r="AK73" s="115">
        <f>Z73/2</f>
        <v>884.78260869565213</v>
      </c>
      <c r="AL73" s="103" t="s">
        <v>125</v>
      </c>
    </row>
    <row r="74" spans="2:38" x14ac:dyDescent="0.25">
      <c r="B74" s="48" t="s">
        <v>73</v>
      </c>
      <c r="C74" s="166"/>
      <c r="D74" s="167"/>
      <c r="E74" s="167"/>
      <c r="F74" s="167"/>
      <c r="G74" s="167"/>
      <c r="H74" s="167"/>
      <c r="I74" s="167">
        <v>1</v>
      </c>
      <c r="J74" s="167"/>
      <c r="K74" s="167"/>
      <c r="L74" s="167"/>
      <c r="M74" s="167"/>
      <c r="N74" s="167"/>
      <c r="O74" s="167"/>
      <c r="P74" s="167"/>
      <c r="Q74" s="167"/>
      <c r="R74" s="167"/>
      <c r="S74" s="167"/>
      <c r="T74" s="168"/>
      <c r="U74" s="133">
        <v>1</v>
      </c>
      <c r="V74" s="132">
        <v>1</v>
      </c>
      <c r="W74" s="107">
        <f t="shared" si="42"/>
        <v>1628</v>
      </c>
      <c r="X74" s="60"/>
      <c r="Y74" s="3">
        <v>0.92</v>
      </c>
      <c r="Z74" s="3">
        <f t="shared" si="36"/>
        <v>1769.5652173913043</v>
      </c>
      <c r="AA74" s="134">
        <v>220</v>
      </c>
      <c r="AB74" s="3">
        <f t="shared" si="45"/>
        <v>8.0434782608695645</v>
      </c>
      <c r="AC74" s="3">
        <v>0.85</v>
      </c>
      <c r="AD74" s="3">
        <f t="shared" si="44"/>
        <v>9.4629156010230169</v>
      </c>
      <c r="AE74" s="134">
        <v>2</v>
      </c>
      <c r="AF74" s="154">
        <v>16</v>
      </c>
      <c r="AG74" s="2"/>
      <c r="AH74" s="111">
        <v>2.5</v>
      </c>
      <c r="AI74" s="114"/>
      <c r="AJ74" s="114">
        <f>Z74/2</f>
        <v>884.78260869565213</v>
      </c>
      <c r="AK74" s="115">
        <f>Z74/2</f>
        <v>884.78260869565213</v>
      </c>
      <c r="AL74" s="103" t="s">
        <v>125</v>
      </c>
    </row>
    <row r="75" spans="2:38" x14ac:dyDescent="0.25">
      <c r="B75" s="48" t="s">
        <v>74</v>
      </c>
      <c r="C75" s="166"/>
      <c r="D75" s="167"/>
      <c r="E75" s="167"/>
      <c r="F75" s="167"/>
      <c r="G75" s="167">
        <v>1</v>
      </c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7"/>
      <c r="S75" s="167"/>
      <c r="T75" s="168"/>
      <c r="U75" s="133">
        <v>1</v>
      </c>
      <c r="V75" s="132">
        <v>1</v>
      </c>
      <c r="W75" s="107">
        <f t="shared" si="42"/>
        <v>1085.5</v>
      </c>
      <c r="X75" s="60"/>
      <c r="Y75" s="3">
        <v>0.92</v>
      </c>
      <c r="Z75" s="3">
        <f t="shared" si="36"/>
        <v>1179.891304347826</v>
      </c>
      <c r="AA75" s="134">
        <v>220</v>
      </c>
      <c r="AB75" s="3">
        <f t="shared" si="45"/>
        <v>5.3631422924901182</v>
      </c>
      <c r="AC75" s="3">
        <v>0.85</v>
      </c>
      <c r="AD75" s="3">
        <f t="shared" si="44"/>
        <v>6.3095791676354329</v>
      </c>
      <c r="AE75" s="134">
        <v>2</v>
      </c>
      <c r="AF75" s="154">
        <v>10</v>
      </c>
      <c r="AG75" s="2"/>
      <c r="AH75" s="111">
        <v>2.5</v>
      </c>
      <c r="AI75" s="114">
        <f>Z75/2</f>
        <v>589.945652173913</v>
      </c>
      <c r="AJ75" s="114">
        <f>Z75/2</f>
        <v>589.945652173913</v>
      </c>
      <c r="AK75" s="115"/>
      <c r="AL75" s="103" t="s">
        <v>126</v>
      </c>
    </row>
    <row r="76" spans="2:38" x14ac:dyDescent="0.25">
      <c r="B76" s="48" t="s">
        <v>75</v>
      </c>
      <c r="C76" s="166"/>
      <c r="D76" s="167"/>
      <c r="E76" s="167"/>
      <c r="F76" s="167"/>
      <c r="G76" s="167">
        <v>1</v>
      </c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167"/>
      <c r="S76" s="167"/>
      <c r="T76" s="168"/>
      <c r="U76" s="133">
        <v>1</v>
      </c>
      <c r="V76" s="132">
        <v>1</v>
      </c>
      <c r="W76" s="107">
        <f t="shared" si="42"/>
        <v>1085.5</v>
      </c>
      <c r="X76" s="60"/>
      <c r="Y76" s="3">
        <v>0.92</v>
      </c>
      <c r="Z76" s="3">
        <f t="shared" si="36"/>
        <v>1179.891304347826</v>
      </c>
      <c r="AA76" s="134">
        <v>220</v>
      </c>
      <c r="AB76" s="3">
        <f t="shared" si="45"/>
        <v>5.3631422924901182</v>
      </c>
      <c r="AC76" s="3">
        <v>0.85</v>
      </c>
      <c r="AD76" s="3">
        <f t="shared" si="44"/>
        <v>6.3095791676354329</v>
      </c>
      <c r="AE76" s="134">
        <v>2</v>
      </c>
      <c r="AF76" s="154">
        <v>10</v>
      </c>
      <c r="AG76" s="2"/>
      <c r="AH76" s="111">
        <v>2.5</v>
      </c>
      <c r="AI76" s="114">
        <f>Z76/2</f>
        <v>589.945652173913</v>
      </c>
      <c r="AJ76" s="104"/>
      <c r="AK76" s="115">
        <f>Z76/2</f>
        <v>589.945652173913</v>
      </c>
      <c r="AL76" s="103" t="s">
        <v>130</v>
      </c>
    </row>
    <row r="77" spans="2:38" x14ac:dyDescent="0.25">
      <c r="B77" s="48" t="s">
        <v>76</v>
      </c>
      <c r="C77" s="166"/>
      <c r="D77" s="167"/>
      <c r="E77" s="167"/>
      <c r="F77" s="167"/>
      <c r="G77" s="167"/>
      <c r="H77" s="167"/>
      <c r="I77" s="167">
        <v>1</v>
      </c>
      <c r="J77" s="167"/>
      <c r="K77" s="167"/>
      <c r="L77" s="167"/>
      <c r="M77" s="167"/>
      <c r="N77" s="167"/>
      <c r="O77" s="167"/>
      <c r="P77" s="167"/>
      <c r="Q77" s="167"/>
      <c r="R77" s="167"/>
      <c r="S77" s="167"/>
      <c r="T77" s="168"/>
      <c r="U77" s="133">
        <v>1</v>
      </c>
      <c r="V77" s="132">
        <v>1</v>
      </c>
      <c r="W77" s="107">
        <f t="shared" si="42"/>
        <v>1628</v>
      </c>
      <c r="X77" s="60"/>
      <c r="Y77" s="3">
        <v>0.92</v>
      </c>
      <c r="Z77" s="3">
        <f t="shared" si="36"/>
        <v>1769.5652173913043</v>
      </c>
      <c r="AA77" s="134">
        <v>220</v>
      </c>
      <c r="AB77" s="3">
        <f t="shared" si="45"/>
        <v>8.0434782608695645</v>
      </c>
      <c r="AC77" s="3">
        <v>0.85</v>
      </c>
      <c r="AD77" s="3">
        <f t="shared" si="44"/>
        <v>9.4629156010230169</v>
      </c>
      <c r="AE77" s="134">
        <v>2</v>
      </c>
      <c r="AF77" s="154">
        <v>16</v>
      </c>
      <c r="AG77" s="2"/>
      <c r="AH77" s="111">
        <v>2.5</v>
      </c>
      <c r="AI77" s="114"/>
      <c r="AJ77" s="114">
        <f>Z77/2</f>
        <v>884.78260869565213</v>
      </c>
      <c r="AK77" s="115">
        <f>Z77/2</f>
        <v>884.78260869565213</v>
      </c>
      <c r="AL77" s="103" t="s">
        <v>131</v>
      </c>
    </row>
    <row r="78" spans="2:38" x14ac:dyDescent="0.25">
      <c r="B78" s="48" t="s">
        <v>77</v>
      </c>
      <c r="C78" s="166"/>
      <c r="D78" s="167"/>
      <c r="E78" s="167"/>
      <c r="F78" s="167"/>
      <c r="G78" s="167"/>
      <c r="H78" s="167"/>
      <c r="I78" s="167">
        <v>1</v>
      </c>
      <c r="J78" s="167"/>
      <c r="K78" s="167"/>
      <c r="L78" s="167"/>
      <c r="M78" s="167"/>
      <c r="N78" s="167"/>
      <c r="O78" s="167"/>
      <c r="P78" s="167"/>
      <c r="Q78" s="167"/>
      <c r="R78" s="167"/>
      <c r="S78" s="167"/>
      <c r="T78" s="168"/>
      <c r="U78" s="133">
        <v>1</v>
      </c>
      <c r="V78" s="132">
        <v>1</v>
      </c>
      <c r="W78" s="107">
        <f t="shared" si="42"/>
        <v>1628</v>
      </c>
      <c r="X78" s="60"/>
      <c r="Y78" s="3">
        <v>0.92</v>
      </c>
      <c r="Z78" s="3">
        <f t="shared" si="36"/>
        <v>1769.5652173913043</v>
      </c>
      <c r="AA78" s="134">
        <v>220</v>
      </c>
      <c r="AB78" s="3">
        <f t="shared" si="45"/>
        <v>8.0434782608695645</v>
      </c>
      <c r="AC78" s="3">
        <v>0.85</v>
      </c>
      <c r="AD78" s="3">
        <f t="shared" si="44"/>
        <v>9.4629156010230169</v>
      </c>
      <c r="AE78" s="134">
        <v>2</v>
      </c>
      <c r="AF78" s="154">
        <v>16</v>
      </c>
      <c r="AG78" s="2"/>
      <c r="AH78" s="111">
        <v>2.5</v>
      </c>
      <c r="AI78" s="114">
        <f>Z78/2</f>
        <v>884.78260869565213</v>
      </c>
      <c r="AJ78" s="114">
        <f>Z78/2</f>
        <v>884.78260869565213</v>
      </c>
      <c r="AK78" s="115"/>
      <c r="AL78" s="103" t="s">
        <v>131</v>
      </c>
    </row>
    <row r="79" spans="2:38" x14ac:dyDescent="0.25">
      <c r="B79" s="48" t="s">
        <v>78</v>
      </c>
      <c r="C79" s="166"/>
      <c r="D79" s="167"/>
      <c r="E79" s="167"/>
      <c r="F79" s="167"/>
      <c r="G79" s="167">
        <v>1</v>
      </c>
      <c r="H79" s="167"/>
      <c r="I79" s="167"/>
      <c r="J79" s="167"/>
      <c r="K79" s="167"/>
      <c r="L79" s="167"/>
      <c r="M79" s="167"/>
      <c r="N79" s="167"/>
      <c r="O79" s="167"/>
      <c r="P79" s="167"/>
      <c r="Q79" s="167"/>
      <c r="R79" s="167"/>
      <c r="S79" s="167"/>
      <c r="T79" s="168"/>
      <c r="U79" s="133">
        <v>1</v>
      </c>
      <c r="V79" s="132">
        <v>1</v>
      </c>
      <c r="W79" s="107">
        <f t="shared" si="42"/>
        <v>1085.5</v>
      </c>
      <c r="X79" s="60"/>
      <c r="Y79" s="3">
        <v>0.92</v>
      </c>
      <c r="Z79" s="3">
        <f t="shared" si="36"/>
        <v>1179.891304347826</v>
      </c>
      <c r="AA79" s="134">
        <v>220</v>
      </c>
      <c r="AB79" s="3">
        <f t="shared" si="45"/>
        <v>5.3631422924901182</v>
      </c>
      <c r="AC79" s="3">
        <v>0.85</v>
      </c>
      <c r="AD79" s="3">
        <f t="shared" si="44"/>
        <v>6.3095791676354329</v>
      </c>
      <c r="AE79" s="134">
        <v>2</v>
      </c>
      <c r="AF79" s="154">
        <v>10</v>
      </c>
      <c r="AG79" s="2"/>
      <c r="AH79" s="111">
        <v>2.5</v>
      </c>
      <c r="AI79" s="114">
        <f>Z79/2</f>
        <v>589.945652173913</v>
      </c>
      <c r="AJ79" s="104"/>
      <c r="AK79" s="115">
        <f>Z79/2</f>
        <v>589.945652173913</v>
      </c>
      <c r="AL79" s="103" t="s">
        <v>132</v>
      </c>
    </row>
    <row r="80" spans="2:38" x14ac:dyDescent="0.25">
      <c r="B80" s="48" t="s">
        <v>79</v>
      </c>
      <c r="C80" s="166"/>
      <c r="D80" s="167"/>
      <c r="E80" s="167"/>
      <c r="F80" s="167"/>
      <c r="G80" s="167"/>
      <c r="H80" s="167"/>
      <c r="I80" s="167">
        <v>1</v>
      </c>
      <c r="J80" s="167"/>
      <c r="K80" s="167"/>
      <c r="L80" s="167"/>
      <c r="M80" s="167"/>
      <c r="N80" s="167"/>
      <c r="O80" s="167"/>
      <c r="P80" s="167"/>
      <c r="Q80" s="167"/>
      <c r="R80" s="167"/>
      <c r="S80" s="167"/>
      <c r="T80" s="168"/>
      <c r="U80" s="133">
        <v>1</v>
      </c>
      <c r="V80" s="132">
        <v>1</v>
      </c>
      <c r="W80" s="107">
        <f t="shared" si="42"/>
        <v>1628</v>
      </c>
      <c r="X80" s="60"/>
      <c r="Y80" s="3">
        <v>0.92</v>
      </c>
      <c r="Z80" s="3">
        <f t="shared" si="36"/>
        <v>1769.5652173913043</v>
      </c>
      <c r="AA80" s="134">
        <v>220</v>
      </c>
      <c r="AB80" s="3">
        <f t="shared" si="45"/>
        <v>8.0434782608695645</v>
      </c>
      <c r="AC80" s="3">
        <v>0.85</v>
      </c>
      <c r="AD80" s="3">
        <f t="shared" si="44"/>
        <v>9.4629156010230169</v>
      </c>
      <c r="AE80" s="134">
        <v>2</v>
      </c>
      <c r="AF80" s="154">
        <v>16</v>
      </c>
      <c r="AG80" s="2"/>
      <c r="AH80" s="111">
        <v>2.5</v>
      </c>
      <c r="AI80" s="114"/>
      <c r="AJ80" s="114">
        <f>Z80/2</f>
        <v>884.78260869565213</v>
      </c>
      <c r="AK80" s="115">
        <f>Z80/2</f>
        <v>884.78260869565213</v>
      </c>
      <c r="AL80" s="103" t="s">
        <v>133</v>
      </c>
    </row>
    <row r="81" spans="2:38" x14ac:dyDescent="0.25">
      <c r="B81" s="48" t="s">
        <v>80</v>
      </c>
      <c r="C81" s="166"/>
      <c r="D81" s="167"/>
      <c r="E81" s="167"/>
      <c r="F81" s="167"/>
      <c r="G81" s="167"/>
      <c r="H81" s="167"/>
      <c r="I81" s="167">
        <v>1</v>
      </c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8"/>
      <c r="U81" s="133">
        <v>1</v>
      </c>
      <c r="V81" s="132">
        <v>1</v>
      </c>
      <c r="W81" s="107">
        <f t="shared" si="42"/>
        <v>1628</v>
      </c>
      <c r="X81" s="60"/>
      <c r="Y81" s="3">
        <v>0.92</v>
      </c>
      <c r="Z81" s="3">
        <f t="shared" si="36"/>
        <v>1769.5652173913043</v>
      </c>
      <c r="AA81" s="134">
        <v>220</v>
      </c>
      <c r="AB81" s="3">
        <f t="shared" si="45"/>
        <v>8.0434782608695645</v>
      </c>
      <c r="AC81" s="3">
        <v>0.85</v>
      </c>
      <c r="AD81" s="3">
        <f t="shared" si="44"/>
        <v>9.4629156010230169</v>
      </c>
      <c r="AE81" s="134">
        <v>2</v>
      </c>
      <c r="AF81" s="154">
        <v>16</v>
      </c>
      <c r="AG81" s="2"/>
      <c r="AH81" s="111">
        <v>2.5</v>
      </c>
      <c r="AI81" s="114">
        <f>Z81/2</f>
        <v>884.78260869565213</v>
      </c>
      <c r="AJ81" s="114">
        <f>Z81/2</f>
        <v>884.78260869565213</v>
      </c>
      <c r="AK81" s="115"/>
      <c r="AL81" s="103" t="s">
        <v>133</v>
      </c>
    </row>
    <row r="82" spans="2:38" x14ac:dyDescent="0.25">
      <c r="B82" s="48" t="s">
        <v>81</v>
      </c>
      <c r="C82" s="166"/>
      <c r="D82" s="167"/>
      <c r="E82" s="167"/>
      <c r="F82" s="167"/>
      <c r="G82" s="167"/>
      <c r="H82" s="167"/>
      <c r="I82" s="167">
        <v>1</v>
      </c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8"/>
      <c r="U82" s="133">
        <v>1</v>
      </c>
      <c r="V82" s="132">
        <v>1</v>
      </c>
      <c r="W82" s="107">
        <f t="shared" si="42"/>
        <v>1628</v>
      </c>
      <c r="X82" s="60"/>
      <c r="Y82" s="3">
        <v>0.92</v>
      </c>
      <c r="Z82" s="3">
        <f t="shared" si="36"/>
        <v>1769.5652173913043</v>
      </c>
      <c r="AA82" s="134">
        <v>220</v>
      </c>
      <c r="AB82" s="3">
        <f t="shared" si="45"/>
        <v>8.0434782608695645</v>
      </c>
      <c r="AC82" s="3">
        <v>0.85</v>
      </c>
      <c r="AD82" s="3">
        <f t="shared" si="44"/>
        <v>9.4629156010230169</v>
      </c>
      <c r="AE82" s="134">
        <v>2</v>
      </c>
      <c r="AF82" s="154">
        <v>16</v>
      </c>
      <c r="AG82" s="2"/>
      <c r="AH82" s="111">
        <v>2.5</v>
      </c>
      <c r="AI82" s="114">
        <f>Z82/2</f>
        <v>884.78260869565213</v>
      </c>
      <c r="AJ82" s="104"/>
      <c r="AK82" s="115">
        <f>Z82/2</f>
        <v>884.78260869565213</v>
      </c>
      <c r="AL82" s="103" t="s">
        <v>133</v>
      </c>
    </row>
    <row r="83" spans="2:38" x14ac:dyDescent="0.25">
      <c r="B83" s="48" t="s">
        <v>82</v>
      </c>
      <c r="C83" s="166"/>
      <c r="D83" s="167"/>
      <c r="E83" s="167"/>
      <c r="F83" s="167"/>
      <c r="G83" s="167"/>
      <c r="H83" s="167"/>
      <c r="I83" s="167">
        <v>1</v>
      </c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8"/>
      <c r="U83" s="133">
        <v>1</v>
      </c>
      <c r="V83" s="132">
        <v>1</v>
      </c>
      <c r="W83" s="107">
        <f t="shared" si="42"/>
        <v>1628</v>
      </c>
      <c r="X83" s="60"/>
      <c r="Y83" s="3">
        <v>0.92</v>
      </c>
      <c r="Z83" s="3">
        <f t="shared" si="36"/>
        <v>1769.5652173913043</v>
      </c>
      <c r="AA83" s="134">
        <v>220</v>
      </c>
      <c r="AB83" s="3">
        <f t="shared" si="45"/>
        <v>8.0434782608695645</v>
      </c>
      <c r="AC83" s="3">
        <v>0.85</v>
      </c>
      <c r="AD83" s="3">
        <f t="shared" si="44"/>
        <v>9.4629156010230169</v>
      </c>
      <c r="AE83" s="134">
        <v>2</v>
      </c>
      <c r="AF83" s="154">
        <v>16</v>
      </c>
      <c r="AG83" s="2"/>
      <c r="AH83" s="111">
        <v>2.5</v>
      </c>
      <c r="AI83" s="114"/>
      <c r="AJ83" s="114">
        <f>Z83/2</f>
        <v>884.78260869565213</v>
      </c>
      <c r="AK83" s="115">
        <f>Z83/2</f>
        <v>884.78260869565213</v>
      </c>
      <c r="AL83" s="103" t="s">
        <v>134</v>
      </c>
    </row>
    <row r="84" spans="2:38" x14ac:dyDescent="0.25">
      <c r="B84" s="48" t="s">
        <v>83</v>
      </c>
      <c r="C84" s="166"/>
      <c r="D84" s="167"/>
      <c r="E84" s="167"/>
      <c r="F84" s="167"/>
      <c r="G84" s="167"/>
      <c r="H84" s="167"/>
      <c r="I84" s="167">
        <v>1</v>
      </c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8"/>
      <c r="U84" s="133">
        <v>1</v>
      </c>
      <c r="V84" s="132">
        <v>1</v>
      </c>
      <c r="W84" s="107">
        <f t="shared" si="42"/>
        <v>1628</v>
      </c>
      <c r="X84" s="60"/>
      <c r="Y84" s="3">
        <v>0.92</v>
      </c>
      <c r="Z84" s="3">
        <f t="shared" si="36"/>
        <v>1769.5652173913043</v>
      </c>
      <c r="AA84" s="134">
        <v>220</v>
      </c>
      <c r="AB84" s="3">
        <f t="shared" si="45"/>
        <v>8.0434782608695645</v>
      </c>
      <c r="AC84" s="3">
        <v>0.85</v>
      </c>
      <c r="AD84" s="3">
        <f t="shared" si="44"/>
        <v>9.4629156010230169</v>
      </c>
      <c r="AE84" s="134">
        <v>2</v>
      </c>
      <c r="AF84" s="154">
        <v>16</v>
      </c>
      <c r="AG84" s="2"/>
      <c r="AH84" s="111">
        <v>2.5</v>
      </c>
      <c r="AI84" s="114">
        <f>Z84/2</f>
        <v>884.78260869565213</v>
      </c>
      <c r="AJ84" s="114">
        <f>Z84/2</f>
        <v>884.78260869565213</v>
      </c>
      <c r="AK84" s="115"/>
      <c r="AL84" s="103" t="s">
        <v>134</v>
      </c>
    </row>
    <row r="85" spans="2:38" x14ac:dyDescent="0.25">
      <c r="B85" s="48" t="s">
        <v>84</v>
      </c>
      <c r="C85" s="166"/>
      <c r="D85" s="167"/>
      <c r="E85" s="167"/>
      <c r="F85" s="167"/>
      <c r="G85" s="167"/>
      <c r="H85" s="167"/>
      <c r="I85" s="167">
        <v>1</v>
      </c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8"/>
      <c r="U85" s="133">
        <v>1</v>
      </c>
      <c r="V85" s="132">
        <v>1</v>
      </c>
      <c r="W85" s="107">
        <f t="shared" si="42"/>
        <v>1628</v>
      </c>
      <c r="X85" s="60"/>
      <c r="Y85" s="3">
        <v>0.92</v>
      </c>
      <c r="Z85" s="3">
        <f t="shared" si="36"/>
        <v>1769.5652173913043</v>
      </c>
      <c r="AA85" s="134">
        <v>220</v>
      </c>
      <c r="AB85" s="3">
        <f t="shared" si="45"/>
        <v>8.0434782608695645</v>
      </c>
      <c r="AC85" s="3">
        <v>0.85</v>
      </c>
      <c r="AD85" s="3">
        <f t="shared" si="44"/>
        <v>9.4629156010230169</v>
      </c>
      <c r="AE85" s="134">
        <v>2</v>
      </c>
      <c r="AF85" s="154">
        <v>16</v>
      </c>
      <c r="AG85" s="2"/>
      <c r="AH85" s="111">
        <v>2.5</v>
      </c>
      <c r="AI85" s="114">
        <f>Z85/2</f>
        <v>884.78260869565213</v>
      </c>
      <c r="AJ85" s="104"/>
      <c r="AK85" s="115">
        <f>Z85/2</f>
        <v>884.78260869565213</v>
      </c>
      <c r="AL85" s="103" t="s">
        <v>134</v>
      </c>
    </row>
    <row r="86" spans="2:38" x14ac:dyDescent="0.25">
      <c r="B86" s="48" t="s">
        <v>85</v>
      </c>
      <c r="C86" s="166"/>
      <c r="D86" s="167"/>
      <c r="E86" s="167"/>
      <c r="F86" s="167"/>
      <c r="G86" s="167">
        <v>1</v>
      </c>
      <c r="H86" s="167"/>
      <c r="I86" s="167"/>
      <c r="J86" s="167"/>
      <c r="K86" s="167"/>
      <c r="L86" s="167"/>
      <c r="M86" s="167"/>
      <c r="N86" s="167"/>
      <c r="O86" s="167"/>
      <c r="P86" s="167"/>
      <c r="Q86" s="167"/>
      <c r="R86" s="167"/>
      <c r="S86" s="167"/>
      <c r="T86" s="168"/>
      <c r="U86" s="133">
        <v>1</v>
      </c>
      <c r="V86" s="132">
        <v>1</v>
      </c>
      <c r="W86" s="107">
        <f t="shared" si="42"/>
        <v>1085.5</v>
      </c>
      <c r="X86" s="60"/>
      <c r="Y86" s="3">
        <v>0.92</v>
      </c>
      <c r="Z86" s="3">
        <f t="shared" si="36"/>
        <v>1179.891304347826</v>
      </c>
      <c r="AA86" s="134">
        <v>220</v>
      </c>
      <c r="AB86" s="3">
        <f t="shared" si="45"/>
        <v>5.3631422924901182</v>
      </c>
      <c r="AC86" s="3">
        <v>0.85</v>
      </c>
      <c r="AD86" s="3">
        <f t="shared" si="44"/>
        <v>6.3095791676354329</v>
      </c>
      <c r="AE86" s="134">
        <v>2</v>
      </c>
      <c r="AF86" s="154">
        <v>10</v>
      </c>
      <c r="AG86" s="2"/>
      <c r="AH86" s="111">
        <v>2.5</v>
      </c>
      <c r="AI86" s="114"/>
      <c r="AJ86" s="114">
        <f>Z86/2</f>
        <v>589.945652173913</v>
      </c>
      <c r="AK86" s="115">
        <f>Z86/2</f>
        <v>589.945652173913</v>
      </c>
      <c r="AL86" s="103" t="s">
        <v>135</v>
      </c>
    </row>
    <row r="87" spans="2:38" x14ac:dyDescent="0.25">
      <c r="B87" s="48" t="s">
        <v>86</v>
      </c>
      <c r="C87" s="166"/>
      <c r="D87" s="167"/>
      <c r="E87" s="167"/>
      <c r="F87" s="167"/>
      <c r="G87" s="167"/>
      <c r="H87" s="167"/>
      <c r="I87" s="167">
        <v>1</v>
      </c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8"/>
      <c r="U87" s="133">
        <v>1</v>
      </c>
      <c r="V87" s="132">
        <v>1</v>
      </c>
      <c r="W87" s="107">
        <f t="shared" si="42"/>
        <v>1628</v>
      </c>
      <c r="X87" s="60"/>
      <c r="Y87" s="3">
        <v>0.92</v>
      </c>
      <c r="Z87" s="3">
        <f t="shared" si="36"/>
        <v>1769.5652173913043</v>
      </c>
      <c r="AA87" s="134">
        <v>220</v>
      </c>
      <c r="AB87" s="3">
        <f t="shared" si="45"/>
        <v>8.0434782608695645</v>
      </c>
      <c r="AC87" s="3">
        <v>0.85</v>
      </c>
      <c r="AD87" s="3">
        <f t="shared" si="44"/>
        <v>9.4629156010230169</v>
      </c>
      <c r="AE87" s="134">
        <v>2</v>
      </c>
      <c r="AF87" s="154">
        <v>16</v>
      </c>
      <c r="AG87" s="2"/>
      <c r="AH87" s="111">
        <v>2.5</v>
      </c>
      <c r="AI87" s="114">
        <f>Z87/2</f>
        <v>884.78260869565213</v>
      </c>
      <c r="AJ87" s="114">
        <f>Z87/2</f>
        <v>884.78260869565213</v>
      </c>
      <c r="AK87" s="115"/>
      <c r="AL87" s="103" t="s">
        <v>136</v>
      </c>
    </row>
    <row r="88" spans="2:38" x14ac:dyDescent="0.25">
      <c r="B88" s="48" t="s">
        <v>87</v>
      </c>
      <c r="C88" s="166"/>
      <c r="D88" s="167"/>
      <c r="E88" s="167"/>
      <c r="F88" s="167"/>
      <c r="G88" s="167"/>
      <c r="H88" s="167"/>
      <c r="I88" s="167">
        <v>1</v>
      </c>
      <c r="J88" s="167"/>
      <c r="K88" s="167"/>
      <c r="L88" s="167"/>
      <c r="M88" s="167"/>
      <c r="N88" s="167"/>
      <c r="O88" s="167"/>
      <c r="P88" s="167"/>
      <c r="Q88" s="167"/>
      <c r="R88" s="167"/>
      <c r="S88" s="167"/>
      <c r="T88" s="168"/>
      <c r="U88" s="133">
        <v>1</v>
      </c>
      <c r="V88" s="132">
        <v>1</v>
      </c>
      <c r="W88" s="107">
        <f t="shared" si="42"/>
        <v>1628</v>
      </c>
      <c r="X88" s="60"/>
      <c r="Y88" s="3">
        <v>0.92</v>
      </c>
      <c r="Z88" s="3">
        <f t="shared" si="36"/>
        <v>1769.5652173913043</v>
      </c>
      <c r="AA88" s="134">
        <v>220</v>
      </c>
      <c r="AB88" s="3">
        <f t="shared" si="45"/>
        <v>8.0434782608695645</v>
      </c>
      <c r="AC88" s="3">
        <v>0.85</v>
      </c>
      <c r="AD88" s="3">
        <f t="shared" si="44"/>
        <v>9.4629156010230169</v>
      </c>
      <c r="AE88" s="134">
        <v>2</v>
      </c>
      <c r="AF88" s="154">
        <v>16</v>
      </c>
      <c r="AG88" s="2"/>
      <c r="AH88" s="111">
        <v>2.5</v>
      </c>
      <c r="AI88" s="114">
        <f>Z88/2</f>
        <v>884.78260869565213</v>
      </c>
      <c r="AJ88" s="104"/>
      <c r="AK88" s="115">
        <f>Z88/2</f>
        <v>884.78260869565213</v>
      </c>
      <c r="AL88" s="103" t="s">
        <v>136</v>
      </c>
    </row>
    <row r="89" spans="2:38" x14ac:dyDescent="0.25">
      <c r="B89" s="48" t="s">
        <v>88</v>
      </c>
      <c r="C89" s="166"/>
      <c r="D89" s="167"/>
      <c r="E89" s="167"/>
      <c r="F89" s="167"/>
      <c r="G89" s="167">
        <v>1</v>
      </c>
      <c r="H89" s="167"/>
      <c r="I89" s="167"/>
      <c r="J89" s="167"/>
      <c r="K89" s="167"/>
      <c r="L89" s="167"/>
      <c r="M89" s="167"/>
      <c r="N89" s="167"/>
      <c r="O89" s="167"/>
      <c r="P89" s="167"/>
      <c r="Q89" s="167"/>
      <c r="R89" s="167"/>
      <c r="S89" s="167"/>
      <c r="T89" s="168"/>
      <c r="U89" s="133">
        <v>1</v>
      </c>
      <c r="V89" s="132">
        <v>1</v>
      </c>
      <c r="W89" s="107">
        <f t="shared" si="42"/>
        <v>1085.5</v>
      </c>
      <c r="X89" s="60"/>
      <c r="Y89" s="3">
        <v>0.92</v>
      </c>
      <c r="Z89" s="3">
        <f t="shared" si="36"/>
        <v>1179.891304347826</v>
      </c>
      <c r="AA89" s="134">
        <v>220</v>
      </c>
      <c r="AB89" s="3">
        <f t="shared" si="45"/>
        <v>5.3631422924901182</v>
      </c>
      <c r="AC89" s="3">
        <v>0.85</v>
      </c>
      <c r="AD89" s="3">
        <f t="shared" si="44"/>
        <v>6.3095791676354329</v>
      </c>
      <c r="AE89" s="134">
        <v>2</v>
      </c>
      <c r="AF89" s="154">
        <v>10</v>
      </c>
      <c r="AG89" s="2"/>
      <c r="AH89" s="111">
        <v>2.5</v>
      </c>
      <c r="AI89" s="114"/>
      <c r="AJ89" s="114">
        <f>Z89/2</f>
        <v>589.945652173913</v>
      </c>
      <c r="AK89" s="115">
        <f>Z89/2</f>
        <v>589.945652173913</v>
      </c>
      <c r="AL89" s="103" t="s">
        <v>137</v>
      </c>
    </row>
    <row r="90" spans="2:38" x14ac:dyDescent="0.25">
      <c r="B90" s="48" t="s">
        <v>89</v>
      </c>
      <c r="C90" s="166"/>
      <c r="D90" s="167"/>
      <c r="E90" s="167"/>
      <c r="F90" s="167"/>
      <c r="G90" s="167"/>
      <c r="H90" s="167"/>
      <c r="I90" s="167">
        <v>1</v>
      </c>
      <c r="J90" s="167"/>
      <c r="K90" s="167"/>
      <c r="L90" s="167"/>
      <c r="M90" s="167"/>
      <c r="N90" s="167"/>
      <c r="O90" s="167"/>
      <c r="P90" s="167"/>
      <c r="Q90" s="167"/>
      <c r="R90" s="167"/>
      <c r="S90" s="167"/>
      <c r="T90" s="168"/>
      <c r="U90" s="133">
        <v>1</v>
      </c>
      <c r="V90" s="132">
        <v>1</v>
      </c>
      <c r="W90" s="107">
        <f t="shared" si="42"/>
        <v>1628</v>
      </c>
      <c r="X90" s="60"/>
      <c r="Y90" s="3">
        <v>0.92</v>
      </c>
      <c r="Z90" s="3">
        <f t="shared" si="36"/>
        <v>1769.5652173913043</v>
      </c>
      <c r="AA90" s="134">
        <v>220</v>
      </c>
      <c r="AB90" s="3">
        <f t="shared" si="45"/>
        <v>8.0434782608695645</v>
      </c>
      <c r="AC90" s="3">
        <v>0.85</v>
      </c>
      <c r="AD90" s="3">
        <f t="shared" si="44"/>
        <v>9.4629156010230169</v>
      </c>
      <c r="AE90" s="134">
        <v>2</v>
      </c>
      <c r="AF90" s="154">
        <v>16</v>
      </c>
      <c r="AG90" s="2"/>
      <c r="AH90" s="111">
        <v>2.5</v>
      </c>
      <c r="AI90" s="114">
        <f>Z90/2</f>
        <v>884.78260869565213</v>
      </c>
      <c r="AJ90" s="114">
        <f>Z90/2</f>
        <v>884.78260869565213</v>
      </c>
      <c r="AK90" s="115"/>
      <c r="AL90" s="103" t="s">
        <v>138</v>
      </c>
    </row>
    <row r="91" spans="2:38" x14ac:dyDescent="0.25">
      <c r="B91" s="48" t="s">
        <v>90</v>
      </c>
      <c r="C91" s="166"/>
      <c r="D91" s="167"/>
      <c r="E91" s="167"/>
      <c r="F91" s="167"/>
      <c r="G91" s="167"/>
      <c r="H91" s="167"/>
      <c r="I91" s="167">
        <v>1</v>
      </c>
      <c r="J91" s="167"/>
      <c r="K91" s="167"/>
      <c r="L91" s="167"/>
      <c r="M91" s="167"/>
      <c r="N91" s="167"/>
      <c r="O91" s="167"/>
      <c r="P91" s="167"/>
      <c r="Q91" s="167"/>
      <c r="R91" s="167"/>
      <c r="S91" s="167"/>
      <c r="T91" s="168"/>
      <c r="U91" s="133">
        <v>1</v>
      </c>
      <c r="V91" s="132">
        <v>1</v>
      </c>
      <c r="W91" s="107">
        <f t="shared" si="42"/>
        <v>1628</v>
      </c>
      <c r="X91" s="60"/>
      <c r="Y91" s="3">
        <v>0.92</v>
      </c>
      <c r="Z91" s="3">
        <f t="shared" si="36"/>
        <v>1769.5652173913043</v>
      </c>
      <c r="AA91" s="134">
        <v>220</v>
      </c>
      <c r="AB91" s="3">
        <f t="shared" si="45"/>
        <v>8.0434782608695645</v>
      </c>
      <c r="AC91" s="3">
        <v>0.85</v>
      </c>
      <c r="AD91" s="3">
        <f t="shared" si="44"/>
        <v>9.4629156010230169</v>
      </c>
      <c r="AE91" s="134">
        <v>2</v>
      </c>
      <c r="AF91" s="154">
        <v>16</v>
      </c>
      <c r="AG91" s="2"/>
      <c r="AH91" s="111">
        <v>2.5</v>
      </c>
      <c r="AI91" s="114">
        <f>Z91/2</f>
        <v>884.78260869565213</v>
      </c>
      <c r="AJ91" s="104"/>
      <c r="AK91" s="115">
        <f>Z91/2</f>
        <v>884.78260869565213</v>
      </c>
      <c r="AL91" s="103" t="s">
        <v>138</v>
      </c>
    </row>
    <row r="92" spans="2:38" x14ac:dyDescent="0.25">
      <c r="B92" s="48" t="s">
        <v>91</v>
      </c>
      <c r="C92" s="166"/>
      <c r="D92" s="167"/>
      <c r="E92" s="167"/>
      <c r="F92" s="167"/>
      <c r="G92" s="167"/>
      <c r="H92" s="167"/>
      <c r="I92" s="167">
        <v>1</v>
      </c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8"/>
      <c r="U92" s="133">
        <v>1</v>
      </c>
      <c r="V92" s="132">
        <v>1</v>
      </c>
      <c r="W92" s="107">
        <f t="shared" si="42"/>
        <v>1628</v>
      </c>
      <c r="X92" s="60"/>
      <c r="Y92" s="3">
        <v>0.92</v>
      </c>
      <c r="Z92" s="3">
        <f t="shared" si="36"/>
        <v>1769.5652173913043</v>
      </c>
      <c r="AA92" s="134">
        <v>220</v>
      </c>
      <c r="AB92" s="3">
        <f t="shared" si="45"/>
        <v>8.0434782608695645</v>
      </c>
      <c r="AC92" s="3">
        <v>0.85</v>
      </c>
      <c r="AD92" s="3">
        <f t="shared" si="44"/>
        <v>9.4629156010230169</v>
      </c>
      <c r="AE92" s="134">
        <v>2</v>
      </c>
      <c r="AF92" s="154">
        <v>16</v>
      </c>
      <c r="AG92" s="2"/>
      <c r="AH92" s="111">
        <v>2.5</v>
      </c>
      <c r="AI92" s="114"/>
      <c r="AJ92" s="114">
        <f>Z92/2</f>
        <v>884.78260869565213</v>
      </c>
      <c r="AK92" s="115">
        <f>Z92/2</f>
        <v>884.78260869565213</v>
      </c>
      <c r="AL92" s="103" t="s">
        <v>139</v>
      </c>
    </row>
    <row r="93" spans="2:38" x14ac:dyDescent="0.25">
      <c r="B93" s="48" t="s">
        <v>92</v>
      </c>
      <c r="C93" s="166"/>
      <c r="D93" s="167"/>
      <c r="E93" s="167"/>
      <c r="F93" s="167"/>
      <c r="G93" s="167"/>
      <c r="H93" s="167"/>
      <c r="I93" s="167">
        <v>1</v>
      </c>
      <c r="J93" s="167"/>
      <c r="K93" s="167"/>
      <c r="L93" s="167"/>
      <c r="M93" s="167"/>
      <c r="N93" s="167"/>
      <c r="O93" s="167"/>
      <c r="P93" s="167"/>
      <c r="Q93" s="167"/>
      <c r="R93" s="167"/>
      <c r="S93" s="167"/>
      <c r="T93" s="168"/>
      <c r="U93" s="133">
        <v>1</v>
      </c>
      <c r="V93" s="132">
        <v>1</v>
      </c>
      <c r="W93" s="107">
        <f t="shared" si="42"/>
        <v>1628</v>
      </c>
      <c r="X93" s="60"/>
      <c r="Y93" s="3">
        <v>0.92</v>
      </c>
      <c r="Z93" s="3">
        <f t="shared" si="36"/>
        <v>1769.5652173913043</v>
      </c>
      <c r="AA93" s="134">
        <v>220</v>
      </c>
      <c r="AB93" s="3">
        <f t="shared" si="45"/>
        <v>8.0434782608695645</v>
      </c>
      <c r="AC93" s="3">
        <v>0.85</v>
      </c>
      <c r="AD93" s="3">
        <f t="shared" si="44"/>
        <v>9.4629156010230169</v>
      </c>
      <c r="AE93" s="134">
        <v>2</v>
      </c>
      <c r="AF93" s="154">
        <v>16</v>
      </c>
      <c r="AG93" s="2"/>
      <c r="AH93" s="111">
        <v>2.5</v>
      </c>
      <c r="AI93" s="114">
        <f>Z93/2</f>
        <v>884.78260869565213</v>
      </c>
      <c r="AJ93" s="114">
        <f>Z93/2</f>
        <v>884.78260869565213</v>
      </c>
      <c r="AK93" s="115"/>
      <c r="AL93" s="103" t="s">
        <v>139</v>
      </c>
    </row>
    <row r="94" spans="2:38" x14ac:dyDescent="0.25">
      <c r="B94" s="48" t="s">
        <v>93</v>
      </c>
      <c r="C94" s="166"/>
      <c r="D94" s="167"/>
      <c r="E94" s="167"/>
      <c r="F94" s="167"/>
      <c r="G94" s="167">
        <v>1</v>
      </c>
      <c r="H94" s="167"/>
      <c r="I94" s="167"/>
      <c r="J94" s="167"/>
      <c r="K94" s="167"/>
      <c r="L94" s="167"/>
      <c r="M94" s="167"/>
      <c r="N94" s="167"/>
      <c r="O94" s="167"/>
      <c r="P94" s="167"/>
      <c r="Q94" s="167"/>
      <c r="R94" s="167"/>
      <c r="S94" s="167"/>
      <c r="T94" s="168"/>
      <c r="U94" s="133">
        <v>1</v>
      </c>
      <c r="V94" s="132">
        <v>1</v>
      </c>
      <c r="W94" s="107">
        <f t="shared" si="42"/>
        <v>1085.5</v>
      </c>
      <c r="X94" s="60"/>
      <c r="Y94" s="3">
        <v>0.92</v>
      </c>
      <c r="Z94" s="3">
        <f t="shared" si="36"/>
        <v>1179.891304347826</v>
      </c>
      <c r="AA94" s="134">
        <v>220</v>
      </c>
      <c r="AB94" s="3">
        <f t="shared" si="45"/>
        <v>5.3631422924901182</v>
      </c>
      <c r="AC94" s="3">
        <v>0.85</v>
      </c>
      <c r="AD94" s="3">
        <f t="shared" si="44"/>
        <v>6.3095791676354329</v>
      </c>
      <c r="AE94" s="134">
        <v>2</v>
      </c>
      <c r="AF94" s="154">
        <v>10</v>
      </c>
      <c r="AG94" s="2"/>
      <c r="AH94" s="111">
        <v>2.5</v>
      </c>
      <c r="AI94" s="114">
        <f>Z94/2</f>
        <v>589.945652173913</v>
      </c>
      <c r="AJ94" s="104"/>
      <c r="AK94" s="115">
        <f>Z94/2</f>
        <v>589.945652173913</v>
      </c>
      <c r="AL94" s="103" t="s">
        <v>140</v>
      </c>
    </row>
    <row r="95" spans="2:38" x14ac:dyDescent="0.25">
      <c r="B95" s="48" t="s">
        <v>94</v>
      </c>
      <c r="C95" s="166"/>
      <c r="D95" s="167"/>
      <c r="E95" s="167"/>
      <c r="F95" s="167"/>
      <c r="G95" s="167">
        <v>1</v>
      </c>
      <c r="H95" s="167"/>
      <c r="I95" s="167"/>
      <c r="J95" s="167"/>
      <c r="K95" s="167"/>
      <c r="L95" s="167"/>
      <c r="M95" s="167"/>
      <c r="N95" s="167"/>
      <c r="O95" s="167"/>
      <c r="P95" s="167"/>
      <c r="Q95" s="167"/>
      <c r="R95" s="167"/>
      <c r="S95" s="167"/>
      <c r="T95" s="168"/>
      <c r="U95" s="133">
        <v>1</v>
      </c>
      <c r="V95" s="132">
        <v>1</v>
      </c>
      <c r="W95" s="107">
        <f t="shared" si="42"/>
        <v>1085.5</v>
      </c>
      <c r="X95" s="60"/>
      <c r="Y95" s="3">
        <v>0.92</v>
      </c>
      <c r="Z95" s="3">
        <f t="shared" si="36"/>
        <v>1179.891304347826</v>
      </c>
      <c r="AA95" s="134">
        <v>220</v>
      </c>
      <c r="AB95" s="3">
        <f t="shared" si="45"/>
        <v>5.3631422924901182</v>
      </c>
      <c r="AC95" s="3">
        <v>0.85</v>
      </c>
      <c r="AD95" s="3">
        <f t="shared" si="44"/>
        <v>6.3095791676354329</v>
      </c>
      <c r="AE95" s="134">
        <v>2</v>
      </c>
      <c r="AF95" s="154">
        <v>10</v>
      </c>
      <c r="AG95" s="2"/>
      <c r="AH95" s="111">
        <v>2.5</v>
      </c>
      <c r="AI95" s="114"/>
      <c r="AJ95" s="114">
        <f>Z95/2</f>
        <v>589.945652173913</v>
      </c>
      <c r="AK95" s="115">
        <f>Z95/2</f>
        <v>589.945652173913</v>
      </c>
      <c r="AL95" s="103" t="s">
        <v>141</v>
      </c>
    </row>
    <row r="96" spans="2:38" x14ac:dyDescent="0.25">
      <c r="B96" s="48" t="s">
        <v>95</v>
      </c>
      <c r="C96" s="166"/>
      <c r="D96" s="167"/>
      <c r="E96" s="167"/>
      <c r="F96" s="167"/>
      <c r="G96" s="167"/>
      <c r="H96" s="167"/>
      <c r="I96" s="167">
        <v>1</v>
      </c>
      <c r="J96" s="167"/>
      <c r="K96" s="167"/>
      <c r="L96" s="167"/>
      <c r="M96" s="167"/>
      <c r="N96" s="167"/>
      <c r="O96" s="167"/>
      <c r="P96" s="167"/>
      <c r="Q96" s="167"/>
      <c r="R96" s="167"/>
      <c r="S96" s="167"/>
      <c r="T96" s="168"/>
      <c r="U96" s="133">
        <v>1</v>
      </c>
      <c r="V96" s="132">
        <v>1</v>
      </c>
      <c r="W96" s="107">
        <f t="shared" si="42"/>
        <v>1628</v>
      </c>
      <c r="X96" s="60"/>
      <c r="Y96" s="3">
        <v>0.92</v>
      </c>
      <c r="Z96" s="3">
        <f t="shared" si="36"/>
        <v>1769.5652173913043</v>
      </c>
      <c r="AA96" s="134">
        <v>220</v>
      </c>
      <c r="AB96" s="3">
        <f t="shared" si="45"/>
        <v>8.0434782608695645</v>
      </c>
      <c r="AC96" s="3">
        <v>0.85</v>
      </c>
      <c r="AD96" s="3">
        <f t="shared" si="44"/>
        <v>9.4629156010230169</v>
      </c>
      <c r="AE96" s="134">
        <v>2</v>
      </c>
      <c r="AF96" s="154">
        <v>16</v>
      </c>
      <c r="AG96" s="2"/>
      <c r="AH96" s="111">
        <v>2.5</v>
      </c>
      <c r="AI96" s="114">
        <f>Z96/2</f>
        <v>884.78260869565213</v>
      </c>
      <c r="AJ96" s="114">
        <f>Z96/2</f>
        <v>884.78260869565213</v>
      </c>
      <c r="AK96" s="115"/>
      <c r="AL96" s="103" t="s">
        <v>142</v>
      </c>
    </row>
    <row r="97" spans="2:38" x14ac:dyDescent="0.25">
      <c r="B97" s="48" t="s">
        <v>96</v>
      </c>
      <c r="C97" s="166"/>
      <c r="D97" s="167"/>
      <c r="E97" s="167"/>
      <c r="F97" s="167"/>
      <c r="G97" s="167"/>
      <c r="H97" s="167"/>
      <c r="I97" s="167">
        <v>1</v>
      </c>
      <c r="J97" s="167"/>
      <c r="K97" s="167"/>
      <c r="L97" s="167"/>
      <c r="M97" s="167"/>
      <c r="N97" s="167"/>
      <c r="O97" s="167"/>
      <c r="P97" s="167"/>
      <c r="Q97" s="167"/>
      <c r="R97" s="167"/>
      <c r="S97" s="167"/>
      <c r="T97" s="168"/>
      <c r="U97" s="133">
        <v>1</v>
      </c>
      <c r="V97" s="132">
        <v>1</v>
      </c>
      <c r="W97" s="107">
        <f t="shared" si="42"/>
        <v>1628</v>
      </c>
      <c r="X97" s="60"/>
      <c r="Y97" s="3">
        <v>0.92</v>
      </c>
      <c r="Z97" s="3">
        <f t="shared" si="36"/>
        <v>1769.5652173913043</v>
      </c>
      <c r="AA97" s="134">
        <v>220</v>
      </c>
      <c r="AB97" s="3">
        <f t="shared" si="45"/>
        <v>8.0434782608695645</v>
      </c>
      <c r="AC97" s="3">
        <v>0.85</v>
      </c>
      <c r="AD97" s="3">
        <f t="shared" si="44"/>
        <v>9.4629156010230169</v>
      </c>
      <c r="AE97" s="134">
        <v>2</v>
      </c>
      <c r="AF97" s="154">
        <v>16</v>
      </c>
      <c r="AG97" s="2"/>
      <c r="AH97" s="111">
        <v>2.5</v>
      </c>
      <c r="AI97" s="114">
        <f>Z97/2</f>
        <v>884.78260869565213</v>
      </c>
      <c r="AJ97" s="104"/>
      <c r="AK97" s="115">
        <f>Z97/2</f>
        <v>884.78260869565213</v>
      </c>
      <c r="AL97" s="103" t="s">
        <v>142</v>
      </c>
    </row>
    <row r="98" spans="2:38" x14ac:dyDescent="0.25">
      <c r="B98" s="48" t="s">
        <v>97</v>
      </c>
      <c r="C98" s="166"/>
      <c r="D98" s="167"/>
      <c r="E98" s="167"/>
      <c r="F98" s="167"/>
      <c r="G98" s="167"/>
      <c r="H98" s="167"/>
      <c r="I98" s="167">
        <v>1</v>
      </c>
      <c r="J98" s="167"/>
      <c r="K98" s="167"/>
      <c r="L98" s="167"/>
      <c r="M98" s="167"/>
      <c r="N98" s="167"/>
      <c r="O98" s="167"/>
      <c r="P98" s="167"/>
      <c r="Q98" s="167"/>
      <c r="R98" s="167"/>
      <c r="S98" s="167"/>
      <c r="T98" s="168"/>
      <c r="U98" s="133">
        <v>1</v>
      </c>
      <c r="V98" s="132">
        <v>1</v>
      </c>
      <c r="W98" s="107">
        <f t="shared" si="42"/>
        <v>1628</v>
      </c>
      <c r="X98" s="60"/>
      <c r="Y98" s="3">
        <v>0.92</v>
      </c>
      <c r="Z98" s="3">
        <f t="shared" si="36"/>
        <v>1769.5652173913043</v>
      </c>
      <c r="AA98" s="134">
        <v>220</v>
      </c>
      <c r="AB98" s="3">
        <f t="shared" si="45"/>
        <v>8.0434782608695645</v>
      </c>
      <c r="AC98" s="3">
        <v>0.85</v>
      </c>
      <c r="AD98" s="3">
        <f t="shared" si="44"/>
        <v>9.4629156010230169</v>
      </c>
      <c r="AE98" s="134">
        <v>2</v>
      </c>
      <c r="AF98" s="154">
        <v>16</v>
      </c>
      <c r="AG98" s="2"/>
      <c r="AH98" s="111">
        <v>2.5</v>
      </c>
      <c r="AI98" s="114"/>
      <c r="AJ98" s="114">
        <f>Z98/2</f>
        <v>884.78260869565213</v>
      </c>
      <c r="AK98" s="115">
        <f>Z98/2</f>
        <v>884.78260869565213</v>
      </c>
      <c r="AL98" s="103" t="s">
        <v>143</v>
      </c>
    </row>
    <row r="99" spans="2:38" x14ac:dyDescent="0.25">
      <c r="B99" s="48" t="s">
        <v>98</v>
      </c>
      <c r="C99" s="166"/>
      <c r="D99" s="167"/>
      <c r="E99" s="167"/>
      <c r="F99" s="167"/>
      <c r="G99" s="167">
        <v>1</v>
      </c>
      <c r="H99" s="167"/>
      <c r="I99" s="167"/>
      <c r="J99" s="167"/>
      <c r="K99" s="167"/>
      <c r="L99" s="167"/>
      <c r="M99" s="167"/>
      <c r="N99" s="167"/>
      <c r="O99" s="167"/>
      <c r="P99" s="167"/>
      <c r="Q99" s="167"/>
      <c r="R99" s="167"/>
      <c r="S99" s="167"/>
      <c r="T99" s="168"/>
      <c r="U99" s="133">
        <v>1</v>
      </c>
      <c r="V99" s="132">
        <v>1</v>
      </c>
      <c r="W99" s="107">
        <f t="shared" si="42"/>
        <v>1085.5</v>
      </c>
      <c r="X99" s="60"/>
      <c r="Y99" s="3">
        <v>0.92</v>
      </c>
      <c r="Z99" s="3">
        <f t="shared" si="36"/>
        <v>1179.891304347826</v>
      </c>
      <c r="AA99" s="134">
        <v>220</v>
      </c>
      <c r="AB99" s="3">
        <f t="shared" si="45"/>
        <v>5.3631422924901182</v>
      </c>
      <c r="AC99" s="3">
        <v>0.85</v>
      </c>
      <c r="AD99" s="3">
        <f t="shared" si="44"/>
        <v>6.3095791676354329</v>
      </c>
      <c r="AE99" s="134">
        <v>2</v>
      </c>
      <c r="AF99" s="154">
        <v>10</v>
      </c>
      <c r="AG99" s="2"/>
      <c r="AH99" s="111">
        <v>2.5</v>
      </c>
      <c r="AI99" s="114">
        <f>Z99/2</f>
        <v>589.945652173913</v>
      </c>
      <c r="AJ99" s="114">
        <f>Z99/2</f>
        <v>589.945652173913</v>
      </c>
      <c r="AK99" s="115"/>
      <c r="AL99" s="103" t="s">
        <v>144</v>
      </c>
    </row>
    <row r="100" spans="2:38" x14ac:dyDescent="0.25">
      <c r="B100" s="48" t="s">
        <v>99</v>
      </c>
      <c r="C100" s="166"/>
      <c r="D100" s="167"/>
      <c r="E100" s="167"/>
      <c r="F100" s="167"/>
      <c r="G100" s="167">
        <v>1</v>
      </c>
      <c r="H100" s="167"/>
      <c r="I100" s="167"/>
      <c r="J100" s="167"/>
      <c r="K100" s="167"/>
      <c r="L100" s="167"/>
      <c r="M100" s="167"/>
      <c r="N100" s="167"/>
      <c r="O100" s="167"/>
      <c r="P100" s="167"/>
      <c r="Q100" s="167"/>
      <c r="R100" s="167"/>
      <c r="S100" s="167"/>
      <c r="T100" s="168"/>
      <c r="U100" s="133">
        <v>1</v>
      </c>
      <c r="V100" s="132">
        <v>1</v>
      </c>
      <c r="W100" s="107">
        <f t="shared" si="42"/>
        <v>1085.5</v>
      </c>
      <c r="X100" s="60"/>
      <c r="Y100" s="3">
        <v>0.92</v>
      </c>
      <c r="Z100" s="3">
        <f t="shared" si="36"/>
        <v>1179.891304347826</v>
      </c>
      <c r="AA100" s="134">
        <v>220</v>
      </c>
      <c r="AB100" s="3">
        <f t="shared" si="45"/>
        <v>5.3631422924901182</v>
      </c>
      <c r="AC100" s="3">
        <v>0.85</v>
      </c>
      <c r="AD100" s="3">
        <f t="shared" si="44"/>
        <v>6.3095791676354329</v>
      </c>
      <c r="AE100" s="134">
        <v>2</v>
      </c>
      <c r="AF100" s="154">
        <v>10</v>
      </c>
      <c r="AG100" s="2"/>
      <c r="AH100" s="111">
        <v>2.5</v>
      </c>
      <c r="AI100" s="114">
        <f>Z100/2</f>
        <v>589.945652173913</v>
      </c>
      <c r="AJ100" s="104"/>
      <c r="AK100" s="115">
        <f>Z100/2</f>
        <v>589.945652173913</v>
      </c>
      <c r="AL100" s="103" t="s">
        <v>145</v>
      </c>
    </row>
    <row r="101" spans="2:38" x14ac:dyDescent="0.25">
      <c r="B101" s="48" t="s">
        <v>100</v>
      </c>
      <c r="C101" s="166"/>
      <c r="D101" s="167"/>
      <c r="E101" s="167"/>
      <c r="F101" s="167"/>
      <c r="G101" s="167"/>
      <c r="H101" s="167"/>
      <c r="I101" s="167">
        <v>1</v>
      </c>
      <c r="J101" s="167"/>
      <c r="K101" s="167"/>
      <c r="L101" s="167"/>
      <c r="M101" s="167"/>
      <c r="N101" s="167"/>
      <c r="O101" s="167"/>
      <c r="P101" s="167"/>
      <c r="Q101" s="167"/>
      <c r="R101" s="167"/>
      <c r="S101" s="167"/>
      <c r="T101" s="168"/>
      <c r="U101" s="133">
        <v>1</v>
      </c>
      <c r="V101" s="132">
        <v>1</v>
      </c>
      <c r="W101" s="107">
        <f t="shared" si="42"/>
        <v>1628</v>
      </c>
      <c r="X101" s="60"/>
      <c r="Y101" s="3">
        <v>0.92</v>
      </c>
      <c r="Z101" s="3">
        <f t="shared" si="36"/>
        <v>1769.5652173913043</v>
      </c>
      <c r="AA101" s="134">
        <v>220</v>
      </c>
      <c r="AB101" s="3">
        <f t="shared" si="45"/>
        <v>8.0434782608695645</v>
      </c>
      <c r="AC101" s="3">
        <v>0.85</v>
      </c>
      <c r="AD101" s="3">
        <f t="shared" si="44"/>
        <v>9.4629156010230169</v>
      </c>
      <c r="AE101" s="134">
        <v>2</v>
      </c>
      <c r="AF101" s="154">
        <v>16</v>
      </c>
      <c r="AG101" s="2"/>
      <c r="AH101" s="111">
        <v>2.5</v>
      </c>
      <c r="AI101" s="114"/>
      <c r="AJ101" s="114">
        <f>Z101/2</f>
        <v>884.78260869565213</v>
      </c>
      <c r="AK101" s="115">
        <f>Z101/2</f>
        <v>884.78260869565213</v>
      </c>
      <c r="AL101" s="103" t="s">
        <v>146</v>
      </c>
    </row>
    <row r="102" spans="2:38" x14ac:dyDescent="0.25">
      <c r="B102" s="4"/>
      <c r="C102" s="166"/>
      <c r="D102" s="167"/>
      <c r="E102" s="167"/>
      <c r="F102" s="167"/>
      <c r="G102" s="167"/>
      <c r="H102" s="167"/>
      <c r="I102" s="167"/>
      <c r="J102" s="167"/>
      <c r="K102" s="167"/>
      <c r="L102" s="167"/>
      <c r="M102" s="167"/>
      <c r="N102" s="167"/>
      <c r="O102" s="167"/>
      <c r="P102" s="167"/>
      <c r="Q102" s="167"/>
      <c r="R102" s="167"/>
      <c r="S102" s="167"/>
      <c r="T102" s="168"/>
      <c r="U102" s="82"/>
      <c r="V102" s="81"/>
      <c r="W102" s="107"/>
      <c r="X102" s="9"/>
      <c r="Y102" s="3"/>
      <c r="Z102" s="3"/>
      <c r="AA102" s="2"/>
      <c r="AB102" s="3"/>
      <c r="AC102" s="3"/>
      <c r="AD102" s="3"/>
      <c r="AE102" s="2"/>
      <c r="AF102" s="2"/>
      <c r="AG102" s="2"/>
      <c r="AH102" s="111"/>
      <c r="AI102" s="2"/>
      <c r="AJ102" s="104"/>
      <c r="AK102" s="42"/>
      <c r="AL102" s="103"/>
    </row>
    <row r="103" spans="2:38" ht="15.75" thickBot="1" x14ac:dyDescent="0.3">
      <c r="B103" s="21"/>
      <c r="C103" s="163"/>
      <c r="D103" s="164"/>
      <c r="E103" s="164"/>
      <c r="F103" s="164"/>
      <c r="G103" s="164"/>
      <c r="H103" s="164"/>
      <c r="I103" s="164"/>
      <c r="J103" s="164"/>
      <c r="K103" s="164"/>
      <c r="L103" s="164"/>
      <c r="M103" s="164"/>
      <c r="N103" s="164"/>
      <c r="O103" s="164"/>
      <c r="P103" s="164"/>
      <c r="Q103" s="164"/>
      <c r="R103" s="164"/>
      <c r="S103" s="164"/>
      <c r="T103" s="165"/>
      <c r="U103" s="82"/>
      <c r="V103" s="81"/>
      <c r="W103" s="108"/>
      <c r="X103" s="57"/>
      <c r="Y103" s="57"/>
      <c r="Z103" s="57"/>
      <c r="AA103" s="54"/>
      <c r="AB103" s="57"/>
      <c r="AC103" s="57"/>
      <c r="AD103" s="57"/>
      <c r="AE103" s="54"/>
      <c r="AF103" s="54"/>
      <c r="AG103" s="54"/>
      <c r="AH103" s="109"/>
      <c r="AI103" s="2"/>
      <c r="AJ103" s="2"/>
      <c r="AK103" s="42"/>
      <c r="AL103" s="103"/>
    </row>
    <row r="104" spans="2:38" ht="15" customHeight="1" x14ac:dyDescent="0.25">
      <c r="B104" s="188" t="s">
        <v>19</v>
      </c>
      <c r="C104" s="222"/>
      <c r="D104" s="222"/>
      <c r="E104" s="222"/>
      <c r="F104" s="222"/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3"/>
      <c r="T104" s="101" t="s">
        <v>44</v>
      </c>
      <c r="U104" s="45"/>
      <c r="V104" s="45"/>
      <c r="W104" s="45"/>
      <c r="X104" s="64">
        <f>SUM(W52:W101)</f>
        <v>74796</v>
      </c>
      <c r="Y104" s="194">
        <v>0.92</v>
      </c>
      <c r="Z104" s="172">
        <f>(X104+X105)/Y104</f>
        <v>81300</v>
      </c>
      <c r="AA104" s="194">
        <v>220</v>
      </c>
      <c r="AB104" s="172">
        <f>IF(AA104*AE104=0,0,IF(AA104*AE104=127,Z104/127,IF(AA104*AE104=254,Z104/127,IF(AA104*AE104=220,Z104/220,IF(AA104*AE104=440,Z104/220,IF(AA104*AE104=660,Z104/381.04,Z104*657.4))))))</f>
        <v>213.36342641192525</v>
      </c>
      <c r="AC104" s="225">
        <v>0.85</v>
      </c>
      <c r="AD104" s="172">
        <f>AB104/AC104</f>
        <v>251.01579577873559</v>
      </c>
      <c r="AE104" s="194">
        <v>3</v>
      </c>
      <c r="AF104" s="194">
        <v>300</v>
      </c>
      <c r="AG104" s="194"/>
      <c r="AH104" s="194" t="s">
        <v>147</v>
      </c>
      <c r="AI104" s="172">
        <f>Z104/3</f>
        <v>27100</v>
      </c>
      <c r="AJ104" s="172">
        <f>Z104/3</f>
        <v>27100</v>
      </c>
      <c r="AK104" s="174">
        <f>Z104/3</f>
        <v>27100</v>
      </c>
      <c r="AL104" s="46"/>
    </row>
    <row r="105" spans="2:38" ht="15.75" thickBot="1" x14ac:dyDescent="0.3">
      <c r="B105" s="191"/>
      <c r="C105" s="192"/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2"/>
      <c r="O105" s="192"/>
      <c r="P105" s="192"/>
      <c r="Q105" s="192"/>
      <c r="R105" s="192"/>
      <c r="S105" s="193"/>
      <c r="T105" s="17" t="s">
        <v>45</v>
      </c>
      <c r="U105" s="59"/>
      <c r="V105" s="18"/>
      <c r="W105" s="59">
        <f>ROUNDUP((X105/750),2)</f>
        <v>0</v>
      </c>
      <c r="X105" s="58">
        <f>SUM(X52:X103)*750</f>
        <v>0</v>
      </c>
      <c r="Y105" s="195"/>
      <c r="Z105" s="224"/>
      <c r="AA105" s="195"/>
      <c r="AB105" s="173"/>
      <c r="AC105" s="226"/>
      <c r="AD105" s="173"/>
      <c r="AE105" s="195"/>
      <c r="AF105" s="195"/>
      <c r="AG105" s="195"/>
      <c r="AH105" s="195"/>
      <c r="AI105" s="173"/>
      <c r="AJ105" s="173"/>
      <c r="AK105" s="175"/>
      <c r="AL105" s="47"/>
    </row>
    <row r="106" spans="2:38" ht="15.75" thickBot="1" x14ac:dyDescent="0.3"/>
    <row r="107" spans="2:38" ht="24" thickBot="1" x14ac:dyDescent="0.3">
      <c r="B107" s="228" t="s">
        <v>153</v>
      </c>
      <c r="C107" s="229"/>
      <c r="D107" s="229"/>
      <c r="E107" s="229"/>
      <c r="F107" s="229"/>
      <c r="G107" s="229"/>
      <c r="H107" s="229"/>
      <c r="I107" s="229"/>
      <c r="J107" s="229"/>
      <c r="K107" s="229"/>
      <c r="L107" s="229"/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F107" s="229"/>
      <c r="AG107" s="229"/>
      <c r="AH107" s="229"/>
      <c r="AI107" s="229"/>
      <c r="AJ107" s="229"/>
      <c r="AK107" s="229"/>
      <c r="AL107" s="230"/>
    </row>
    <row r="108" spans="2:38" ht="15.75" thickBot="1" x14ac:dyDescent="0.3">
      <c r="B108" s="216" t="s">
        <v>0</v>
      </c>
      <c r="C108" s="201" t="s">
        <v>41</v>
      </c>
      <c r="D108" s="202"/>
      <c r="E108" s="202"/>
      <c r="F108" s="202"/>
      <c r="G108" s="202"/>
      <c r="H108" s="202"/>
      <c r="I108" s="202"/>
      <c r="J108" s="202"/>
      <c r="K108" s="202"/>
      <c r="L108" s="202"/>
      <c r="M108" s="202"/>
      <c r="N108" s="202"/>
      <c r="O108" s="202"/>
      <c r="P108" s="202"/>
      <c r="Q108" s="202"/>
      <c r="R108" s="202"/>
      <c r="S108" s="202"/>
      <c r="T108" s="203"/>
      <c r="U108" s="204" t="s">
        <v>26</v>
      </c>
      <c r="V108" s="177" t="s">
        <v>27</v>
      </c>
      <c r="W108" s="207" t="s">
        <v>46</v>
      </c>
      <c r="X108" s="207" t="s">
        <v>49</v>
      </c>
      <c r="Y108" s="177" t="s">
        <v>18</v>
      </c>
      <c r="Z108" s="19" t="s">
        <v>1</v>
      </c>
      <c r="AA108" s="19" t="s">
        <v>11</v>
      </c>
      <c r="AB108" s="19" t="s">
        <v>14</v>
      </c>
      <c r="AC108" s="207" t="s">
        <v>20</v>
      </c>
      <c r="AD108" s="19" t="s">
        <v>15</v>
      </c>
      <c r="AE108" s="177" t="s">
        <v>2</v>
      </c>
      <c r="AF108" s="177"/>
      <c r="AG108" s="177"/>
      <c r="AH108" s="20" t="s">
        <v>6</v>
      </c>
      <c r="AI108" s="177" t="s">
        <v>7</v>
      </c>
      <c r="AJ108" s="177" t="s">
        <v>8</v>
      </c>
      <c r="AK108" s="210" t="s">
        <v>9</v>
      </c>
      <c r="AL108" s="213" t="s">
        <v>10</v>
      </c>
    </row>
    <row r="109" spans="2:38" x14ac:dyDescent="0.25">
      <c r="B109" s="199"/>
      <c r="C109" s="216" t="s">
        <v>42</v>
      </c>
      <c r="D109" s="217"/>
      <c r="E109" s="217"/>
      <c r="F109" s="218"/>
      <c r="G109" s="216" t="s">
        <v>43</v>
      </c>
      <c r="H109" s="217"/>
      <c r="I109" s="217"/>
      <c r="J109" s="217"/>
      <c r="K109" s="217"/>
      <c r="L109" s="217"/>
      <c r="M109" s="218"/>
      <c r="N109" s="216" t="s">
        <v>200</v>
      </c>
      <c r="O109" s="217"/>
      <c r="P109" s="217"/>
      <c r="Q109" s="217"/>
      <c r="R109" s="216" t="s">
        <v>48</v>
      </c>
      <c r="S109" s="217"/>
      <c r="T109" s="218"/>
      <c r="U109" s="205"/>
      <c r="V109" s="180"/>
      <c r="W109" s="178"/>
      <c r="X109" s="178"/>
      <c r="Y109" s="180"/>
      <c r="Z109" s="180" t="s">
        <v>47</v>
      </c>
      <c r="AA109" s="180" t="s">
        <v>12</v>
      </c>
      <c r="AB109" s="180" t="s">
        <v>13</v>
      </c>
      <c r="AC109" s="178"/>
      <c r="AD109" s="180" t="s">
        <v>13</v>
      </c>
      <c r="AE109" s="180" t="s">
        <v>3</v>
      </c>
      <c r="AF109" s="180"/>
      <c r="AG109" s="180"/>
      <c r="AH109" s="180" t="s">
        <v>16</v>
      </c>
      <c r="AI109" s="180"/>
      <c r="AJ109" s="180"/>
      <c r="AK109" s="211"/>
      <c r="AL109" s="214"/>
    </row>
    <row r="110" spans="2:38" ht="15.75" thickBot="1" x14ac:dyDescent="0.3">
      <c r="B110" s="200"/>
      <c r="C110" s="22">
        <v>100</v>
      </c>
      <c r="D110" s="24">
        <v>250</v>
      </c>
      <c r="E110" s="136">
        <v>600</v>
      </c>
      <c r="F110" s="25">
        <v>2500</v>
      </c>
      <c r="G110" s="138">
        <v>3</v>
      </c>
      <c r="H110" s="136">
        <v>6</v>
      </c>
      <c r="I110" s="136">
        <v>9</v>
      </c>
      <c r="J110" s="136">
        <v>20</v>
      </c>
      <c r="K110" s="136">
        <v>24</v>
      </c>
      <c r="L110" s="136">
        <v>36</v>
      </c>
      <c r="M110" s="140">
        <v>40</v>
      </c>
      <c r="N110" s="22">
        <v>20</v>
      </c>
      <c r="O110" s="24">
        <v>175</v>
      </c>
      <c r="P110" s="24">
        <v>600</v>
      </c>
      <c r="Q110" s="26">
        <v>5500</v>
      </c>
      <c r="R110" s="67">
        <v>0.5</v>
      </c>
      <c r="S110" s="68">
        <v>0.75</v>
      </c>
      <c r="T110" s="23">
        <v>1</v>
      </c>
      <c r="U110" s="206"/>
      <c r="V110" s="181"/>
      <c r="W110" s="208"/>
      <c r="X110" s="208"/>
      <c r="Y110" s="181"/>
      <c r="Z110" s="181"/>
      <c r="AA110" s="181"/>
      <c r="AB110" s="181"/>
      <c r="AC110" s="208"/>
      <c r="AD110" s="181"/>
      <c r="AE110" s="24" t="s">
        <v>4</v>
      </c>
      <c r="AF110" s="24" t="s">
        <v>5</v>
      </c>
      <c r="AG110" s="24" t="s">
        <v>22</v>
      </c>
      <c r="AH110" s="181"/>
      <c r="AI110" s="181"/>
      <c r="AJ110" s="181"/>
      <c r="AK110" s="212"/>
      <c r="AL110" s="215"/>
    </row>
    <row r="111" spans="2:38" x14ac:dyDescent="0.25">
      <c r="B111" s="4" t="s">
        <v>201</v>
      </c>
      <c r="C111" s="36"/>
      <c r="D111" s="11"/>
      <c r="E111" s="148"/>
      <c r="F111" s="146">
        <v>1</v>
      </c>
      <c r="G111" s="36"/>
      <c r="H111" s="11"/>
      <c r="I111" s="11"/>
      <c r="J111" s="11"/>
      <c r="K111" s="11"/>
      <c r="L111" s="11"/>
      <c r="M111" s="37"/>
      <c r="N111" s="36"/>
      <c r="O111" s="11"/>
      <c r="P111" s="11"/>
      <c r="Q111" s="39"/>
      <c r="R111" s="36"/>
      <c r="S111" s="39"/>
      <c r="T111" s="37"/>
      <c r="U111" s="9">
        <v>1</v>
      </c>
      <c r="V111" s="9">
        <v>1</v>
      </c>
      <c r="W111" s="139">
        <f>(((C111*C$110)+(D111*D$110)+(E111*E$110)+(F111*F110))*U111)+(((G111*G$110)+(H111*H$110)+(I111*I$110)+(J111*J$110)+(K111*K$110)+(L111*L$110)+(M111*M$110))*V111)+((N111*N$110)+(O111*O$110)+(P111*P$110)+(Q111*Q$110))</f>
        <v>2500</v>
      </c>
      <c r="X111" s="62">
        <f>((R111*R$110*750)+(S111*S$110*750)+(T111*T$110*750))/750</f>
        <v>0</v>
      </c>
      <c r="Y111" s="9">
        <v>0.92</v>
      </c>
      <c r="Z111" s="9">
        <f t="shared" ref="Z111:Z120" si="46">(W111+(X111*750))/Y111</f>
        <v>2717.391304347826</v>
      </c>
      <c r="AA111" s="11">
        <v>127</v>
      </c>
      <c r="AB111" s="9">
        <f t="shared" ref="AB111:AB115" si="47">IF(AA111*AE111=0,0,IF(AA111*AE111=127,Z111/127,IF(AA111*AE111=254,Z111/127,IF(AA111*AE111=220,Z111/220,IF(AA111*AE111=440,Z111/220,IF(AA111*AE111=660,Z111/381,Z111*657.4))))))</f>
        <v>21.396781923998631</v>
      </c>
      <c r="AC111" s="9">
        <v>0.85</v>
      </c>
      <c r="AD111" s="9">
        <f t="shared" ref="AD111:AD115" si="48">AB111/AC111</f>
        <v>25.172684616468977</v>
      </c>
      <c r="AE111" s="11">
        <v>1</v>
      </c>
      <c r="AF111" s="11">
        <v>32</v>
      </c>
      <c r="AG111" s="11"/>
      <c r="AH111" s="10">
        <v>4</v>
      </c>
      <c r="AI111" s="11">
        <f>Z111</f>
        <v>2717.391304347826</v>
      </c>
      <c r="AJ111" s="11"/>
      <c r="AK111" s="38"/>
      <c r="AL111" s="70" t="s">
        <v>180</v>
      </c>
    </row>
    <row r="112" spans="2:38" x14ac:dyDescent="0.25">
      <c r="B112" s="4" t="s">
        <v>202</v>
      </c>
      <c r="C112" s="36"/>
      <c r="D112" s="11"/>
      <c r="E112" s="11"/>
      <c r="F112" s="146">
        <v>1</v>
      </c>
      <c r="G112" s="36"/>
      <c r="H112" s="11"/>
      <c r="I112" s="11"/>
      <c r="J112" s="11"/>
      <c r="K112" s="11"/>
      <c r="L112" s="11"/>
      <c r="M112" s="37"/>
      <c r="N112" s="36"/>
      <c r="O112" s="11"/>
      <c r="P112" s="11"/>
      <c r="Q112" s="39"/>
      <c r="R112" s="36"/>
      <c r="S112" s="39"/>
      <c r="T112" s="37"/>
      <c r="U112" s="9">
        <v>1</v>
      </c>
      <c r="V112" s="9">
        <v>1</v>
      </c>
      <c r="W112" s="139">
        <f>(((C112*C$110)+(D112*D$110)+(E112*E$110)+(F112*F110))*U112)+(((G112*G$110)+(H112*H$110)+(I112*I$110)+(J112*J$110)+(K112*K$110)+(L112*L$110)+(M112*M$110))*V112)+((N112*N$110)+(O112*O$110)+(P112*P$110)+(Q112*Q$110))</f>
        <v>2500</v>
      </c>
      <c r="X112" s="62">
        <f>((R112*R$110*750)+(S112*S$110*750)+(T112*T$110*750))/750</f>
        <v>0</v>
      </c>
      <c r="Y112" s="9">
        <v>0.92</v>
      </c>
      <c r="Z112" s="9">
        <f t="shared" ref="Z112" si="49">(W112+(X112*750))/Y112</f>
        <v>2717.391304347826</v>
      </c>
      <c r="AA112" s="11">
        <v>127</v>
      </c>
      <c r="AB112" s="9">
        <f t="shared" ref="AB112" si="50">IF(AA112*AE112=0,0,IF(AA112*AE112=127,Z112/127,IF(AA112*AE112=254,Z112/127,IF(AA112*AE112=220,Z112/220,IF(AA112*AE112=440,Z112/220,IF(AA112*AE112=660,Z112/381,Z112*657.4))))))</f>
        <v>21.396781923998631</v>
      </c>
      <c r="AC112" s="9">
        <v>0.85</v>
      </c>
      <c r="AD112" s="9">
        <f t="shared" ref="AD112" si="51">AB112/AC112</f>
        <v>25.172684616468977</v>
      </c>
      <c r="AE112" s="11">
        <v>1</v>
      </c>
      <c r="AF112" s="11">
        <v>32</v>
      </c>
      <c r="AG112" s="11"/>
      <c r="AH112" s="10">
        <v>4</v>
      </c>
      <c r="AI112" s="11"/>
      <c r="AJ112" s="11">
        <f>Z112</f>
        <v>2717.391304347826</v>
      </c>
      <c r="AK112" s="38"/>
      <c r="AL112" s="70" t="s">
        <v>180</v>
      </c>
    </row>
    <row r="113" spans="2:38" x14ac:dyDescent="0.25">
      <c r="B113" s="4" t="s">
        <v>34</v>
      </c>
      <c r="C113" s="36">
        <v>2</v>
      </c>
      <c r="D113" s="11">
        <v>2</v>
      </c>
      <c r="E113" s="11">
        <v>1</v>
      </c>
      <c r="F113" s="146"/>
      <c r="G113" s="36"/>
      <c r="H113" s="11"/>
      <c r="I113" s="11"/>
      <c r="J113" s="11"/>
      <c r="K113" s="11"/>
      <c r="L113" s="11">
        <v>5</v>
      </c>
      <c r="M113" s="37"/>
      <c r="N113" s="36"/>
      <c r="O113" s="11">
        <v>1</v>
      </c>
      <c r="P113" s="11"/>
      <c r="Q113" s="39"/>
      <c r="R113" s="36"/>
      <c r="S113" s="39"/>
      <c r="T113" s="37"/>
      <c r="U113" s="9">
        <v>1</v>
      </c>
      <c r="V113" s="9">
        <v>1</v>
      </c>
      <c r="W113" s="61">
        <f t="shared" ref="W113:W125" si="52">(((C113*C$110)+(D113*D$110)+(E113*E$110)+(F113*F112))*U113)+(((G113*G$110)+(H113*H$110)+(I113*I$110)+(J113*J$110)+(K113*K$110)+(L113*L$110)+(M113*M$110))*V113)+((N113*N$110)+(O113*O$110)+(P113*P$110)+(Q113*Q$110))</f>
        <v>1655</v>
      </c>
      <c r="X113" s="62">
        <f t="shared" ref="X113:X120" si="53">((R113*R$110*750)+(S113*S$110*750)+(T113*T$110*750))/750</f>
        <v>0</v>
      </c>
      <c r="Y113" s="9">
        <v>0.92</v>
      </c>
      <c r="Z113" s="9">
        <f t="shared" si="46"/>
        <v>1798.9130434782608</v>
      </c>
      <c r="AA113" s="11">
        <v>127</v>
      </c>
      <c r="AB113" s="9">
        <f t="shared" si="47"/>
        <v>14.164669633687092</v>
      </c>
      <c r="AC113" s="9">
        <v>0.85</v>
      </c>
      <c r="AD113" s="158">
        <f t="shared" si="48"/>
        <v>16.664317216102461</v>
      </c>
      <c r="AE113" s="11">
        <v>1</v>
      </c>
      <c r="AF113" s="11">
        <v>20</v>
      </c>
      <c r="AG113" s="11"/>
      <c r="AH113" s="10">
        <v>2.5</v>
      </c>
      <c r="AI113" s="11"/>
      <c r="AJ113" s="12"/>
      <c r="AK113" s="38">
        <f>Z113</f>
        <v>1798.9130434782608</v>
      </c>
      <c r="AL113" s="70" t="s">
        <v>223</v>
      </c>
    </row>
    <row r="114" spans="2:38" x14ac:dyDescent="0.25">
      <c r="B114" s="4" t="s">
        <v>35</v>
      </c>
      <c r="C114" s="36"/>
      <c r="D114" s="11"/>
      <c r="E114" s="11"/>
      <c r="F114" s="146"/>
      <c r="G114" s="36"/>
      <c r="H114" s="11"/>
      <c r="I114" s="11"/>
      <c r="J114" s="11">
        <v>15</v>
      </c>
      <c r="K114" s="11"/>
      <c r="L114" s="11"/>
      <c r="M114" s="37"/>
      <c r="N114" s="36">
        <v>1</v>
      </c>
      <c r="O114" s="11"/>
      <c r="P114" s="11"/>
      <c r="Q114" s="39"/>
      <c r="R114" s="36"/>
      <c r="S114" s="39"/>
      <c r="T114" s="37"/>
      <c r="U114" s="9">
        <v>1</v>
      </c>
      <c r="V114" s="9">
        <v>1</v>
      </c>
      <c r="W114" s="61">
        <f t="shared" si="52"/>
        <v>320</v>
      </c>
      <c r="X114" s="62">
        <f t="shared" si="53"/>
        <v>0</v>
      </c>
      <c r="Y114" s="9">
        <v>0.92</v>
      </c>
      <c r="Z114" s="9">
        <f t="shared" si="46"/>
        <v>347.82608695652175</v>
      </c>
      <c r="AA114" s="11">
        <v>127</v>
      </c>
      <c r="AB114" s="9">
        <f t="shared" si="47"/>
        <v>2.7387880862718248</v>
      </c>
      <c r="AC114" s="9">
        <v>0.85</v>
      </c>
      <c r="AD114" s="158">
        <f t="shared" si="48"/>
        <v>3.2221036309080291</v>
      </c>
      <c r="AE114" s="11">
        <v>1</v>
      </c>
      <c r="AF114" s="11"/>
      <c r="AG114" s="11">
        <v>20</v>
      </c>
      <c r="AH114" s="10">
        <v>2.5</v>
      </c>
      <c r="AI114" s="11">
        <f>Z114</f>
        <v>347.82608695652175</v>
      </c>
      <c r="AJ114" s="11"/>
      <c r="AK114" s="38"/>
      <c r="AL114" s="70" t="s">
        <v>224</v>
      </c>
    </row>
    <row r="115" spans="2:38" x14ac:dyDescent="0.25">
      <c r="B115" s="4" t="s">
        <v>167</v>
      </c>
      <c r="C115" s="36"/>
      <c r="D115" s="11"/>
      <c r="E115" s="11"/>
      <c r="F115" s="146"/>
      <c r="G115" s="36"/>
      <c r="H115" s="11"/>
      <c r="I115" s="11"/>
      <c r="J115" s="11"/>
      <c r="K115" s="11"/>
      <c r="L115" s="11"/>
      <c r="M115" s="37"/>
      <c r="N115" s="36"/>
      <c r="O115" s="11"/>
      <c r="P115" s="11"/>
      <c r="Q115" s="39">
        <v>1</v>
      </c>
      <c r="R115" s="36"/>
      <c r="S115" s="39"/>
      <c r="T115" s="37"/>
      <c r="U115" s="9">
        <v>1</v>
      </c>
      <c r="V115" s="9">
        <v>1</v>
      </c>
      <c r="W115" s="61">
        <f t="shared" si="52"/>
        <v>5500</v>
      </c>
      <c r="X115" s="62">
        <f t="shared" si="53"/>
        <v>0</v>
      </c>
      <c r="Y115" s="9">
        <v>0.92</v>
      </c>
      <c r="Z115" s="9">
        <f t="shared" si="46"/>
        <v>5978.260869565217</v>
      </c>
      <c r="AA115" s="11">
        <v>220</v>
      </c>
      <c r="AB115" s="9">
        <f t="shared" si="47"/>
        <v>27.173913043478258</v>
      </c>
      <c r="AC115" s="9">
        <v>0.85</v>
      </c>
      <c r="AD115" s="158">
        <f t="shared" si="48"/>
        <v>31.9693094629156</v>
      </c>
      <c r="AE115" s="11">
        <v>2</v>
      </c>
      <c r="AF115" s="11"/>
      <c r="AG115" s="11">
        <v>40</v>
      </c>
      <c r="AH115" s="10">
        <v>6</v>
      </c>
      <c r="AI115" s="11"/>
      <c r="AJ115" s="11">
        <f>Z115/2</f>
        <v>2989.1304347826085</v>
      </c>
      <c r="AK115" s="11">
        <f>Z115/2</f>
        <v>2989.1304347826085</v>
      </c>
      <c r="AL115" s="70" t="s">
        <v>181</v>
      </c>
    </row>
    <row r="116" spans="2:38" x14ac:dyDescent="0.25">
      <c r="B116" s="4" t="s">
        <v>168</v>
      </c>
      <c r="C116" s="36"/>
      <c r="D116" s="11"/>
      <c r="E116" s="11"/>
      <c r="F116" s="146"/>
      <c r="G116" s="36"/>
      <c r="H116" s="11"/>
      <c r="I116" s="11"/>
      <c r="J116" s="11"/>
      <c r="K116" s="11"/>
      <c r="L116" s="11"/>
      <c r="M116" s="37"/>
      <c r="N116" s="36"/>
      <c r="O116" s="11"/>
      <c r="P116" s="11"/>
      <c r="Q116" s="39">
        <v>1</v>
      </c>
      <c r="R116" s="36"/>
      <c r="S116" s="39"/>
      <c r="T116" s="37"/>
      <c r="U116" s="9">
        <v>1</v>
      </c>
      <c r="V116" s="9">
        <v>1</v>
      </c>
      <c r="W116" s="61">
        <f t="shared" si="52"/>
        <v>5500</v>
      </c>
      <c r="X116" s="62">
        <f t="shared" si="53"/>
        <v>0</v>
      </c>
      <c r="Y116" s="9">
        <v>0.92</v>
      </c>
      <c r="Z116" s="9">
        <f t="shared" si="46"/>
        <v>5978.260869565217</v>
      </c>
      <c r="AA116" s="11">
        <v>220</v>
      </c>
      <c r="AB116" s="9">
        <f t="shared" ref="AB116" si="54">IF(AA116*AE116=0,0,IF(AA116*AE116=127,Z116/127,IF(AA116*AE116=254,Z116/127,IF(AA116*AE116=220,Z116/220,IF(AA116*AE116=440,Z116/220,IF(AA116*AE116=660,Z116/381,Z116*657.4))))))</f>
        <v>27.173913043478258</v>
      </c>
      <c r="AC116" s="9">
        <v>0.85</v>
      </c>
      <c r="AD116" s="158">
        <f t="shared" ref="AD116" si="55">AB116/AC116</f>
        <v>31.9693094629156</v>
      </c>
      <c r="AE116" s="11">
        <v>2</v>
      </c>
      <c r="AF116" s="11"/>
      <c r="AG116" s="11">
        <v>40</v>
      </c>
      <c r="AH116" s="10">
        <v>6</v>
      </c>
      <c r="AI116" s="11">
        <f>Z116/2</f>
        <v>2989.1304347826085</v>
      </c>
      <c r="AJ116" s="38">
        <f>Z116/2</f>
        <v>2989.1304347826085</v>
      </c>
      <c r="AK116" s="38"/>
      <c r="AL116" s="70" t="s">
        <v>182</v>
      </c>
    </row>
    <row r="117" spans="2:38" x14ac:dyDescent="0.25">
      <c r="B117" s="4" t="s">
        <v>169</v>
      </c>
      <c r="C117" s="36">
        <v>2</v>
      </c>
      <c r="D117" s="11">
        <v>2</v>
      </c>
      <c r="E117" s="11"/>
      <c r="F117" s="146"/>
      <c r="G117" s="36"/>
      <c r="H117" s="11"/>
      <c r="I117" s="11"/>
      <c r="J117" s="11">
        <v>4</v>
      </c>
      <c r="K117" s="11"/>
      <c r="L117" s="11">
        <v>2</v>
      </c>
      <c r="M117" s="37"/>
      <c r="N117" s="36"/>
      <c r="O117" s="11">
        <v>1</v>
      </c>
      <c r="P117" s="11"/>
      <c r="Q117" s="39"/>
      <c r="R117" s="36"/>
      <c r="S117" s="39"/>
      <c r="T117" s="37"/>
      <c r="U117" s="9">
        <v>1</v>
      </c>
      <c r="V117" s="9">
        <v>1</v>
      </c>
      <c r="W117" s="61">
        <f t="shared" si="52"/>
        <v>1027</v>
      </c>
      <c r="X117" s="62">
        <f t="shared" si="53"/>
        <v>0</v>
      </c>
      <c r="Y117" s="9">
        <v>0.92</v>
      </c>
      <c r="Z117" s="9">
        <f t="shared" si="46"/>
        <v>1116.304347826087</v>
      </c>
      <c r="AA117" s="11">
        <v>127</v>
      </c>
      <c r="AB117" s="9">
        <f t="shared" ref="AB117" si="56">IF(AA117*AE117=0,0,IF(AA117*AE117=127,Z117/127,IF(AA117*AE117=254,Z117/127,IF(AA117*AE117=220,Z117/220,IF(AA117*AE117=440,Z117/220,IF(AA117*AE117=660,Z117/381,Z117*657.4))))))</f>
        <v>8.7897980143786381</v>
      </c>
      <c r="AC117" s="9">
        <v>0.85</v>
      </c>
      <c r="AD117" s="9">
        <f t="shared" ref="AD117" si="57">AB117/AC117</f>
        <v>10.340938840445457</v>
      </c>
      <c r="AE117" s="11">
        <v>1</v>
      </c>
      <c r="AF117" s="11">
        <v>16</v>
      </c>
      <c r="AG117" s="11"/>
      <c r="AH117" s="10">
        <v>2.5</v>
      </c>
      <c r="AI117" s="11"/>
      <c r="AJ117" s="11"/>
      <c r="AK117" s="38">
        <f>Z117</f>
        <v>1116.304347826087</v>
      </c>
      <c r="AL117" s="70" t="s">
        <v>183</v>
      </c>
    </row>
    <row r="118" spans="2:38" x14ac:dyDescent="0.25">
      <c r="B118" s="4" t="s">
        <v>170</v>
      </c>
      <c r="C118" s="36"/>
      <c r="D118" s="11"/>
      <c r="E118" s="11"/>
      <c r="F118" s="146"/>
      <c r="G118" s="36"/>
      <c r="H118" s="11"/>
      <c r="I118" s="11"/>
      <c r="J118" s="11"/>
      <c r="K118" s="11"/>
      <c r="L118" s="11">
        <v>6</v>
      </c>
      <c r="M118" s="37"/>
      <c r="N118" s="36"/>
      <c r="O118" s="11">
        <v>1</v>
      </c>
      <c r="P118" s="11"/>
      <c r="Q118" s="39"/>
      <c r="R118" s="36"/>
      <c r="S118" s="39"/>
      <c r="T118" s="37"/>
      <c r="U118" s="9">
        <v>1</v>
      </c>
      <c r="V118" s="9">
        <v>1</v>
      </c>
      <c r="W118" s="61">
        <f t="shared" si="52"/>
        <v>391</v>
      </c>
      <c r="X118" s="62">
        <f t="shared" si="53"/>
        <v>0</v>
      </c>
      <c r="Y118" s="9">
        <v>0.92</v>
      </c>
      <c r="Z118" s="9">
        <f t="shared" si="46"/>
        <v>425</v>
      </c>
      <c r="AA118" s="11">
        <v>127</v>
      </c>
      <c r="AB118" s="9">
        <f t="shared" ref="AB118" si="58">IF(AA118*AE118=0,0,IF(AA118*AE118=127,Z118/127,IF(AA118*AE118=254,Z118/127,IF(AA118*AE118=220,Z118/220,IF(AA118*AE118=440,Z118/220,IF(AA118*AE118=660,Z118/381,Z118*657.4))))))</f>
        <v>3.3464566929133857</v>
      </c>
      <c r="AC118" s="9">
        <v>0.85</v>
      </c>
      <c r="AD118" s="158">
        <f t="shared" ref="AD118" si="59">AB118/AC118</f>
        <v>3.9370078740157481</v>
      </c>
      <c r="AE118" s="11">
        <v>1</v>
      </c>
      <c r="AF118" s="11">
        <v>10</v>
      </c>
      <c r="AG118" s="11"/>
      <c r="AH118" s="10">
        <v>2.5</v>
      </c>
      <c r="AI118" s="11">
        <f>Z118</f>
        <v>425</v>
      </c>
      <c r="AJ118" s="11"/>
      <c r="AK118" s="38"/>
      <c r="AL118" s="70" t="s">
        <v>225</v>
      </c>
    </row>
    <row r="119" spans="2:38" x14ac:dyDescent="0.25">
      <c r="B119" s="4" t="s">
        <v>171</v>
      </c>
      <c r="C119" s="36">
        <v>3</v>
      </c>
      <c r="D119" s="11">
        <v>1</v>
      </c>
      <c r="E119" s="11"/>
      <c r="F119" s="146"/>
      <c r="G119" s="36"/>
      <c r="H119" s="11"/>
      <c r="I119" s="11"/>
      <c r="J119" s="11">
        <v>5</v>
      </c>
      <c r="K119" s="11"/>
      <c r="L119" s="11">
        <v>2</v>
      </c>
      <c r="M119" s="37"/>
      <c r="N119" s="36">
        <v>1</v>
      </c>
      <c r="O119" s="11">
        <v>1</v>
      </c>
      <c r="P119" s="11"/>
      <c r="Q119" s="39"/>
      <c r="R119" s="36"/>
      <c r="S119" s="39"/>
      <c r="T119" s="37"/>
      <c r="U119" s="9">
        <v>1</v>
      </c>
      <c r="V119" s="9">
        <v>1</v>
      </c>
      <c r="W119" s="61">
        <f t="shared" si="52"/>
        <v>917</v>
      </c>
      <c r="X119" s="62">
        <f t="shared" si="53"/>
        <v>0</v>
      </c>
      <c r="Y119" s="9">
        <v>0.92</v>
      </c>
      <c r="Z119" s="9">
        <f t="shared" si="46"/>
        <v>996.73913043478251</v>
      </c>
      <c r="AA119" s="11">
        <v>127</v>
      </c>
      <c r="AB119" s="9">
        <f t="shared" ref="AB119" si="60">IF(AA119*AE119=0,0,IF(AA119*AE119=127,Z119/127,IF(AA119*AE119=254,Z119/127,IF(AA119*AE119=220,Z119/220,IF(AA119*AE119=440,Z119/220,IF(AA119*AE119=660,Z119/381,Z119*657.4))))))</f>
        <v>7.8483396097226965</v>
      </c>
      <c r="AC119" s="9">
        <v>0.85</v>
      </c>
      <c r="AD119" s="9">
        <f t="shared" ref="AD119" si="61">AB119/AC119</f>
        <v>9.2333407173208197</v>
      </c>
      <c r="AE119" s="11">
        <v>1</v>
      </c>
      <c r="AF119" s="11">
        <v>10</v>
      </c>
      <c r="AG119" s="11"/>
      <c r="AH119" s="10">
        <v>2.5</v>
      </c>
      <c r="AI119" s="11"/>
      <c r="AJ119" s="11">
        <f>Z119</f>
        <v>996.73913043478251</v>
      </c>
      <c r="AK119" s="38"/>
      <c r="AL119" s="70" t="s">
        <v>184</v>
      </c>
    </row>
    <row r="120" spans="2:38" x14ac:dyDescent="0.25">
      <c r="B120" s="4" t="s">
        <v>172</v>
      </c>
      <c r="C120" s="36"/>
      <c r="D120" s="11"/>
      <c r="E120" s="11"/>
      <c r="F120" s="146"/>
      <c r="G120" s="36"/>
      <c r="H120" s="11"/>
      <c r="I120" s="11"/>
      <c r="J120" s="11">
        <v>17</v>
      </c>
      <c r="K120" s="11"/>
      <c r="L120" s="11"/>
      <c r="M120" s="37"/>
      <c r="N120" s="36"/>
      <c r="O120" s="11"/>
      <c r="P120" s="11"/>
      <c r="Q120" s="39"/>
      <c r="R120" s="36"/>
      <c r="S120" s="39"/>
      <c r="T120" s="37"/>
      <c r="U120" s="9">
        <v>1</v>
      </c>
      <c r="V120" s="9">
        <v>1</v>
      </c>
      <c r="W120" s="61">
        <f t="shared" si="52"/>
        <v>340</v>
      </c>
      <c r="X120" s="62">
        <f t="shared" si="53"/>
        <v>0</v>
      </c>
      <c r="Y120" s="9">
        <v>0.92</v>
      </c>
      <c r="Z120" s="9">
        <f t="shared" si="46"/>
        <v>369.56521739130432</v>
      </c>
      <c r="AA120" s="11">
        <v>127</v>
      </c>
      <c r="AB120" s="9">
        <f t="shared" ref="AB120" si="62">IF(AA120*AE120=0,0,IF(AA120*AE120=127,Z120/127,IF(AA120*AE120=254,Z120/127,IF(AA120*AE120=220,Z120/220,IF(AA120*AE120=440,Z120/220,IF(AA120*AE120=660,Z120/381,Z120*657.4))))))</f>
        <v>2.9099623416638134</v>
      </c>
      <c r="AC120" s="9">
        <v>0.85</v>
      </c>
      <c r="AD120" s="158">
        <f t="shared" ref="AD120" si="63">AB120/AC120</f>
        <v>3.4234851078397806</v>
      </c>
      <c r="AE120" s="11">
        <v>1</v>
      </c>
      <c r="AF120" s="11">
        <v>10</v>
      </c>
      <c r="AG120" s="11"/>
      <c r="AH120" s="10">
        <v>2.5</v>
      </c>
      <c r="AI120" s="11"/>
      <c r="AJ120" s="12"/>
      <c r="AK120" s="38">
        <f>Z120</f>
        <v>369.56521739130432</v>
      </c>
      <c r="AL120" s="70" t="s">
        <v>226</v>
      </c>
    </row>
    <row r="121" spans="2:38" x14ac:dyDescent="0.25">
      <c r="B121" s="4" t="s">
        <v>173</v>
      </c>
      <c r="C121" s="36">
        <v>5</v>
      </c>
      <c r="D121" s="11"/>
      <c r="E121" s="11"/>
      <c r="F121" s="146"/>
      <c r="G121" s="36"/>
      <c r="H121" s="11"/>
      <c r="I121" s="11"/>
      <c r="J121" s="11">
        <v>6</v>
      </c>
      <c r="K121" s="11"/>
      <c r="L121" s="11"/>
      <c r="M121" s="37"/>
      <c r="N121" s="36"/>
      <c r="O121" s="11">
        <v>1</v>
      </c>
      <c r="P121" s="11"/>
      <c r="Q121" s="39"/>
      <c r="R121" s="36"/>
      <c r="S121" s="39"/>
      <c r="T121" s="37"/>
      <c r="U121" s="9">
        <v>1</v>
      </c>
      <c r="V121" s="9">
        <v>1</v>
      </c>
      <c r="W121" s="126">
        <f t="shared" si="52"/>
        <v>795</v>
      </c>
      <c r="X121" s="62">
        <f t="shared" ref="X121:X125" si="64">((R121*R$110*750)+(S121*S$110*750)+(T121*T$110*750))/750</f>
        <v>0</v>
      </c>
      <c r="Y121" s="9">
        <v>0.92</v>
      </c>
      <c r="Z121" s="9">
        <f t="shared" ref="Z121:Z125" si="65">(W121+(X121*750))/Y121</f>
        <v>864.13043478260863</v>
      </c>
      <c r="AA121" s="11">
        <v>127</v>
      </c>
      <c r="AB121" s="9">
        <f t="shared" ref="AB121:AB125" si="66">IF(AA121*AE121=0,0,IF(AA121*AE121=127,Z121/127,IF(AA121*AE121=254,Z121/127,IF(AA121*AE121=220,Z121/220,IF(AA121*AE121=440,Z121/220,IF(AA121*AE121=660,Z121/381,Z121*657.4))))))</f>
        <v>6.8041766518315638</v>
      </c>
      <c r="AC121" s="9">
        <v>0.85</v>
      </c>
      <c r="AD121" s="9">
        <f t="shared" ref="AD121:AD125" si="67">AB121/AC121</f>
        <v>8.0049137080371349</v>
      </c>
      <c r="AE121" s="11">
        <v>1</v>
      </c>
      <c r="AF121" s="11">
        <v>10</v>
      </c>
      <c r="AG121" s="11"/>
      <c r="AH121" s="10">
        <v>2.5</v>
      </c>
      <c r="AI121" s="11">
        <f>Z121</f>
        <v>864.13043478260863</v>
      </c>
      <c r="AJ121" s="11"/>
      <c r="AK121" s="38"/>
      <c r="AL121" s="70" t="s">
        <v>210</v>
      </c>
    </row>
    <row r="122" spans="2:38" x14ac:dyDescent="0.25">
      <c r="B122" s="4" t="s">
        <v>174</v>
      </c>
      <c r="C122" s="36">
        <v>5</v>
      </c>
      <c r="D122" s="11"/>
      <c r="E122" s="11"/>
      <c r="F122" s="146"/>
      <c r="G122" s="36"/>
      <c r="H122" s="11"/>
      <c r="I122" s="11"/>
      <c r="J122" s="11">
        <v>11</v>
      </c>
      <c r="K122" s="11"/>
      <c r="L122" s="11"/>
      <c r="M122" s="37"/>
      <c r="N122" s="36"/>
      <c r="O122" s="11"/>
      <c r="P122" s="11"/>
      <c r="Q122" s="39"/>
      <c r="R122" s="36"/>
      <c r="S122" s="39"/>
      <c r="T122" s="37"/>
      <c r="U122" s="9">
        <v>1</v>
      </c>
      <c r="V122" s="9">
        <v>1</v>
      </c>
      <c r="W122" s="126">
        <f t="shared" si="52"/>
        <v>720</v>
      </c>
      <c r="X122" s="62">
        <f t="shared" si="64"/>
        <v>0</v>
      </c>
      <c r="Y122" s="9">
        <v>0.92</v>
      </c>
      <c r="Z122" s="9">
        <f t="shared" si="65"/>
        <v>782.60869565217388</v>
      </c>
      <c r="AA122" s="11">
        <v>127</v>
      </c>
      <c r="AB122" s="9">
        <f t="shared" si="66"/>
        <v>6.1622731941116049</v>
      </c>
      <c r="AC122" s="9">
        <v>0.85</v>
      </c>
      <c r="AD122" s="9">
        <f t="shared" si="67"/>
        <v>7.2497331695430649</v>
      </c>
      <c r="AE122" s="11">
        <v>1</v>
      </c>
      <c r="AF122" s="11">
        <v>10</v>
      </c>
      <c r="AG122" s="11"/>
      <c r="AH122" s="10">
        <v>2.5</v>
      </c>
      <c r="AI122" s="11"/>
      <c r="AJ122" s="11">
        <f>Z122</f>
        <v>782.60869565217388</v>
      </c>
      <c r="AK122" s="38"/>
      <c r="AL122" s="70" t="s">
        <v>185</v>
      </c>
    </row>
    <row r="123" spans="2:38" x14ac:dyDescent="0.25">
      <c r="B123" s="4" t="s">
        <v>175</v>
      </c>
      <c r="C123" s="36">
        <v>1</v>
      </c>
      <c r="D123" s="11"/>
      <c r="E123" s="11"/>
      <c r="F123" s="146"/>
      <c r="G123" s="36"/>
      <c r="H123" s="11"/>
      <c r="I123" s="11"/>
      <c r="J123" s="11">
        <v>22</v>
      </c>
      <c r="K123" s="11"/>
      <c r="L123" s="11"/>
      <c r="M123" s="37"/>
      <c r="N123" s="36"/>
      <c r="O123" s="11"/>
      <c r="P123" s="11"/>
      <c r="Q123" s="39"/>
      <c r="R123" s="36"/>
      <c r="S123" s="39"/>
      <c r="T123" s="37"/>
      <c r="U123" s="9">
        <v>1</v>
      </c>
      <c r="V123" s="9">
        <v>1</v>
      </c>
      <c r="W123" s="126">
        <f t="shared" si="52"/>
        <v>540</v>
      </c>
      <c r="X123" s="62">
        <f t="shared" si="64"/>
        <v>0</v>
      </c>
      <c r="Y123" s="9">
        <v>0.92</v>
      </c>
      <c r="Z123" s="9">
        <f t="shared" si="65"/>
        <v>586.95652173913038</v>
      </c>
      <c r="AA123" s="11">
        <v>127</v>
      </c>
      <c r="AB123" s="9">
        <f t="shared" si="66"/>
        <v>4.6217048955837035</v>
      </c>
      <c r="AC123" s="9">
        <v>0.85</v>
      </c>
      <c r="AD123" s="9">
        <f t="shared" si="67"/>
        <v>5.4372998771572982</v>
      </c>
      <c r="AE123" s="11">
        <v>1</v>
      </c>
      <c r="AF123" s="11">
        <v>10</v>
      </c>
      <c r="AG123" s="11"/>
      <c r="AH123" s="10">
        <v>2.5</v>
      </c>
      <c r="AI123" s="11"/>
      <c r="AJ123" s="12"/>
      <c r="AK123" s="38">
        <f>Z123</f>
        <v>586.95652173913038</v>
      </c>
      <c r="AL123" s="70" t="s">
        <v>186</v>
      </c>
    </row>
    <row r="124" spans="2:38" x14ac:dyDescent="0.25">
      <c r="B124" s="4" t="s">
        <v>176</v>
      </c>
      <c r="C124" s="36">
        <v>1</v>
      </c>
      <c r="D124" s="11"/>
      <c r="E124" s="11"/>
      <c r="F124" s="146"/>
      <c r="G124" s="36">
        <v>19</v>
      </c>
      <c r="H124" s="11"/>
      <c r="I124" s="11">
        <v>8</v>
      </c>
      <c r="J124" s="11">
        <v>4</v>
      </c>
      <c r="K124" s="11"/>
      <c r="L124" s="11"/>
      <c r="M124" s="37"/>
      <c r="N124" s="36"/>
      <c r="O124" s="11"/>
      <c r="P124" s="11"/>
      <c r="Q124" s="39"/>
      <c r="R124" s="36"/>
      <c r="S124" s="39"/>
      <c r="T124" s="37"/>
      <c r="U124" s="9">
        <v>1</v>
      </c>
      <c r="V124" s="9">
        <v>1</v>
      </c>
      <c r="W124" s="126">
        <f t="shared" si="52"/>
        <v>309</v>
      </c>
      <c r="X124" s="62">
        <f t="shared" si="64"/>
        <v>0</v>
      </c>
      <c r="Y124" s="9">
        <v>0.92</v>
      </c>
      <c r="Z124" s="9">
        <f t="shared" si="65"/>
        <v>335.86956521739131</v>
      </c>
      <c r="AA124" s="11">
        <v>127</v>
      </c>
      <c r="AB124" s="9">
        <f t="shared" si="66"/>
        <v>2.6446422458062306</v>
      </c>
      <c r="AC124" s="9">
        <v>0.85</v>
      </c>
      <c r="AD124" s="9">
        <f t="shared" si="67"/>
        <v>3.1113438185955657</v>
      </c>
      <c r="AE124" s="11">
        <v>1</v>
      </c>
      <c r="AF124" s="11">
        <v>10</v>
      </c>
      <c r="AG124" s="11"/>
      <c r="AH124" s="10">
        <v>2.5</v>
      </c>
      <c r="AI124" s="11">
        <f>Z124</f>
        <v>335.86956521739131</v>
      </c>
      <c r="AJ124" s="11"/>
      <c r="AK124" s="38"/>
      <c r="AL124" s="70" t="s">
        <v>187</v>
      </c>
    </row>
    <row r="125" spans="2:38" x14ac:dyDescent="0.25">
      <c r="B125" s="4" t="s">
        <v>177</v>
      </c>
      <c r="C125" s="36"/>
      <c r="D125" s="11"/>
      <c r="E125" s="11"/>
      <c r="F125" s="146"/>
      <c r="G125" s="36"/>
      <c r="H125" s="11"/>
      <c r="I125" s="11"/>
      <c r="J125" s="11"/>
      <c r="K125" s="11"/>
      <c r="L125" s="11"/>
      <c r="M125" s="37"/>
      <c r="N125" s="36"/>
      <c r="O125" s="11"/>
      <c r="P125" s="11">
        <v>1</v>
      </c>
      <c r="Q125" s="39"/>
      <c r="R125" s="36"/>
      <c r="S125" s="39"/>
      <c r="T125" s="37"/>
      <c r="U125" s="9">
        <v>1</v>
      </c>
      <c r="V125" s="9">
        <v>1</v>
      </c>
      <c r="W125" s="126">
        <f t="shared" si="52"/>
        <v>600</v>
      </c>
      <c r="X125" s="62">
        <f t="shared" si="64"/>
        <v>0</v>
      </c>
      <c r="Y125" s="9">
        <v>0.92</v>
      </c>
      <c r="Z125" s="9">
        <f t="shared" si="65"/>
        <v>652.17391304347825</v>
      </c>
      <c r="AA125" s="11">
        <v>127</v>
      </c>
      <c r="AB125" s="9">
        <f t="shared" si="66"/>
        <v>5.1352276617596715</v>
      </c>
      <c r="AC125" s="9">
        <v>0.85</v>
      </c>
      <c r="AD125" s="9">
        <f t="shared" si="67"/>
        <v>6.0414443079525553</v>
      </c>
      <c r="AE125" s="11">
        <v>1</v>
      </c>
      <c r="AF125" s="11">
        <v>10</v>
      </c>
      <c r="AG125" s="11"/>
      <c r="AH125" s="10">
        <v>2.5</v>
      </c>
      <c r="AI125" s="11"/>
      <c r="AJ125" s="11">
        <f>Z125</f>
        <v>652.17391304347825</v>
      </c>
      <c r="AK125" s="38"/>
      <c r="AL125" s="70" t="s">
        <v>188</v>
      </c>
    </row>
    <row r="126" spans="2:38" x14ac:dyDescent="0.25">
      <c r="B126" s="4" t="s">
        <v>178</v>
      </c>
      <c r="C126" s="36">
        <v>2</v>
      </c>
      <c r="D126" s="11"/>
      <c r="E126" s="11"/>
      <c r="F126" s="146"/>
      <c r="G126" s="36"/>
      <c r="H126" s="11"/>
      <c r="I126" s="11"/>
      <c r="J126" s="11"/>
      <c r="K126" s="11"/>
      <c r="L126" s="11"/>
      <c r="M126" s="37">
        <v>2</v>
      </c>
      <c r="N126" s="36"/>
      <c r="O126" s="11"/>
      <c r="P126" s="11"/>
      <c r="Q126" s="39"/>
      <c r="R126" s="36"/>
      <c r="S126" s="39"/>
      <c r="T126" s="37"/>
      <c r="U126" s="9">
        <v>1</v>
      </c>
      <c r="V126" s="9">
        <v>1</v>
      </c>
      <c r="W126" s="139">
        <f t="shared" ref="W126" si="68">(((C126*C$110)+(D126*D$110)+(E126*E$110)+(F126*F125))*U126)+(((G126*G$110)+(H126*H$110)+(I126*I$110)+(J126*J$110)+(K126*K$110)+(L126*L$110)+(M126*M$110))*V126)+((N126*N$110)+(O126*O$110)+(P126*P$110)+(Q126*Q$110))</f>
        <v>280</v>
      </c>
      <c r="X126" s="62">
        <f t="shared" ref="X126" si="69">((R126*R$110*750)+(S126*S$110*750)+(T126*T$110*750))/750</f>
        <v>0</v>
      </c>
      <c r="Y126" s="9">
        <v>0.92</v>
      </c>
      <c r="Z126" s="9">
        <f t="shared" ref="Z126" si="70">(W126+(X126*750))/Y126</f>
        <v>304.3478260869565</v>
      </c>
      <c r="AA126" s="11">
        <v>220</v>
      </c>
      <c r="AB126" s="9">
        <f t="shared" ref="AB126" si="71">IF(AA126*AE126=0,0,IF(AA126*AE126=127,Z126/127,IF(AA126*AE126=254,Z126/127,IF(AA126*AE126=220,Z126/220,IF(AA126*AE126=440,Z126/220,IF(AA126*AE126=660,Z126/381,Z126*657.4))))))</f>
        <v>1.383399209486166</v>
      </c>
      <c r="AC126" s="9">
        <v>0.85</v>
      </c>
      <c r="AD126" s="9">
        <f t="shared" ref="AD126" si="72">AB126/AC126</f>
        <v>1.6275284817484306</v>
      </c>
      <c r="AE126" s="11">
        <v>2</v>
      </c>
      <c r="AF126" s="11"/>
      <c r="AG126" s="11">
        <v>10</v>
      </c>
      <c r="AH126" s="10">
        <v>2.5</v>
      </c>
      <c r="AI126" s="11">
        <f>Z126/2</f>
        <v>152.17391304347825</v>
      </c>
      <c r="AJ126" s="12"/>
      <c r="AK126" s="11">
        <f>Z126/2</f>
        <v>152.17391304347825</v>
      </c>
      <c r="AL126" s="70" t="s">
        <v>204</v>
      </c>
    </row>
    <row r="127" spans="2:38" x14ac:dyDescent="0.25">
      <c r="B127" s="4" t="s">
        <v>203</v>
      </c>
      <c r="C127" s="36"/>
      <c r="D127" s="11"/>
      <c r="E127" s="11"/>
      <c r="F127" s="146"/>
      <c r="G127" s="36"/>
      <c r="H127" s="11"/>
      <c r="I127" s="11"/>
      <c r="J127" s="11">
        <v>16</v>
      </c>
      <c r="K127" s="11"/>
      <c r="L127" s="11"/>
      <c r="M127" s="37"/>
      <c r="N127" s="36">
        <v>2</v>
      </c>
      <c r="O127" s="11"/>
      <c r="P127" s="11"/>
      <c r="Q127" s="39"/>
      <c r="R127" s="36"/>
      <c r="S127" s="39"/>
      <c r="T127" s="37"/>
      <c r="U127" s="9">
        <v>1</v>
      </c>
      <c r="V127" s="9">
        <v>1</v>
      </c>
      <c r="W127" s="81">
        <f>(((C127*C$110)+(D127*D$110)+(E127*E$110)+(F127*F125))*U127)+(((G127*G$110)+(H127*H$110)+(I127*I$110)+(J127*J$110)+(K127*K$110)+(L127*L$110)+(M127*M$110))*V127)+((N127*N$110)+(O127*O$110)+(P127*P$110)+(Q127*Q$110))</f>
        <v>360</v>
      </c>
      <c r="X127" s="62">
        <f t="shared" ref="X127" si="73">((R127*R$110*750)+(S127*S$110*750)+(T127*T$110*750))/750</f>
        <v>0</v>
      </c>
      <c r="Y127" s="9">
        <v>0.92</v>
      </c>
      <c r="Z127" s="9">
        <f t="shared" ref="Z127" si="74">(W127+(X127*750))/Y127</f>
        <v>391.30434782608694</v>
      </c>
      <c r="AA127" s="11">
        <v>127</v>
      </c>
      <c r="AB127" s="9">
        <f t="shared" ref="AB127" si="75">IF(AA127*AE127=0,0,IF(AA127*AE127=127,Z127/127,IF(AA127*AE127=254,Z127/127,IF(AA127*AE127=220,Z127/220,IF(AA127*AE127=440,Z127/220,IF(AA127*AE127=660,Z127/381,Z127*657.4))))))</f>
        <v>3.0811365970558025</v>
      </c>
      <c r="AC127" s="9">
        <v>0.85</v>
      </c>
      <c r="AD127" s="9">
        <f t="shared" ref="AD127" si="76">AB127/AC127</f>
        <v>3.6248665847715325</v>
      </c>
      <c r="AE127" s="11">
        <v>1</v>
      </c>
      <c r="AF127" s="11">
        <v>10</v>
      </c>
      <c r="AG127" s="11"/>
      <c r="AH127" s="10">
        <v>2.5</v>
      </c>
      <c r="AI127" s="11"/>
      <c r="AJ127" s="11">
        <f>Z127</f>
        <v>391.30434782608694</v>
      </c>
      <c r="AK127" s="38"/>
      <c r="AL127" s="70" t="s">
        <v>214</v>
      </c>
    </row>
    <row r="128" spans="2:38" x14ac:dyDescent="0.25">
      <c r="B128" s="4" t="s">
        <v>208</v>
      </c>
      <c r="C128" s="36"/>
      <c r="D128" s="11"/>
      <c r="E128" s="11"/>
      <c r="F128" s="146"/>
      <c r="G128" s="36"/>
      <c r="H128" s="11">
        <v>6</v>
      </c>
      <c r="I128" s="11"/>
      <c r="J128" s="11">
        <v>20</v>
      </c>
      <c r="K128" s="11"/>
      <c r="L128" s="11"/>
      <c r="M128" s="37"/>
      <c r="N128" s="36"/>
      <c r="O128" s="11"/>
      <c r="P128" s="11"/>
      <c r="Q128" s="39"/>
      <c r="R128" s="36"/>
      <c r="S128" s="39"/>
      <c r="T128" s="37"/>
      <c r="U128" s="9">
        <v>1</v>
      </c>
      <c r="V128" s="9">
        <v>1</v>
      </c>
      <c r="W128" s="149">
        <f t="shared" ref="W128" si="77">(((C128*C$110)+(D128*D$110)+(E128*E$110)+(F128*F126))*U128)+(((G128*G$110)+(H128*H$110)+(I128*I$110)+(J128*J$110)+(K128*K$110)+(L128*L$110)+(M128*M$110))*V128)+((N128*N$110)+(O128*O$110)+(P128*P$110)+(Q128*Q$110))</f>
        <v>436</v>
      </c>
      <c r="X128" s="62">
        <f t="shared" ref="X128:X133" si="78">((R128*R$110*750)+(S128*S$110*750)+(T128*T$110*750))/750</f>
        <v>0</v>
      </c>
      <c r="Y128" s="9">
        <v>0.92</v>
      </c>
      <c r="Z128" s="9">
        <f t="shared" ref="Z128:Z133" si="79">(W128+(X128*750))/Y128</f>
        <v>473.91304347826087</v>
      </c>
      <c r="AA128" s="11">
        <v>127</v>
      </c>
      <c r="AB128" s="9">
        <f t="shared" ref="AB128:AB133" si="80">IF(AA128*AE128=0,0,IF(AA128*AE128=127,Z128/127,IF(AA128*AE128=254,Z128/127,IF(AA128*AE128=220,Z128/220,IF(AA128*AE128=440,Z128/220,IF(AA128*AE128=660,Z128/381,Z128*657.4))))))</f>
        <v>3.731598767545361</v>
      </c>
      <c r="AC128" s="9">
        <v>0.85</v>
      </c>
      <c r="AD128" s="9">
        <f t="shared" ref="AD128:AD133" si="81">AB128/AC128</f>
        <v>4.3901161971121896</v>
      </c>
      <c r="AE128" s="11">
        <v>1</v>
      </c>
      <c r="AF128" s="11">
        <v>10</v>
      </c>
      <c r="AG128" s="11"/>
      <c r="AH128" s="10">
        <v>2.5</v>
      </c>
      <c r="AI128" s="11">
        <f>Z128</f>
        <v>473.91304347826087</v>
      </c>
      <c r="AJ128" s="11"/>
      <c r="AK128" s="38"/>
      <c r="AL128" s="70" t="s">
        <v>211</v>
      </c>
    </row>
    <row r="129" spans="2:38" x14ac:dyDescent="0.25">
      <c r="B129" s="4" t="s">
        <v>209</v>
      </c>
      <c r="C129" s="36">
        <v>9</v>
      </c>
      <c r="D129" s="11"/>
      <c r="E129" s="11"/>
      <c r="F129" s="146"/>
      <c r="G129" s="36"/>
      <c r="H129" s="11"/>
      <c r="I129" s="11"/>
      <c r="J129" s="11"/>
      <c r="K129" s="11"/>
      <c r="L129" s="11"/>
      <c r="M129" s="37"/>
      <c r="N129" s="36"/>
      <c r="O129" s="11"/>
      <c r="P129" s="11"/>
      <c r="Q129" s="39"/>
      <c r="R129" s="36"/>
      <c r="S129" s="39"/>
      <c r="T129" s="37"/>
      <c r="U129" s="9">
        <v>1</v>
      </c>
      <c r="V129" s="9">
        <v>1</v>
      </c>
      <c r="W129" s="153">
        <f t="shared" ref="W129" si="82">(((C129*C$110)+(D129*D$110)+(E129*E$110)+(F129*F127))*U129)+(((G129*G$110)+(H129*H$110)+(I129*I$110)+(J129*J$110)+(K129*K$110)+(L129*L$110)+(M129*M$110))*V129)+((N129*N$110)+(O129*O$110)+(P129*P$110)+(Q129*Q$110))</f>
        <v>900</v>
      </c>
      <c r="X129" s="62">
        <f t="shared" ref="X129" si="83">((R129*R$110*750)+(S129*S$110*750)+(T129*T$110*750))/750</f>
        <v>0</v>
      </c>
      <c r="Y129" s="9">
        <v>0.92</v>
      </c>
      <c r="Z129" s="9">
        <f t="shared" ref="Z129" si="84">(W129+(X129*750))/Y129</f>
        <v>978.26086956521738</v>
      </c>
      <c r="AA129" s="11">
        <v>127</v>
      </c>
      <c r="AB129" s="9">
        <f t="shared" ref="AB129" si="85">IF(AA129*AE129=0,0,IF(AA129*AE129=127,Z129/127,IF(AA129*AE129=254,Z129/127,IF(AA129*AE129=220,Z129/220,IF(AA129*AE129=440,Z129/220,IF(AA129*AE129=660,Z129/381,Z129*657.4))))))</f>
        <v>7.7028414926395072</v>
      </c>
      <c r="AC129" s="9">
        <v>0.85</v>
      </c>
      <c r="AD129" s="9">
        <f t="shared" ref="AD129" si="86">AB129/AC129</f>
        <v>9.0621664619288325</v>
      </c>
      <c r="AE129" s="11">
        <v>1</v>
      </c>
      <c r="AF129" s="11">
        <v>10</v>
      </c>
      <c r="AG129" s="11"/>
      <c r="AH129" s="10">
        <v>2.5</v>
      </c>
      <c r="AI129" s="11"/>
      <c r="AJ129" s="11">
        <f>Z129</f>
        <v>978.26086956521738</v>
      </c>
      <c r="AK129" s="11"/>
      <c r="AL129" s="70" t="s">
        <v>213</v>
      </c>
    </row>
    <row r="130" spans="2:38" x14ac:dyDescent="0.25">
      <c r="B130" s="4" t="s">
        <v>212</v>
      </c>
      <c r="C130" s="36"/>
      <c r="D130" s="11"/>
      <c r="E130" s="11"/>
      <c r="F130" s="146"/>
      <c r="G130" s="36"/>
      <c r="H130" s="11"/>
      <c r="I130" s="11"/>
      <c r="J130" s="11"/>
      <c r="K130" s="11"/>
      <c r="L130" s="11"/>
      <c r="M130" s="37"/>
      <c r="N130" s="36"/>
      <c r="O130" s="11"/>
      <c r="P130" s="11"/>
      <c r="Q130" s="39"/>
      <c r="R130" s="36"/>
      <c r="S130" s="39"/>
      <c r="T130" s="37">
        <v>1</v>
      </c>
      <c r="U130" s="9">
        <v>1</v>
      </c>
      <c r="V130" s="9">
        <v>1</v>
      </c>
      <c r="W130" s="149">
        <f>(((C130*C$110)+(D130*D$110)+(E130*E$110)+(F130*F127))*U130)+(((G130*G$110)+(H130*H$110)+(I130*I$110)+(J130*J$110)+(K130*K$110)+(L130*L$110)+(M130*M$110))*V130)+((N130*N$110)+(O130*O$110)+(P130*P$110)+(Q130*Q$110))</f>
        <v>0</v>
      </c>
      <c r="X130" s="62">
        <f t="shared" si="78"/>
        <v>1</v>
      </c>
      <c r="Y130" s="9">
        <v>0.8</v>
      </c>
      <c r="Z130" s="9">
        <f t="shared" si="79"/>
        <v>937.5</v>
      </c>
      <c r="AA130" s="11">
        <v>220</v>
      </c>
      <c r="AB130" s="9">
        <f t="shared" si="80"/>
        <v>2.4606299212598426</v>
      </c>
      <c r="AC130" s="9">
        <v>0.85</v>
      </c>
      <c r="AD130" s="9">
        <f t="shared" si="81"/>
        <v>2.8948587308939326</v>
      </c>
      <c r="AE130" s="11">
        <v>3</v>
      </c>
      <c r="AF130" s="11">
        <v>10</v>
      </c>
      <c r="AG130" s="11"/>
      <c r="AH130" s="10">
        <v>2.5</v>
      </c>
      <c r="AI130" s="11">
        <f t="shared" ref="AI130" si="87">Z130/3</f>
        <v>312.5</v>
      </c>
      <c r="AJ130" s="11">
        <f t="shared" ref="AJ130" si="88">Z130/3</f>
        <v>312.5</v>
      </c>
      <c r="AK130" s="38">
        <f t="shared" ref="AK130" si="89">Z130/3</f>
        <v>312.5</v>
      </c>
      <c r="AL130" s="70" t="s">
        <v>166</v>
      </c>
    </row>
    <row r="131" spans="2:38" x14ac:dyDescent="0.25">
      <c r="B131" s="4" t="s">
        <v>219</v>
      </c>
      <c r="C131" s="36">
        <v>6</v>
      </c>
      <c r="D131" s="11"/>
      <c r="E131" s="11">
        <v>2</v>
      </c>
      <c r="F131" s="146"/>
      <c r="G131" s="36"/>
      <c r="H131" s="11"/>
      <c r="I131" s="11"/>
      <c r="J131" s="11"/>
      <c r="K131" s="11"/>
      <c r="L131" s="11"/>
      <c r="M131" s="37"/>
      <c r="N131" s="36"/>
      <c r="O131" s="11"/>
      <c r="P131" s="11"/>
      <c r="Q131" s="39"/>
      <c r="R131" s="36"/>
      <c r="S131" s="39"/>
      <c r="T131" s="37"/>
      <c r="U131" s="9">
        <v>1</v>
      </c>
      <c r="V131" s="9">
        <v>1</v>
      </c>
      <c r="W131" s="155">
        <f t="shared" ref="W131:W133" si="90">(((C131*C$110)+(D131*D$110)+(E131*E$110)+(F131*F129))*U131)+(((G131*G$110)+(H131*H$110)+(I131*I$110)+(J131*J$110)+(K131*K$110)+(L131*L$110)+(M131*M$110))*V131)+((N131*N$110)+(O131*O$110)+(P131*P$110)+(Q131*Q$110))</f>
        <v>1800</v>
      </c>
      <c r="X131" s="62">
        <f t="shared" si="78"/>
        <v>0</v>
      </c>
      <c r="Y131" s="9">
        <v>0.92</v>
      </c>
      <c r="Z131" s="9">
        <f t="shared" si="79"/>
        <v>1956.5217391304348</v>
      </c>
      <c r="AA131" s="11">
        <v>127</v>
      </c>
      <c r="AB131" s="9">
        <f t="shared" si="80"/>
        <v>15.405682985279014</v>
      </c>
      <c r="AC131" s="9">
        <v>0.85</v>
      </c>
      <c r="AD131" s="9">
        <f t="shared" si="81"/>
        <v>18.124332923857665</v>
      </c>
      <c r="AE131" s="11">
        <v>1</v>
      </c>
      <c r="AF131" s="11"/>
      <c r="AG131" s="11">
        <v>20</v>
      </c>
      <c r="AH131" s="10">
        <v>2.5</v>
      </c>
      <c r="AI131" s="11"/>
      <c r="AJ131" s="11"/>
      <c r="AK131" s="11">
        <f>Z131/2</f>
        <v>978.26086956521738</v>
      </c>
      <c r="AL131" s="70" t="s">
        <v>227</v>
      </c>
    </row>
    <row r="132" spans="2:38" x14ac:dyDescent="0.25">
      <c r="B132" s="4" t="s">
        <v>220</v>
      </c>
      <c r="C132" s="36">
        <v>2</v>
      </c>
      <c r="D132" s="11">
        <v>3</v>
      </c>
      <c r="E132" s="11"/>
      <c r="F132" s="146"/>
      <c r="G132" s="36"/>
      <c r="H132" s="11"/>
      <c r="I132" s="11"/>
      <c r="J132" s="11">
        <v>4</v>
      </c>
      <c r="K132" s="11"/>
      <c r="L132" s="11">
        <v>4</v>
      </c>
      <c r="M132" s="37"/>
      <c r="N132" s="36"/>
      <c r="O132" s="11">
        <v>1</v>
      </c>
      <c r="P132" s="11"/>
      <c r="Q132" s="39"/>
      <c r="R132" s="36"/>
      <c r="S132" s="39"/>
      <c r="T132" s="37"/>
      <c r="U132" s="9">
        <v>1</v>
      </c>
      <c r="V132" s="9">
        <v>1</v>
      </c>
      <c r="W132" s="155">
        <f t="shared" si="90"/>
        <v>1349</v>
      </c>
      <c r="X132" s="62">
        <f t="shared" si="78"/>
        <v>0</v>
      </c>
      <c r="Y132" s="9">
        <v>0.92</v>
      </c>
      <c r="Z132" s="9">
        <f t="shared" si="79"/>
        <v>1466.304347826087</v>
      </c>
      <c r="AA132" s="11">
        <v>127</v>
      </c>
      <c r="AB132" s="9">
        <f t="shared" si="80"/>
        <v>11.545703526189662</v>
      </c>
      <c r="AC132" s="9">
        <v>0.85</v>
      </c>
      <c r="AD132" s="9">
        <f t="shared" si="81"/>
        <v>13.583180619046662</v>
      </c>
      <c r="AE132" s="11">
        <v>1</v>
      </c>
      <c r="AF132" s="11">
        <v>16</v>
      </c>
      <c r="AG132" s="11"/>
      <c r="AH132" s="10">
        <v>2.5</v>
      </c>
      <c r="AI132" s="11">
        <f t="shared" ref="AI132:AI134" si="91">Z132</f>
        <v>1466.304347826087</v>
      </c>
      <c r="AJ132" s="11"/>
      <c r="AK132" s="11"/>
      <c r="AL132" s="70" t="s">
        <v>228</v>
      </c>
    </row>
    <row r="133" spans="2:38" x14ac:dyDescent="0.25">
      <c r="B133" s="4" t="s">
        <v>221</v>
      </c>
      <c r="C133" s="36">
        <v>7</v>
      </c>
      <c r="D133" s="11"/>
      <c r="E133" s="11">
        <v>2</v>
      </c>
      <c r="F133" s="146"/>
      <c r="G133" s="36"/>
      <c r="H133" s="11"/>
      <c r="I133" s="11"/>
      <c r="J133" s="11"/>
      <c r="K133" s="11"/>
      <c r="L133" s="11"/>
      <c r="M133" s="37"/>
      <c r="N133" s="36"/>
      <c r="O133" s="11"/>
      <c r="P133" s="11"/>
      <c r="Q133" s="39"/>
      <c r="R133" s="36"/>
      <c r="S133" s="39"/>
      <c r="T133" s="37"/>
      <c r="U133" s="9">
        <v>1</v>
      </c>
      <c r="V133" s="9">
        <v>1</v>
      </c>
      <c r="W133" s="155">
        <f t="shared" si="90"/>
        <v>1900</v>
      </c>
      <c r="X133" s="62">
        <f t="shared" si="78"/>
        <v>0</v>
      </c>
      <c r="Y133" s="9">
        <v>0.92</v>
      </c>
      <c r="Z133" s="9">
        <f t="shared" si="79"/>
        <v>2065.2173913043475</v>
      </c>
      <c r="AA133" s="11">
        <v>127</v>
      </c>
      <c r="AB133" s="9">
        <f t="shared" si="80"/>
        <v>16.261554262238956</v>
      </c>
      <c r="AC133" s="9">
        <v>0.85</v>
      </c>
      <c r="AD133" s="9">
        <f t="shared" si="81"/>
        <v>19.131240308516418</v>
      </c>
      <c r="AE133" s="11">
        <v>1</v>
      </c>
      <c r="AF133" s="11">
        <v>20</v>
      </c>
      <c r="AG133" s="11"/>
      <c r="AH133" s="10">
        <v>2.5</v>
      </c>
      <c r="AI133" s="11"/>
      <c r="AJ133" s="11">
        <f>Z133</f>
        <v>2065.2173913043475</v>
      </c>
      <c r="AK133" s="38"/>
      <c r="AL133" s="70" t="s">
        <v>229</v>
      </c>
    </row>
    <row r="134" spans="2:38" x14ac:dyDescent="0.25">
      <c r="B134" s="4" t="s">
        <v>222</v>
      </c>
      <c r="C134" s="36">
        <v>2</v>
      </c>
      <c r="D134" s="11">
        <v>4</v>
      </c>
      <c r="E134" s="11">
        <v>1</v>
      </c>
      <c r="F134" s="146"/>
      <c r="G134" s="36"/>
      <c r="H134" s="11"/>
      <c r="I134" s="11"/>
      <c r="J134" s="11"/>
      <c r="K134" s="11"/>
      <c r="L134" s="11"/>
      <c r="M134" s="37"/>
      <c r="N134" s="36"/>
      <c r="O134" s="11"/>
      <c r="P134" s="11"/>
      <c r="Q134" s="39"/>
      <c r="R134" s="36"/>
      <c r="S134" s="39"/>
      <c r="T134" s="37"/>
      <c r="U134" s="9">
        <v>1</v>
      </c>
      <c r="V134" s="9">
        <v>1</v>
      </c>
      <c r="W134" s="155">
        <f t="shared" ref="W134" si="92">(((C134*C$110)+(D134*D$110)+(E134*E$110)+(F134*F132))*U134)+(((G134*G$110)+(H134*H$110)+(I134*I$110)+(J134*J$110)+(K134*K$110)+(L134*L$110)+(M134*M$110))*V134)+((N134*N$110)+(O134*O$110)+(P134*P$110)+(Q134*Q$110))</f>
        <v>1800</v>
      </c>
      <c r="X134" s="62">
        <f t="shared" ref="X134" si="93">((R134*R$110*750)+(S134*S$110*750)+(T134*T$110*750))/750</f>
        <v>0</v>
      </c>
      <c r="Y134" s="9">
        <v>0.92</v>
      </c>
      <c r="Z134" s="9">
        <f t="shared" ref="Z134" si="94">(W134+(X134*750))/Y134</f>
        <v>1956.5217391304348</v>
      </c>
      <c r="AA134" s="11">
        <v>127</v>
      </c>
      <c r="AB134" s="9">
        <f t="shared" ref="AB134" si="95">IF(AA134*AE134=0,0,IF(AA134*AE134=127,Z134/127,IF(AA134*AE134=254,Z134/127,IF(AA134*AE134=220,Z134/220,IF(AA134*AE134=440,Z134/220,IF(AA134*AE134=660,Z134/381,Z134*657.4))))))</f>
        <v>15.405682985279014</v>
      </c>
      <c r="AC134" s="9">
        <v>0.85</v>
      </c>
      <c r="AD134" s="9">
        <f t="shared" ref="AD134" si="96">AB134/AC134</f>
        <v>18.124332923857665</v>
      </c>
      <c r="AE134" s="11">
        <v>1</v>
      </c>
      <c r="AF134" s="11">
        <v>20</v>
      </c>
      <c r="AG134" s="11"/>
      <c r="AH134" s="10">
        <v>2.5</v>
      </c>
      <c r="AI134" s="11"/>
      <c r="AJ134" s="11"/>
      <c r="AK134" s="38">
        <f>Z134</f>
        <v>1956.5217391304348</v>
      </c>
      <c r="AL134" s="70" t="s">
        <v>230</v>
      </c>
    </row>
    <row r="135" spans="2:38" x14ac:dyDescent="0.25">
      <c r="B135" s="4"/>
      <c r="C135" s="36"/>
      <c r="D135" s="11"/>
      <c r="E135" s="11"/>
      <c r="F135" s="146"/>
      <c r="G135" s="36"/>
      <c r="H135" s="11"/>
      <c r="I135" s="11"/>
      <c r="J135" s="11"/>
      <c r="K135" s="11"/>
      <c r="L135" s="11"/>
      <c r="M135" s="37"/>
      <c r="N135" s="36"/>
      <c r="O135" s="11"/>
      <c r="P135" s="11"/>
      <c r="Q135" s="39"/>
      <c r="R135" s="36"/>
      <c r="S135" s="39"/>
      <c r="T135" s="37"/>
      <c r="U135" s="156"/>
      <c r="V135" s="9"/>
      <c r="W135" s="155"/>
      <c r="X135" s="3"/>
      <c r="Y135" s="9"/>
      <c r="Z135" s="9"/>
      <c r="AA135" s="11"/>
      <c r="AB135" s="9"/>
      <c r="AC135" s="9"/>
      <c r="AD135" s="9"/>
      <c r="AE135" s="11"/>
      <c r="AF135" s="11"/>
      <c r="AG135" s="11"/>
      <c r="AH135" s="10"/>
      <c r="AI135" s="11"/>
      <c r="AJ135" s="11"/>
      <c r="AK135" s="38"/>
      <c r="AL135" s="78"/>
    </row>
    <row r="136" spans="2:38" x14ac:dyDescent="0.25">
      <c r="B136" s="4"/>
      <c r="C136" s="36"/>
      <c r="D136" s="11"/>
      <c r="E136" s="11"/>
      <c r="F136" s="146"/>
      <c r="G136" s="36"/>
      <c r="H136" s="11"/>
      <c r="I136" s="11"/>
      <c r="J136" s="11"/>
      <c r="K136" s="11"/>
      <c r="L136" s="11"/>
      <c r="M136" s="37"/>
      <c r="N136" s="36"/>
      <c r="O136" s="11"/>
      <c r="P136" s="11"/>
      <c r="Q136" s="39"/>
      <c r="R136" s="36"/>
      <c r="S136" s="39"/>
      <c r="T136" s="37"/>
      <c r="U136" s="156"/>
      <c r="V136" s="9"/>
      <c r="W136" s="155"/>
      <c r="X136" s="3"/>
      <c r="Y136" s="9"/>
      <c r="Z136" s="9"/>
      <c r="AA136" s="11"/>
      <c r="AB136" s="9"/>
      <c r="AC136" s="9"/>
      <c r="AD136" s="9"/>
      <c r="AE136" s="11"/>
      <c r="AF136" s="11"/>
      <c r="AG136" s="11"/>
      <c r="AH136" s="10"/>
      <c r="AI136" s="11"/>
      <c r="AJ136" s="11"/>
      <c r="AK136" s="38"/>
      <c r="AL136" s="78"/>
    </row>
    <row r="137" spans="2:38" x14ac:dyDescent="0.25">
      <c r="B137" s="4" t="s">
        <v>179</v>
      </c>
      <c r="C137" s="36"/>
      <c r="D137" s="11"/>
      <c r="E137" s="11"/>
      <c r="F137" s="146"/>
      <c r="G137" s="36"/>
      <c r="H137" s="11"/>
      <c r="I137" s="11"/>
      <c r="J137" s="11"/>
      <c r="K137" s="11"/>
      <c r="L137" s="11"/>
      <c r="M137" s="37"/>
      <c r="N137" s="36"/>
      <c r="O137" s="11"/>
      <c r="P137" s="11"/>
      <c r="Q137" s="39"/>
      <c r="R137" s="36"/>
      <c r="S137" s="39"/>
      <c r="T137" s="37"/>
      <c r="U137" s="127"/>
      <c r="V137" s="9"/>
      <c r="W137" s="126">
        <f>X213</f>
        <v>4164</v>
      </c>
      <c r="X137" s="62">
        <f t="shared" ref="X137" si="97">((R137*R$110*750)+(S137*S$110*750)+(T137*T$110*750))/750</f>
        <v>0</v>
      </c>
      <c r="Y137" s="9">
        <v>0.92</v>
      </c>
      <c r="Z137" s="9">
        <f t="shared" ref="Z137" si="98">(W137+(X137*750))/Y137</f>
        <v>4526.086956521739</v>
      </c>
      <c r="AA137" s="11">
        <v>220</v>
      </c>
      <c r="AB137" s="9">
        <f t="shared" ref="AB137" si="99">IF(AA137*AE137=0,0,IF(AA137*AE137=127,Z137/127,IF(AA137*AE137=254,Z137/127,IF(AA137*AE137=220,Z137/220,IF(AA137*AE137=440,Z137/220,IF(AA137*AE137=660,Z137/381,Z137*657.4))))))</f>
        <v>11.87949332420404</v>
      </c>
      <c r="AC137" s="9">
        <v>0.85</v>
      </c>
      <c r="AD137" s="9">
        <f t="shared" ref="AD137" si="100">AB137/AC137</f>
        <v>13.975874499063577</v>
      </c>
      <c r="AE137" s="11">
        <v>3</v>
      </c>
      <c r="AF137" s="11">
        <v>20</v>
      </c>
      <c r="AG137" s="11"/>
      <c r="AH137" s="10">
        <v>4</v>
      </c>
      <c r="AI137" s="11">
        <f t="shared" ref="AI137" si="101">Z137/3</f>
        <v>1508.695652173913</v>
      </c>
      <c r="AJ137" s="11">
        <f t="shared" ref="AJ137" si="102">Z137/3</f>
        <v>1508.695652173913</v>
      </c>
      <c r="AK137" s="38">
        <f t="shared" ref="AK137" si="103">Z137/3</f>
        <v>1508.695652173913</v>
      </c>
      <c r="AL137" s="78" t="s">
        <v>189</v>
      </c>
    </row>
    <row r="138" spans="2:38" ht="15.75" thickBot="1" x14ac:dyDescent="0.3">
      <c r="B138" s="4"/>
      <c r="C138" s="43"/>
      <c r="D138" s="54"/>
      <c r="E138" s="144"/>
      <c r="F138" s="147"/>
      <c r="G138" s="143"/>
      <c r="H138" s="144"/>
      <c r="I138" s="144"/>
      <c r="J138" s="144"/>
      <c r="K138" s="144"/>
      <c r="L138" s="144"/>
      <c r="M138" s="145"/>
      <c r="N138" s="43"/>
      <c r="O138" s="54"/>
      <c r="P138" s="54"/>
      <c r="Q138" s="55"/>
      <c r="R138" s="43"/>
      <c r="S138" s="55"/>
      <c r="T138" s="44"/>
      <c r="U138" s="56"/>
      <c r="V138" s="57"/>
      <c r="W138" s="54"/>
      <c r="X138" s="11"/>
      <c r="Y138" s="6"/>
      <c r="Z138" s="5"/>
      <c r="AA138" s="5"/>
      <c r="AB138" s="6"/>
      <c r="AC138" s="6"/>
      <c r="AD138" s="6"/>
      <c r="AE138" s="5"/>
      <c r="AF138" s="5"/>
      <c r="AG138" s="5"/>
      <c r="AH138" s="7"/>
      <c r="AI138" s="11"/>
      <c r="AJ138" s="11"/>
      <c r="AK138" s="38"/>
      <c r="AL138" s="71"/>
    </row>
    <row r="139" spans="2:38" ht="15" customHeight="1" x14ac:dyDescent="0.25">
      <c r="B139" s="188" t="s">
        <v>19</v>
      </c>
      <c r="C139" s="189"/>
      <c r="D139" s="189"/>
      <c r="E139" s="189"/>
      <c r="F139" s="189"/>
      <c r="G139" s="189"/>
      <c r="H139" s="189"/>
      <c r="I139" s="189"/>
      <c r="J139" s="189"/>
      <c r="K139" s="189"/>
      <c r="L139" s="189"/>
      <c r="M139" s="189"/>
      <c r="N139" s="189"/>
      <c r="O139" s="189"/>
      <c r="P139" s="189"/>
      <c r="Q139" s="189"/>
      <c r="R139" s="189"/>
      <c r="S139" s="190"/>
      <c r="T139" s="63" t="s">
        <v>44</v>
      </c>
      <c r="U139" s="45"/>
      <c r="V139" s="45"/>
      <c r="W139" s="45"/>
      <c r="X139" s="64">
        <f>SUM(W111:W138)</f>
        <v>36603</v>
      </c>
      <c r="Y139" s="204">
        <v>0.92</v>
      </c>
      <c r="Z139" s="172">
        <f>(X139+X140)/Y139</f>
        <v>40601.086956521736</v>
      </c>
      <c r="AA139" s="194">
        <v>220</v>
      </c>
      <c r="AB139" s="172">
        <f>IF(AA139*AE139=0,0,IF(AA139*AE139=127,Z139/127,IF(AA139*AE139=254,Z139/127,IF(AA139*AE139=220,Z139/220,IF(AA139*AE139=440,Z139/220,IF(AA139*AE139=660,Z139/381.04,Z139*657.4))))))</f>
        <v>106.55334599129155</v>
      </c>
      <c r="AC139" s="194">
        <v>0.85</v>
      </c>
      <c r="AD139" s="172">
        <f>AB139/AC139</f>
        <v>125.35687763681359</v>
      </c>
      <c r="AE139" s="194">
        <v>3</v>
      </c>
      <c r="AF139" s="194">
        <v>125</v>
      </c>
      <c r="AG139" s="194"/>
      <c r="AH139" s="194" t="s">
        <v>217</v>
      </c>
      <c r="AI139" s="172">
        <f>Z139/3</f>
        <v>13533.695652173912</v>
      </c>
      <c r="AJ139" s="172">
        <f>Z139/3</f>
        <v>13533.695652173912</v>
      </c>
      <c r="AK139" s="174">
        <f>Z139/3</f>
        <v>13533.695652173912</v>
      </c>
      <c r="AL139" s="46"/>
    </row>
    <row r="140" spans="2:38" ht="15.75" thickBot="1" x14ac:dyDescent="0.3">
      <c r="B140" s="191"/>
      <c r="C140" s="192"/>
      <c r="D140" s="192"/>
      <c r="E140" s="192"/>
      <c r="F140" s="192"/>
      <c r="G140" s="192"/>
      <c r="H140" s="192"/>
      <c r="I140" s="192"/>
      <c r="J140" s="192"/>
      <c r="K140" s="192"/>
      <c r="L140" s="192"/>
      <c r="M140" s="192"/>
      <c r="N140" s="192"/>
      <c r="O140" s="192"/>
      <c r="P140" s="192"/>
      <c r="Q140" s="192"/>
      <c r="R140" s="192"/>
      <c r="S140" s="193"/>
      <c r="T140" s="15" t="s">
        <v>45</v>
      </c>
      <c r="U140" s="59"/>
      <c r="V140" s="16"/>
      <c r="W140" s="59">
        <f>ROUNDUP((X140/750),2)</f>
        <v>1</v>
      </c>
      <c r="X140" s="58">
        <f>SUM(X111:X138)*750</f>
        <v>750</v>
      </c>
      <c r="Y140" s="206"/>
      <c r="Z140" s="224"/>
      <c r="AA140" s="195"/>
      <c r="AB140" s="173"/>
      <c r="AC140" s="195"/>
      <c r="AD140" s="173"/>
      <c r="AE140" s="195"/>
      <c r="AF140" s="195"/>
      <c r="AG140" s="195"/>
      <c r="AH140" s="195"/>
      <c r="AI140" s="173"/>
      <c r="AJ140" s="173"/>
      <c r="AK140" s="175"/>
      <c r="AL140" s="47"/>
    </row>
    <row r="141" spans="2:38" ht="15.75" thickBot="1" x14ac:dyDescent="0.3"/>
    <row r="142" spans="2:38" ht="24" thickBot="1" x14ac:dyDescent="0.3">
      <c r="B142" s="228" t="s">
        <v>162</v>
      </c>
      <c r="C142" s="229"/>
      <c r="D142" s="229"/>
      <c r="E142" s="229"/>
      <c r="F142" s="229"/>
      <c r="G142" s="229"/>
      <c r="H142" s="229"/>
      <c r="I142" s="229"/>
      <c r="J142" s="229"/>
      <c r="K142" s="229"/>
      <c r="L142" s="229"/>
      <c r="M142" s="229"/>
      <c r="N142" s="229"/>
      <c r="O142" s="229"/>
      <c r="P142" s="229"/>
      <c r="Q142" s="229"/>
      <c r="R142" s="229"/>
      <c r="S142" s="229"/>
      <c r="T142" s="229"/>
      <c r="U142" s="229"/>
      <c r="V142" s="229"/>
      <c r="W142" s="229"/>
      <c r="X142" s="229"/>
      <c r="Y142" s="229"/>
      <c r="Z142" s="229"/>
      <c r="AA142" s="229"/>
      <c r="AB142" s="229"/>
      <c r="AC142" s="229"/>
      <c r="AD142" s="229"/>
      <c r="AE142" s="229"/>
      <c r="AF142" s="229"/>
      <c r="AG142" s="229"/>
      <c r="AH142" s="229"/>
      <c r="AI142" s="229"/>
      <c r="AJ142" s="229"/>
      <c r="AK142" s="229"/>
      <c r="AL142" s="230"/>
    </row>
    <row r="143" spans="2:38" ht="15" customHeight="1" thickBot="1" x14ac:dyDescent="0.3">
      <c r="B143" s="176" t="s">
        <v>0</v>
      </c>
      <c r="C143" s="201" t="s">
        <v>41</v>
      </c>
      <c r="D143" s="202"/>
      <c r="E143" s="202"/>
      <c r="F143" s="202"/>
      <c r="G143" s="202"/>
      <c r="H143" s="202"/>
      <c r="I143" s="202"/>
      <c r="J143" s="202"/>
      <c r="K143" s="202"/>
      <c r="L143" s="202"/>
      <c r="M143" s="202"/>
      <c r="N143" s="202"/>
      <c r="O143" s="202"/>
      <c r="P143" s="202"/>
      <c r="Q143" s="202"/>
      <c r="R143" s="202"/>
      <c r="S143" s="202"/>
      <c r="T143" s="203"/>
      <c r="U143" s="204" t="s">
        <v>26</v>
      </c>
      <c r="V143" s="177" t="s">
        <v>27</v>
      </c>
      <c r="W143" s="207" t="s">
        <v>46</v>
      </c>
      <c r="X143" s="207" t="s">
        <v>49</v>
      </c>
      <c r="Y143" s="177" t="s">
        <v>18</v>
      </c>
      <c r="Z143" s="19" t="s">
        <v>1</v>
      </c>
      <c r="AA143" s="19" t="s">
        <v>11</v>
      </c>
      <c r="AB143" s="19" t="s">
        <v>14</v>
      </c>
      <c r="AC143" s="207" t="s">
        <v>20</v>
      </c>
      <c r="AD143" s="19" t="s">
        <v>15</v>
      </c>
      <c r="AE143" s="177" t="s">
        <v>2</v>
      </c>
      <c r="AF143" s="177"/>
      <c r="AG143" s="177"/>
      <c r="AH143" s="20" t="s">
        <v>6</v>
      </c>
      <c r="AI143" s="177" t="s">
        <v>7</v>
      </c>
      <c r="AJ143" s="177" t="s">
        <v>8</v>
      </c>
      <c r="AK143" s="210" t="s">
        <v>9</v>
      </c>
      <c r="AL143" s="213" t="s">
        <v>10</v>
      </c>
    </row>
    <row r="144" spans="2:38" x14ac:dyDescent="0.25">
      <c r="B144" s="199"/>
      <c r="C144" s="216" t="s">
        <v>42</v>
      </c>
      <c r="D144" s="217"/>
      <c r="E144" s="218"/>
      <c r="F144" s="216" t="s">
        <v>43</v>
      </c>
      <c r="G144" s="217"/>
      <c r="H144" s="217"/>
      <c r="I144" s="217"/>
      <c r="J144" s="217"/>
      <c r="K144" s="217"/>
      <c r="L144" s="217"/>
      <c r="M144" s="218"/>
      <c r="N144" s="216" t="s">
        <v>200</v>
      </c>
      <c r="O144" s="217"/>
      <c r="P144" s="217"/>
      <c r="Q144" s="217"/>
      <c r="R144" s="216" t="s">
        <v>48</v>
      </c>
      <c r="S144" s="217"/>
      <c r="T144" s="218"/>
      <c r="U144" s="205"/>
      <c r="V144" s="180"/>
      <c r="W144" s="178"/>
      <c r="X144" s="178"/>
      <c r="Y144" s="180"/>
      <c r="Z144" s="180" t="s">
        <v>47</v>
      </c>
      <c r="AA144" s="180" t="s">
        <v>12</v>
      </c>
      <c r="AB144" s="180" t="s">
        <v>13</v>
      </c>
      <c r="AC144" s="178"/>
      <c r="AD144" s="180" t="s">
        <v>13</v>
      </c>
      <c r="AE144" s="180" t="s">
        <v>3</v>
      </c>
      <c r="AF144" s="180"/>
      <c r="AG144" s="180"/>
      <c r="AH144" s="180" t="s">
        <v>16</v>
      </c>
      <c r="AI144" s="180"/>
      <c r="AJ144" s="180"/>
      <c r="AK144" s="211"/>
      <c r="AL144" s="214"/>
    </row>
    <row r="145" spans="2:38" ht="15.75" thickBot="1" x14ac:dyDescent="0.3">
      <c r="B145" s="200"/>
      <c r="C145" s="22">
        <v>100</v>
      </c>
      <c r="D145" s="24">
        <v>250</v>
      </c>
      <c r="E145" s="23">
        <v>600</v>
      </c>
      <c r="F145" s="22">
        <v>3</v>
      </c>
      <c r="G145" s="24">
        <v>6</v>
      </c>
      <c r="H145" s="24">
        <v>9</v>
      </c>
      <c r="I145" s="24">
        <v>15</v>
      </c>
      <c r="J145" s="24">
        <v>20</v>
      </c>
      <c r="K145" s="24">
        <v>24</v>
      </c>
      <c r="L145" s="24">
        <v>36</v>
      </c>
      <c r="M145" s="23">
        <v>40</v>
      </c>
      <c r="N145" s="22">
        <v>20</v>
      </c>
      <c r="O145" s="24">
        <v>100</v>
      </c>
      <c r="P145" s="24">
        <v>175</v>
      </c>
      <c r="Q145" s="25">
        <v>5500</v>
      </c>
      <c r="R145" s="67">
        <v>0.5</v>
      </c>
      <c r="S145" s="68">
        <v>0.75</v>
      </c>
      <c r="T145" s="23">
        <v>1</v>
      </c>
      <c r="U145" s="206"/>
      <c r="V145" s="181"/>
      <c r="W145" s="208"/>
      <c r="X145" s="208"/>
      <c r="Y145" s="181"/>
      <c r="Z145" s="181"/>
      <c r="AA145" s="181"/>
      <c r="AB145" s="181"/>
      <c r="AC145" s="208"/>
      <c r="AD145" s="181"/>
      <c r="AE145" s="24" t="s">
        <v>4</v>
      </c>
      <c r="AF145" s="24" t="s">
        <v>5</v>
      </c>
      <c r="AG145" s="24" t="s">
        <v>22</v>
      </c>
      <c r="AH145" s="181"/>
      <c r="AI145" s="181"/>
      <c r="AJ145" s="181"/>
      <c r="AK145" s="212"/>
      <c r="AL145" s="215"/>
    </row>
    <row r="146" spans="2:38" x14ac:dyDescent="0.25">
      <c r="B146" s="28" t="s">
        <v>32</v>
      </c>
      <c r="C146" s="29">
        <v>3</v>
      </c>
      <c r="D146" s="31"/>
      <c r="E146" s="30"/>
      <c r="F146" s="29"/>
      <c r="G146" s="31"/>
      <c r="H146" s="31"/>
      <c r="I146" s="31"/>
      <c r="J146" s="31">
        <v>7</v>
      </c>
      <c r="K146" s="31"/>
      <c r="L146" s="31"/>
      <c r="M146" s="30"/>
      <c r="N146" s="29">
        <v>1</v>
      </c>
      <c r="O146" s="31"/>
      <c r="P146" s="31"/>
      <c r="Q146" s="30"/>
      <c r="R146" s="29"/>
      <c r="S146" s="31"/>
      <c r="T146" s="30"/>
      <c r="U146" s="34">
        <v>1</v>
      </c>
      <c r="V146" s="34">
        <v>1</v>
      </c>
      <c r="W146" s="34">
        <f t="shared" ref="W146:W158" si="104">(((C146*C$145)+(D146*D$145)+(E146*E$145))*U146)+(((F146*F$145)+(G146*G$145)+(H146*H$145)+(I146*I$145)+(J146*J$145)+(K146*K$145)+(L146*L$145)+(M146*M$145))*V146)+((N146*N$145)+(O146*O$145)+(P146*P$145)+(Q146*Q$145))</f>
        <v>460</v>
      </c>
      <c r="X146" s="60">
        <f t="shared" ref="X146:X158" si="105">((R146*R$145*750)+(S146*S$145*750)+(T146*T$145*750))/750</f>
        <v>0</v>
      </c>
      <c r="Y146" s="34">
        <v>0.92</v>
      </c>
      <c r="Z146" s="34">
        <f t="shared" ref="Z146:Z158" si="106">(W146+(X146*750))/Y146</f>
        <v>500</v>
      </c>
      <c r="AA146" s="31">
        <v>127</v>
      </c>
      <c r="AB146" s="34">
        <f t="shared" ref="AB146:AB158" si="107">IF(AA146*AE146=0,0,IF(AA146*AE146=127,Z146/127,IF(AA146*AE146=254,Z146/127,IF(AA146*AE146=220,Z146/220,IF(AA146*AE146=440,Z146/220,IF(AA146*AE146=660,Z146/381,Z146*657.4))))))</f>
        <v>3.9370078740157481</v>
      </c>
      <c r="AC146" s="34">
        <v>0.85</v>
      </c>
      <c r="AD146" s="34">
        <f t="shared" ref="AD146:AD158" si="108">AB146/AC146</f>
        <v>4.6317739694302924</v>
      </c>
      <c r="AE146" s="31">
        <v>1</v>
      </c>
      <c r="AF146" s="31"/>
      <c r="AG146" s="31">
        <v>10</v>
      </c>
      <c r="AH146" s="35">
        <v>2.5</v>
      </c>
      <c r="AI146" s="31">
        <f>Z146</f>
        <v>500</v>
      </c>
      <c r="AJ146" s="31"/>
      <c r="AK146" s="32"/>
      <c r="AL146" s="69" t="s">
        <v>190</v>
      </c>
    </row>
    <row r="147" spans="2:38" x14ac:dyDescent="0.25">
      <c r="B147" s="4" t="s">
        <v>34</v>
      </c>
      <c r="C147" s="36">
        <v>12</v>
      </c>
      <c r="D147" s="11">
        <v>1</v>
      </c>
      <c r="E147" s="37"/>
      <c r="F147" s="36"/>
      <c r="G147" s="11"/>
      <c r="H147" s="11"/>
      <c r="I147" s="11"/>
      <c r="J147" s="11">
        <v>2</v>
      </c>
      <c r="K147" s="11"/>
      <c r="L147" s="11"/>
      <c r="M147" s="37"/>
      <c r="N147" s="36">
        <v>2</v>
      </c>
      <c r="O147" s="11"/>
      <c r="P147" s="11"/>
      <c r="Q147" s="37"/>
      <c r="R147" s="36"/>
      <c r="S147" s="11"/>
      <c r="T147" s="37"/>
      <c r="U147" s="9">
        <v>1</v>
      </c>
      <c r="V147" s="9">
        <v>1</v>
      </c>
      <c r="W147" s="9">
        <f t="shared" si="104"/>
        <v>1530</v>
      </c>
      <c r="X147" s="60">
        <f t="shared" si="105"/>
        <v>0</v>
      </c>
      <c r="Y147" s="9">
        <v>0.92</v>
      </c>
      <c r="Z147" s="9">
        <f t="shared" si="106"/>
        <v>1663.0434782608695</v>
      </c>
      <c r="AA147" s="11">
        <v>127</v>
      </c>
      <c r="AB147" s="9">
        <f t="shared" si="107"/>
        <v>13.094830537487162</v>
      </c>
      <c r="AC147" s="9">
        <v>0.85</v>
      </c>
      <c r="AD147" s="9">
        <f t="shared" si="108"/>
        <v>15.405682985279014</v>
      </c>
      <c r="AE147" s="11">
        <v>1</v>
      </c>
      <c r="AF147" s="11">
        <v>16</v>
      </c>
      <c r="AG147" s="11"/>
      <c r="AH147" s="10">
        <v>2.5</v>
      </c>
      <c r="AI147" s="11"/>
      <c r="AJ147" s="12">
        <f>Z147</f>
        <v>1663.0434782608695</v>
      </c>
      <c r="AK147" s="38"/>
      <c r="AL147" s="70" t="s">
        <v>191</v>
      </c>
    </row>
    <row r="148" spans="2:38" x14ac:dyDescent="0.25">
      <c r="B148" s="4" t="s">
        <v>35</v>
      </c>
      <c r="C148" s="36">
        <v>3</v>
      </c>
      <c r="D148" s="11">
        <v>1</v>
      </c>
      <c r="E148" s="37"/>
      <c r="F148" s="36"/>
      <c r="G148" s="11"/>
      <c r="H148" s="11"/>
      <c r="I148" s="11"/>
      <c r="J148" s="11">
        <v>5</v>
      </c>
      <c r="K148" s="11"/>
      <c r="L148" s="11">
        <v>2</v>
      </c>
      <c r="M148" s="37"/>
      <c r="N148" s="36">
        <v>1</v>
      </c>
      <c r="O148" s="11"/>
      <c r="P148" s="11">
        <v>1</v>
      </c>
      <c r="Q148" s="37"/>
      <c r="R148" s="36"/>
      <c r="S148" s="11"/>
      <c r="T148" s="37"/>
      <c r="U148" s="9">
        <v>1</v>
      </c>
      <c r="V148" s="9">
        <v>1</v>
      </c>
      <c r="W148" s="9">
        <f t="shared" si="104"/>
        <v>917</v>
      </c>
      <c r="X148" s="60">
        <f t="shared" si="105"/>
        <v>0</v>
      </c>
      <c r="Y148" s="9">
        <v>0.92</v>
      </c>
      <c r="Z148" s="9">
        <f t="shared" si="106"/>
        <v>996.73913043478251</v>
      </c>
      <c r="AA148" s="11">
        <v>127</v>
      </c>
      <c r="AB148" s="9">
        <f t="shared" si="107"/>
        <v>7.8483396097226965</v>
      </c>
      <c r="AC148" s="9">
        <v>0.85</v>
      </c>
      <c r="AD148" s="9">
        <f t="shared" si="108"/>
        <v>9.2333407173208197</v>
      </c>
      <c r="AE148" s="11">
        <v>1</v>
      </c>
      <c r="AF148" s="11">
        <v>10</v>
      </c>
      <c r="AG148" s="11"/>
      <c r="AH148" s="10">
        <v>2.5</v>
      </c>
      <c r="AI148" s="11"/>
      <c r="AJ148" s="11"/>
      <c r="AK148" s="38">
        <f>Z148</f>
        <v>996.73913043478251</v>
      </c>
      <c r="AL148" s="70" t="s">
        <v>192</v>
      </c>
    </row>
    <row r="149" spans="2:38" x14ac:dyDescent="0.25">
      <c r="B149" s="4" t="s">
        <v>167</v>
      </c>
      <c r="C149" s="36"/>
      <c r="D149" s="11"/>
      <c r="E149" s="37"/>
      <c r="F149" s="36"/>
      <c r="G149" s="11"/>
      <c r="H149" s="11"/>
      <c r="I149" s="11"/>
      <c r="J149" s="11">
        <v>10</v>
      </c>
      <c r="K149" s="11"/>
      <c r="L149" s="11">
        <v>8</v>
      </c>
      <c r="M149" s="37"/>
      <c r="N149" s="36"/>
      <c r="O149" s="11"/>
      <c r="P149" s="11">
        <v>1</v>
      </c>
      <c r="Q149" s="37"/>
      <c r="R149" s="36"/>
      <c r="S149" s="11"/>
      <c r="T149" s="37"/>
      <c r="U149" s="9">
        <v>1</v>
      </c>
      <c r="V149" s="9">
        <v>1</v>
      </c>
      <c r="W149" s="9">
        <f t="shared" si="104"/>
        <v>663</v>
      </c>
      <c r="X149" s="60">
        <f t="shared" si="105"/>
        <v>0</v>
      </c>
      <c r="Y149" s="9">
        <v>0.92</v>
      </c>
      <c r="Z149" s="9">
        <f t="shared" si="106"/>
        <v>720.6521739130435</v>
      </c>
      <c r="AA149" s="11">
        <v>127</v>
      </c>
      <c r="AB149" s="9">
        <f t="shared" si="107"/>
        <v>5.6744265662444366</v>
      </c>
      <c r="AC149" s="9">
        <v>0.85</v>
      </c>
      <c r="AD149" s="158">
        <f t="shared" si="108"/>
        <v>6.6757959602875729</v>
      </c>
      <c r="AE149" s="11">
        <v>1</v>
      </c>
      <c r="AF149" s="11">
        <v>10</v>
      </c>
      <c r="AG149" s="11"/>
      <c r="AH149" s="10">
        <v>2.5</v>
      </c>
      <c r="AI149" s="11">
        <f>Z149</f>
        <v>720.6521739130435</v>
      </c>
      <c r="AJ149" s="11"/>
      <c r="AK149" s="38"/>
      <c r="AL149" s="70" t="s">
        <v>232</v>
      </c>
    </row>
    <row r="150" spans="2:38" x14ac:dyDescent="0.25">
      <c r="B150" s="4" t="s">
        <v>168</v>
      </c>
      <c r="C150" s="36"/>
      <c r="D150" s="11"/>
      <c r="E150" s="37"/>
      <c r="F150" s="36"/>
      <c r="G150" s="11"/>
      <c r="H150" s="11"/>
      <c r="I150" s="11"/>
      <c r="J150" s="11">
        <v>7</v>
      </c>
      <c r="K150" s="11"/>
      <c r="L150" s="11">
        <v>10</v>
      </c>
      <c r="M150" s="37"/>
      <c r="N150" s="36"/>
      <c r="O150" s="11"/>
      <c r="P150" s="11">
        <v>1</v>
      </c>
      <c r="Q150" s="37"/>
      <c r="R150" s="36"/>
      <c r="S150" s="11"/>
      <c r="T150" s="37"/>
      <c r="U150" s="9">
        <v>1</v>
      </c>
      <c r="V150" s="9">
        <v>1</v>
      </c>
      <c r="W150" s="9">
        <f t="shared" si="104"/>
        <v>675</v>
      </c>
      <c r="X150" s="60">
        <f t="shared" si="105"/>
        <v>0</v>
      </c>
      <c r="Y150" s="9">
        <v>0.92</v>
      </c>
      <c r="Z150" s="9">
        <f t="shared" si="106"/>
        <v>733.695652173913</v>
      </c>
      <c r="AA150" s="11">
        <v>127</v>
      </c>
      <c r="AB150" s="9">
        <f t="shared" si="107"/>
        <v>5.7771311194796295</v>
      </c>
      <c r="AC150" s="9">
        <v>0.85</v>
      </c>
      <c r="AD150" s="158">
        <f t="shared" si="108"/>
        <v>6.7966248464466235</v>
      </c>
      <c r="AE150" s="11">
        <v>1</v>
      </c>
      <c r="AF150" s="11">
        <v>10</v>
      </c>
      <c r="AG150" s="11"/>
      <c r="AH150" s="10">
        <v>2.5</v>
      </c>
      <c r="AI150" s="11"/>
      <c r="AJ150" s="12">
        <f>Z150</f>
        <v>733.695652173913</v>
      </c>
      <c r="AK150" s="38"/>
      <c r="AL150" s="70" t="s">
        <v>235</v>
      </c>
    </row>
    <row r="151" spans="2:38" x14ac:dyDescent="0.25">
      <c r="B151" s="4" t="s">
        <v>169</v>
      </c>
      <c r="C151" s="36">
        <v>4</v>
      </c>
      <c r="D151" s="11">
        <v>1</v>
      </c>
      <c r="E151" s="37"/>
      <c r="F151" s="36"/>
      <c r="G151" s="11"/>
      <c r="H151" s="11"/>
      <c r="I151" s="11"/>
      <c r="J151" s="11">
        <v>5</v>
      </c>
      <c r="K151" s="11"/>
      <c r="L151" s="11">
        <v>2</v>
      </c>
      <c r="M151" s="37"/>
      <c r="N151" s="36"/>
      <c r="O151" s="11"/>
      <c r="P151" s="11">
        <v>1</v>
      </c>
      <c r="Q151" s="37"/>
      <c r="R151" s="36"/>
      <c r="S151" s="11"/>
      <c r="T151" s="37"/>
      <c r="U151" s="9">
        <v>1</v>
      </c>
      <c r="V151" s="9">
        <v>1</v>
      </c>
      <c r="W151" s="9">
        <f t="shared" si="104"/>
        <v>997</v>
      </c>
      <c r="X151" s="60">
        <f t="shared" si="105"/>
        <v>0</v>
      </c>
      <c r="Y151" s="9">
        <v>0.92</v>
      </c>
      <c r="Z151" s="9">
        <f t="shared" si="106"/>
        <v>1083.695652173913</v>
      </c>
      <c r="AA151" s="11">
        <v>127</v>
      </c>
      <c r="AB151" s="9">
        <f t="shared" si="107"/>
        <v>8.5330366312906527</v>
      </c>
      <c r="AC151" s="9">
        <v>0.85</v>
      </c>
      <c r="AD151" s="158">
        <f t="shared" si="108"/>
        <v>10.038866625047827</v>
      </c>
      <c r="AE151" s="11">
        <v>1</v>
      </c>
      <c r="AF151" s="11">
        <v>16</v>
      </c>
      <c r="AG151" s="11"/>
      <c r="AH151" s="10">
        <v>2.5</v>
      </c>
      <c r="AI151" s="11"/>
      <c r="AJ151" s="11"/>
      <c r="AK151" s="38">
        <f>Z151</f>
        <v>1083.695652173913</v>
      </c>
      <c r="AL151" s="70" t="s">
        <v>233</v>
      </c>
    </row>
    <row r="152" spans="2:38" x14ac:dyDescent="0.25">
      <c r="B152" s="4" t="s">
        <v>170</v>
      </c>
      <c r="C152" s="36">
        <v>3</v>
      </c>
      <c r="D152" s="11">
        <v>1</v>
      </c>
      <c r="E152" s="37"/>
      <c r="F152" s="36"/>
      <c r="G152" s="11"/>
      <c r="H152" s="11"/>
      <c r="I152" s="11"/>
      <c r="J152" s="11">
        <v>5</v>
      </c>
      <c r="K152" s="11"/>
      <c r="L152" s="11">
        <v>2</v>
      </c>
      <c r="M152" s="37"/>
      <c r="N152" s="36"/>
      <c r="O152" s="11"/>
      <c r="P152" s="11">
        <v>1</v>
      </c>
      <c r="Q152" s="37"/>
      <c r="R152" s="36"/>
      <c r="S152" s="11"/>
      <c r="T152" s="37"/>
      <c r="U152" s="9">
        <v>1</v>
      </c>
      <c r="V152" s="9">
        <v>1</v>
      </c>
      <c r="W152" s="9">
        <f t="shared" si="104"/>
        <v>897</v>
      </c>
      <c r="X152" s="60">
        <f t="shared" si="105"/>
        <v>0</v>
      </c>
      <c r="Y152" s="9">
        <v>0.92</v>
      </c>
      <c r="Z152" s="9">
        <f t="shared" si="106"/>
        <v>975</v>
      </c>
      <c r="AA152" s="11">
        <v>127</v>
      </c>
      <c r="AB152" s="9">
        <f t="shared" si="107"/>
        <v>7.6771653543307083</v>
      </c>
      <c r="AC152" s="9">
        <v>0.85</v>
      </c>
      <c r="AD152" s="9">
        <f t="shared" si="108"/>
        <v>9.0319592403890692</v>
      </c>
      <c r="AE152" s="11">
        <v>1</v>
      </c>
      <c r="AF152" s="11">
        <v>10</v>
      </c>
      <c r="AG152" s="11"/>
      <c r="AH152" s="10">
        <v>2.5</v>
      </c>
      <c r="AI152" s="11">
        <f>Z152</f>
        <v>975</v>
      </c>
      <c r="AJ152" s="11"/>
      <c r="AK152" s="38"/>
      <c r="AL152" s="70" t="s">
        <v>193</v>
      </c>
    </row>
    <row r="153" spans="2:38" x14ac:dyDescent="0.25">
      <c r="B153" s="4" t="s">
        <v>171</v>
      </c>
      <c r="C153" s="36"/>
      <c r="D153" s="11"/>
      <c r="E153" s="37"/>
      <c r="F153" s="36"/>
      <c r="G153" s="11"/>
      <c r="H153" s="11"/>
      <c r="I153" s="11"/>
      <c r="J153" s="11">
        <v>2</v>
      </c>
      <c r="K153" s="11"/>
      <c r="L153" s="11">
        <v>7</v>
      </c>
      <c r="M153" s="37"/>
      <c r="N153" s="36"/>
      <c r="O153" s="11"/>
      <c r="P153" s="11">
        <v>1</v>
      </c>
      <c r="Q153" s="37"/>
      <c r="R153" s="36"/>
      <c r="S153" s="11"/>
      <c r="T153" s="37"/>
      <c r="U153" s="9">
        <v>1</v>
      </c>
      <c r="V153" s="9">
        <v>1</v>
      </c>
      <c r="W153" s="9">
        <f t="shared" si="104"/>
        <v>467</v>
      </c>
      <c r="X153" s="60">
        <f t="shared" si="105"/>
        <v>0</v>
      </c>
      <c r="Y153" s="9">
        <v>0.92</v>
      </c>
      <c r="Z153" s="9">
        <f t="shared" si="106"/>
        <v>507.60869565217388</v>
      </c>
      <c r="AA153" s="11">
        <v>127</v>
      </c>
      <c r="AB153" s="9">
        <f t="shared" si="107"/>
        <v>3.9969188634029438</v>
      </c>
      <c r="AC153" s="9">
        <v>0.85</v>
      </c>
      <c r="AD153" s="158">
        <f t="shared" si="108"/>
        <v>4.7022574863564044</v>
      </c>
      <c r="AE153" s="11">
        <v>1</v>
      </c>
      <c r="AF153" s="11">
        <v>10</v>
      </c>
      <c r="AG153" s="11"/>
      <c r="AH153" s="10">
        <v>2.5</v>
      </c>
      <c r="AI153" s="11"/>
      <c r="AJ153" s="12">
        <f>Z153</f>
        <v>507.60869565217388</v>
      </c>
      <c r="AK153" s="38"/>
      <c r="AL153" s="70" t="s">
        <v>237</v>
      </c>
    </row>
    <row r="154" spans="2:38" x14ac:dyDescent="0.25">
      <c r="B154" s="4" t="s">
        <v>172</v>
      </c>
      <c r="C154" s="36"/>
      <c r="D154" s="11"/>
      <c r="E154" s="37"/>
      <c r="F154" s="36"/>
      <c r="G154" s="11"/>
      <c r="H154" s="11"/>
      <c r="I154" s="11"/>
      <c r="J154" s="11">
        <v>4</v>
      </c>
      <c r="K154" s="11"/>
      <c r="L154" s="11">
        <v>6</v>
      </c>
      <c r="M154" s="37"/>
      <c r="N154" s="36"/>
      <c r="O154" s="11"/>
      <c r="P154" s="11">
        <v>1</v>
      </c>
      <c r="Q154" s="37"/>
      <c r="R154" s="36"/>
      <c r="S154" s="11"/>
      <c r="T154" s="37"/>
      <c r="U154" s="9">
        <v>1</v>
      </c>
      <c r="V154" s="9">
        <v>1</v>
      </c>
      <c r="W154" s="9">
        <f t="shared" si="104"/>
        <v>471</v>
      </c>
      <c r="X154" s="60">
        <f t="shared" si="105"/>
        <v>0</v>
      </c>
      <c r="Y154" s="9">
        <v>0.92</v>
      </c>
      <c r="Z154" s="9">
        <f t="shared" si="106"/>
        <v>511.95652173913044</v>
      </c>
      <c r="AA154" s="11">
        <v>127</v>
      </c>
      <c r="AB154" s="9">
        <f t="shared" si="107"/>
        <v>4.0311537144813423</v>
      </c>
      <c r="AC154" s="9">
        <v>0.85</v>
      </c>
      <c r="AD154" s="158">
        <f t="shared" si="108"/>
        <v>4.7425337817427557</v>
      </c>
      <c r="AE154" s="11">
        <v>1</v>
      </c>
      <c r="AF154" s="11">
        <v>10</v>
      </c>
      <c r="AG154" s="11"/>
      <c r="AH154" s="10">
        <v>2.5</v>
      </c>
      <c r="AI154" s="11"/>
      <c r="AJ154" s="11"/>
      <c r="AK154" s="38">
        <f>Z154</f>
        <v>511.95652173913044</v>
      </c>
      <c r="AL154" s="70" t="s">
        <v>239</v>
      </c>
    </row>
    <row r="155" spans="2:38" x14ac:dyDescent="0.25">
      <c r="B155" s="4" t="s">
        <v>173</v>
      </c>
      <c r="C155" s="36">
        <v>5</v>
      </c>
      <c r="D155" s="11">
        <v>1</v>
      </c>
      <c r="E155" s="37"/>
      <c r="F155" s="36"/>
      <c r="G155" s="11"/>
      <c r="H155" s="11"/>
      <c r="I155" s="11"/>
      <c r="J155" s="11">
        <v>6</v>
      </c>
      <c r="K155" s="11"/>
      <c r="L155" s="11">
        <v>2</v>
      </c>
      <c r="M155" s="37"/>
      <c r="N155" s="36">
        <v>1</v>
      </c>
      <c r="O155" s="11"/>
      <c r="P155" s="11">
        <v>1</v>
      </c>
      <c r="Q155" s="37"/>
      <c r="R155" s="36"/>
      <c r="S155" s="11"/>
      <c r="T155" s="37"/>
      <c r="U155" s="9">
        <v>1</v>
      </c>
      <c r="V155" s="9">
        <v>1</v>
      </c>
      <c r="W155" s="9">
        <f t="shared" si="104"/>
        <v>1137</v>
      </c>
      <c r="X155" s="60">
        <f t="shared" si="105"/>
        <v>0</v>
      </c>
      <c r="Y155" s="9">
        <v>0.92</v>
      </c>
      <c r="Z155" s="9">
        <f t="shared" si="106"/>
        <v>1235.8695652173913</v>
      </c>
      <c r="AA155" s="11">
        <v>127</v>
      </c>
      <c r="AB155" s="9">
        <f t="shared" si="107"/>
        <v>9.7312564190345761</v>
      </c>
      <c r="AC155" s="9">
        <v>0.85</v>
      </c>
      <c r="AD155" s="9">
        <f t="shared" si="108"/>
        <v>11.44853696357009</v>
      </c>
      <c r="AE155" s="11">
        <v>1</v>
      </c>
      <c r="AF155" s="11">
        <v>16</v>
      </c>
      <c r="AG155" s="11"/>
      <c r="AH155" s="10">
        <v>2.5</v>
      </c>
      <c r="AI155" s="11">
        <f>Z155</f>
        <v>1235.8695652173913</v>
      </c>
      <c r="AJ155" s="11"/>
      <c r="AK155" s="38"/>
      <c r="AL155" s="70" t="s">
        <v>194</v>
      </c>
    </row>
    <row r="156" spans="2:38" x14ac:dyDescent="0.25">
      <c r="B156" s="4" t="s">
        <v>174</v>
      </c>
      <c r="C156" s="36">
        <v>3</v>
      </c>
      <c r="D156" s="11">
        <v>1</v>
      </c>
      <c r="E156" s="37"/>
      <c r="F156" s="36"/>
      <c r="G156" s="11"/>
      <c r="H156" s="11"/>
      <c r="I156" s="11"/>
      <c r="J156" s="11">
        <v>1</v>
      </c>
      <c r="K156" s="11"/>
      <c r="L156" s="11">
        <v>4</v>
      </c>
      <c r="M156" s="37"/>
      <c r="N156" s="36"/>
      <c r="O156" s="11"/>
      <c r="P156" s="11">
        <v>1</v>
      </c>
      <c r="Q156" s="37"/>
      <c r="R156" s="36"/>
      <c r="S156" s="11"/>
      <c r="T156" s="37"/>
      <c r="U156" s="9">
        <v>1</v>
      </c>
      <c r="V156" s="9">
        <v>1</v>
      </c>
      <c r="W156" s="9">
        <f t="shared" si="104"/>
        <v>889</v>
      </c>
      <c r="X156" s="60">
        <f t="shared" si="105"/>
        <v>0</v>
      </c>
      <c r="Y156" s="9">
        <v>0.92</v>
      </c>
      <c r="Z156" s="9">
        <f t="shared" si="106"/>
        <v>966.30434782608688</v>
      </c>
      <c r="AA156" s="11">
        <v>127</v>
      </c>
      <c r="AB156" s="9">
        <f t="shared" si="107"/>
        <v>7.6086956521739122</v>
      </c>
      <c r="AC156" s="9">
        <v>0.85</v>
      </c>
      <c r="AD156" s="9">
        <f t="shared" si="108"/>
        <v>8.9514066496163682</v>
      </c>
      <c r="AE156" s="11">
        <v>1</v>
      </c>
      <c r="AF156" s="11">
        <v>10</v>
      </c>
      <c r="AG156" s="11"/>
      <c r="AH156" s="10">
        <v>2.5</v>
      </c>
      <c r="AI156" s="11"/>
      <c r="AJ156" s="12">
        <f>Z156</f>
        <v>966.30434782608688</v>
      </c>
      <c r="AK156" s="38"/>
      <c r="AL156" s="70" t="s">
        <v>195</v>
      </c>
    </row>
    <row r="157" spans="2:38" x14ac:dyDescent="0.25">
      <c r="B157" s="4" t="s">
        <v>175</v>
      </c>
      <c r="C157" s="36"/>
      <c r="D157" s="11"/>
      <c r="E157" s="37"/>
      <c r="F157" s="36"/>
      <c r="G157" s="11"/>
      <c r="H157" s="11"/>
      <c r="I157" s="11"/>
      <c r="J157" s="11"/>
      <c r="K157" s="11"/>
      <c r="L157" s="11">
        <v>6</v>
      </c>
      <c r="M157" s="37"/>
      <c r="N157" s="36"/>
      <c r="O157" s="11"/>
      <c r="P157" s="11">
        <v>1</v>
      </c>
      <c r="Q157" s="37"/>
      <c r="R157" s="36"/>
      <c r="S157" s="11"/>
      <c r="T157" s="37"/>
      <c r="U157" s="9">
        <v>1</v>
      </c>
      <c r="V157" s="9">
        <v>1</v>
      </c>
      <c r="W157" s="9">
        <f t="shared" si="104"/>
        <v>391</v>
      </c>
      <c r="X157" s="60">
        <f t="shared" si="105"/>
        <v>0</v>
      </c>
      <c r="Y157" s="9">
        <v>0.92</v>
      </c>
      <c r="Z157" s="9">
        <f t="shared" si="106"/>
        <v>425</v>
      </c>
      <c r="AA157" s="11">
        <v>127</v>
      </c>
      <c r="AB157" s="9">
        <f t="shared" si="107"/>
        <v>3.3464566929133857</v>
      </c>
      <c r="AC157" s="9">
        <v>0.85</v>
      </c>
      <c r="AD157" s="158">
        <f t="shared" si="108"/>
        <v>3.9370078740157481</v>
      </c>
      <c r="AE157" s="11">
        <v>1</v>
      </c>
      <c r="AF157" s="11">
        <v>10</v>
      </c>
      <c r="AG157" s="11"/>
      <c r="AH157" s="10">
        <v>2.5</v>
      </c>
      <c r="AI157" s="11"/>
      <c r="AJ157" s="11"/>
      <c r="AK157" s="38">
        <f>Z157</f>
        <v>425</v>
      </c>
      <c r="AL157" s="70" t="s">
        <v>241</v>
      </c>
    </row>
    <row r="158" spans="2:38" x14ac:dyDescent="0.25">
      <c r="B158" s="4" t="s">
        <v>176</v>
      </c>
      <c r="C158" s="36"/>
      <c r="D158" s="11"/>
      <c r="E158" s="37"/>
      <c r="F158" s="36"/>
      <c r="G158" s="11"/>
      <c r="H158" s="11"/>
      <c r="I158" s="11"/>
      <c r="J158" s="11">
        <v>20</v>
      </c>
      <c r="K158" s="11"/>
      <c r="L158" s="11"/>
      <c r="M158" s="37"/>
      <c r="N158" s="36"/>
      <c r="O158" s="11"/>
      <c r="P158" s="11"/>
      <c r="Q158" s="37"/>
      <c r="R158" s="36"/>
      <c r="S158" s="11"/>
      <c r="T158" s="37"/>
      <c r="U158" s="9">
        <v>1</v>
      </c>
      <c r="V158" s="9">
        <v>1</v>
      </c>
      <c r="W158" s="9">
        <f t="shared" si="104"/>
        <v>400</v>
      </c>
      <c r="X158" s="60">
        <f t="shared" si="105"/>
        <v>0</v>
      </c>
      <c r="Y158" s="9">
        <v>0.92</v>
      </c>
      <c r="Z158" s="9">
        <f t="shared" si="106"/>
        <v>434.78260869565213</v>
      </c>
      <c r="AA158" s="11">
        <v>127</v>
      </c>
      <c r="AB158" s="9">
        <f t="shared" si="107"/>
        <v>3.4234851078397806</v>
      </c>
      <c r="AC158" s="9">
        <v>0.85</v>
      </c>
      <c r="AD158" s="9">
        <f t="shared" si="108"/>
        <v>4.0276295386350363</v>
      </c>
      <c r="AE158" s="11">
        <v>1</v>
      </c>
      <c r="AF158" s="11">
        <v>10</v>
      </c>
      <c r="AG158" s="11"/>
      <c r="AH158" s="10">
        <v>2.5</v>
      </c>
      <c r="AI158" s="11">
        <f>Z158</f>
        <v>434.78260869565213</v>
      </c>
      <c r="AJ158" s="11"/>
      <c r="AK158" s="38"/>
      <c r="AL158" s="70" t="s">
        <v>196</v>
      </c>
    </row>
    <row r="159" spans="2:38" x14ac:dyDescent="0.25">
      <c r="B159" s="4" t="s">
        <v>177</v>
      </c>
      <c r="C159" s="36"/>
      <c r="D159" s="11"/>
      <c r="E159" s="37"/>
      <c r="F159" s="36"/>
      <c r="G159" s="11"/>
      <c r="H159" s="11"/>
      <c r="I159" s="11"/>
      <c r="J159" s="11">
        <v>20</v>
      </c>
      <c r="K159" s="11"/>
      <c r="L159" s="11"/>
      <c r="M159" s="37"/>
      <c r="N159" s="36"/>
      <c r="O159" s="11"/>
      <c r="P159" s="11">
        <v>1</v>
      </c>
      <c r="Q159" s="37"/>
      <c r="R159" s="36"/>
      <c r="S159" s="11"/>
      <c r="T159" s="37"/>
      <c r="U159" s="9">
        <v>1</v>
      </c>
      <c r="V159" s="9">
        <v>1</v>
      </c>
      <c r="W159" s="9">
        <f t="shared" ref="W159" si="109">(((C159*C$145)+(D159*D$145)+(E159*E$145))*U159)+(((F159*F$145)+(G159*G$145)+(H159*H$145)+(I159*I$145)+(J159*J$145)+(K159*K$145)+(L159*L$145)+(M159*M$145))*V159)+((N159*N$145)+(O159*O$145)+(P159*P$145)+(Q159*Q$145))</f>
        <v>575</v>
      </c>
      <c r="X159" s="60">
        <f t="shared" ref="X159" si="110">((R159*R$145*750)+(S159*S$145*750)+(T159*T$145*750))/750</f>
        <v>0</v>
      </c>
      <c r="Y159" s="9">
        <v>0.92</v>
      </c>
      <c r="Z159" s="9">
        <f t="shared" ref="Z159" si="111">(W159+(X159*750))/Y159</f>
        <v>625</v>
      </c>
      <c r="AA159" s="11">
        <v>127</v>
      </c>
      <c r="AB159" s="9">
        <f t="shared" ref="AB159" si="112">IF(AA159*AE159=0,0,IF(AA159*AE159=127,Z159/127,IF(AA159*AE159=254,Z159/127,IF(AA159*AE159=220,Z159/220,IF(AA159*AE159=440,Z159/220,IF(AA159*AE159=660,Z159/381,Z159*657.4))))))</f>
        <v>4.9212598425196852</v>
      </c>
      <c r="AC159" s="9">
        <v>0.85</v>
      </c>
      <c r="AD159" s="9">
        <f t="shared" ref="AD159" si="113">AB159/AC159</f>
        <v>5.7897174617878653</v>
      </c>
      <c r="AE159" s="11">
        <v>1</v>
      </c>
      <c r="AF159" s="11">
        <v>10</v>
      </c>
      <c r="AG159" s="11"/>
      <c r="AH159" s="10">
        <v>2.5</v>
      </c>
      <c r="AI159" s="11"/>
      <c r="AJ159" s="12">
        <f>Z159</f>
        <v>625</v>
      </c>
      <c r="AK159" s="38"/>
      <c r="AL159" s="70" t="s">
        <v>196</v>
      </c>
    </row>
    <row r="160" spans="2:38" x14ac:dyDescent="0.25">
      <c r="B160" s="4" t="s">
        <v>178</v>
      </c>
      <c r="C160" s="36">
        <v>2</v>
      </c>
      <c r="D160" s="11">
        <v>8</v>
      </c>
      <c r="E160" s="37">
        <v>1</v>
      </c>
      <c r="F160" s="36"/>
      <c r="G160" s="11"/>
      <c r="H160" s="11"/>
      <c r="I160" s="11"/>
      <c r="J160" s="11"/>
      <c r="K160" s="11"/>
      <c r="L160" s="11"/>
      <c r="M160" s="37"/>
      <c r="N160" s="36"/>
      <c r="O160" s="11"/>
      <c r="P160" s="11"/>
      <c r="Q160" s="37"/>
      <c r="R160" s="36"/>
      <c r="S160" s="11"/>
      <c r="T160" s="37"/>
      <c r="U160" s="9">
        <v>1</v>
      </c>
      <c r="V160" s="9">
        <v>1</v>
      </c>
      <c r="W160" s="9">
        <f t="shared" ref="W160:W164" si="114">(((C160*C$145)+(D160*D$145)+(E160*E$145))*U160)+(((F160*F$145)+(G160*G$145)+(H160*H$145)+(I160*I$145)+(J160*J$145)+(K160*K$145)+(L160*L$145)+(M160*M$145))*V160)+((N160*N$145)+(O160*O$145)+(P160*P$145)+(Q160*Q$145))</f>
        <v>2800</v>
      </c>
      <c r="X160" s="60">
        <f t="shared" ref="X160:X164" si="115">((R160*R$145*750)+(S160*S$145*750)+(T160*T$145*750))/750</f>
        <v>0</v>
      </c>
      <c r="Y160" s="9">
        <v>0.92</v>
      </c>
      <c r="Z160" s="9">
        <f t="shared" ref="Z160:Z164" si="116">(W160+(X160*750))/Y160</f>
        <v>3043.478260869565</v>
      </c>
      <c r="AA160" s="11">
        <v>127</v>
      </c>
      <c r="AB160" s="9">
        <f t="shared" ref="AB160:AB164" si="117">IF(AA160*AE160=0,0,IF(AA160*AE160=127,Z160/127,IF(AA160*AE160=254,Z160/127,IF(AA160*AE160=220,Z160/220,IF(AA160*AE160=440,Z160/220,IF(AA160*AE160=660,Z160/381,Z160*657.4))))))</f>
        <v>23.964395754878463</v>
      </c>
      <c r="AC160" s="9">
        <v>0.85</v>
      </c>
      <c r="AD160" s="9">
        <f t="shared" ref="AD160:AD164" si="118">AB160/AC160</f>
        <v>28.19340677044525</v>
      </c>
      <c r="AE160" s="11">
        <v>1</v>
      </c>
      <c r="AF160" s="11">
        <v>32</v>
      </c>
      <c r="AG160" s="11"/>
      <c r="AH160" s="10">
        <v>4</v>
      </c>
      <c r="AI160" s="11"/>
      <c r="AJ160" s="12"/>
      <c r="AK160" s="38">
        <f>Z160</f>
        <v>3043.478260869565</v>
      </c>
      <c r="AL160" s="70" t="s">
        <v>231</v>
      </c>
    </row>
    <row r="161" spans="2:38" x14ac:dyDescent="0.25">
      <c r="B161" s="4" t="s">
        <v>203</v>
      </c>
      <c r="C161" s="36">
        <v>1</v>
      </c>
      <c r="D161" s="11">
        <v>5</v>
      </c>
      <c r="E161" s="37">
        <v>1</v>
      </c>
      <c r="F161" s="36"/>
      <c r="G161" s="11"/>
      <c r="H161" s="11"/>
      <c r="I161" s="11"/>
      <c r="J161" s="11"/>
      <c r="K161" s="11"/>
      <c r="L161" s="11"/>
      <c r="M161" s="37"/>
      <c r="N161" s="36"/>
      <c r="O161" s="11"/>
      <c r="P161" s="11"/>
      <c r="Q161" s="37"/>
      <c r="R161" s="36"/>
      <c r="S161" s="11"/>
      <c r="T161" s="37"/>
      <c r="U161" s="9">
        <v>1</v>
      </c>
      <c r="V161" s="9">
        <v>1</v>
      </c>
      <c r="W161" s="9">
        <f t="shared" si="114"/>
        <v>1950</v>
      </c>
      <c r="X161" s="60">
        <f t="shared" si="115"/>
        <v>0</v>
      </c>
      <c r="Y161" s="9">
        <v>0.92</v>
      </c>
      <c r="Z161" s="9">
        <f t="shared" si="116"/>
        <v>2119.565217391304</v>
      </c>
      <c r="AA161" s="11">
        <v>127</v>
      </c>
      <c r="AB161" s="9">
        <f t="shared" si="117"/>
        <v>16.689489900718929</v>
      </c>
      <c r="AC161" s="9">
        <v>0.85</v>
      </c>
      <c r="AD161" s="9">
        <f t="shared" si="118"/>
        <v>19.634694000845798</v>
      </c>
      <c r="AE161" s="11">
        <v>1</v>
      </c>
      <c r="AF161" s="11">
        <v>20</v>
      </c>
      <c r="AG161" s="11"/>
      <c r="AH161" s="10">
        <v>2.5</v>
      </c>
      <c r="AI161" s="11">
        <f>Z161</f>
        <v>2119.565217391304</v>
      </c>
      <c r="AJ161" s="11"/>
      <c r="AK161" s="38"/>
      <c r="AL161" s="70" t="s">
        <v>234</v>
      </c>
    </row>
    <row r="162" spans="2:38" x14ac:dyDescent="0.25">
      <c r="B162" s="4" t="s">
        <v>208</v>
      </c>
      <c r="C162" s="36">
        <v>2</v>
      </c>
      <c r="D162" s="11">
        <v>5</v>
      </c>
      <c r="E162" s="37"/>
      <c r="F162" s="36"/>
      <c r="G162" s="11"/>
      <c r="H162" s="11"/>
      <c r="I162" s="11"/>
      <c r="J162" s="11"/>
      <c r="K162" s="11"/>
      <c r="L162" s="11"/>
      <c r="M162" s="37"/>
      <c r="N162" s="36"/>
      <c r="O162" s="11"/>
      <c r="P162" s="11"/>
      <c r="Q162" s="37"/>
      <c r="R162" s="36"/>
      <c r="S162" s="11"/>
      <c r="T162" s="37"/>
      <c r="U162" s="9">
        <v>1</v>
      </c>
      <c r="V162" s="9">
        <v>1</v>
      </c>
      <c r="W162" s="9">
        <f t="shared" si="114"/>
        <v>1450</v>
      </c>
      <c r="X162" s="60">
        <f t="shared" si="115"/>
        <v>0</v>
      </c>
      <c r="Y162" s="9">
        <v>0.92</v>
      </c>
      <c r="Z162" s="9">
        <f t="shared" si="116"/>
        <v>1576.086956521739</v>
      </c>
      <c r="AA162" s="11">
        <v>127</v>
      </c>
      <c r="AB162" s="9">
        <f t="shared" si="117"/>
        <v>12.410133515919204</v>
      </c>
      <c r="AC162" s="9">
        <v>0.85</v>
      </c>
      <c r="AD162" s="9">
        <f t="shared" si="118"/>
        <v>14.600157077552005</v>
      </c>
      <c r="AE162" s="11">
        <v>1</v>
      </c>
      <c r="AF162" s="11">
        <v>16</v>
      </c>
      <c r="AG162" s="11"/>
      <c r="AH162" s="10">
        <v>2.5</v>
      </c>
      <c r="AI162" s="11"/>
      <c r="AJ162" s="12">
        <f>Z162</f>
        <v>1576.086956521739</v>
      </c>
      <c r="AK162" s="38"/>
      <c r="AL162" s="70" t="s">
        <v>234</v>
      </c>
    </row>
    <row r="163" spans="2:38" x14ac:dyDescent="0.25">
      <c r="B163" s="4" t="s">
        <v>209</v>
      </c>
      <c r="C163" s="36">
        <v>3</v>
      </c>
      <c r="D163" s="11">
        <v>5</v>
      </c>
      <c r="E163" s="37">
        <v>1</v>
      </c>
      <c r="F163" s="36"/>
      <c r="G163" s="11"/>
      <c r="H163" s="11"/>
      <c r="I163" s="11"/>
      <c r="J163" s="11"/>
      <c r="K163" s="11"/>
      <c r="L163" s="11"/>
      <c r="M163" s="37"/>
      <c r="N163" s="36"/>
      <c r="O163" s="11"/>
      <c r="P163" s="11"/>
      <c r="Q163" s="37"/>
      <c r="R163" s="36"/>
      <c r="S163" s="11"/>
      <c r="T163" s="37"/>
      <c r="U163" s="9">
        <v>1</v>
      </c>
      <c r="V163" s="9">
        <v>1</v>
      </c>
      <c r="W163" s="9">
        <f t="shared" si="114"/>
        <v>2150</v>
      </c>
      <c r="X163" s="60">
        <f t="shared" si="115"/>
        <v>0</v>
      </c>
      <c r="Y163" s="9">
        <v>0.92</v>
      </c>
      <c r="Z163" s="9">
        <f t="shared" si="116"/>
        <v>2336.9565217391305</v>
      </c>
      <c r="AA163" s="11">
        <v>127</v>
      </c>
      <c r="AB163" s="9">
        <f t="shared" si="117"/>
        <v>18.401232454638823</v>
      </c>
      <c r="AC163" s="9">
        <v>0.85</v>
      </c>
      <c r="AD163" s="9">
        <f t="shared" si="118"/>
        <v>21.648508770163321</v>
      </c>
      <c r="AE163" s="11">
        <v>1</v>
      </c>
      <c r="AF163" s="11">
        <v>20</v>
      </c>
      <c r="AG163" s="11"/>
      <c r="AH163" s="10">
        <v>2.5</v>
      </c>
      <c r="AI163" s="11"/>
      <c r="AJ163" s="12"/>
      <c r="AK163" s="38">
        <f>Z163</f>
        <v>2336.9565217391305</v>
      </c>
      <c r="AL163" s="70" t="s">
        <v>236</v>
      </c>
    </row>
    <row r="164" spans="2:38" x14ac:dyDescent="0.25">
      <c r="B164" s="4" t="s">
        <v>212</v>
      </c>
      <c r="C164" s="36">
        <v>2</v>
      </c>
      <c r="D164" s="11">
        <v>5</v>
      </c>
      <c r="E164" s="37">
        <v>1</v>
      </c>
      <c r="F164" s="36"/>
      <c r="G164" s="11"/>
      <c r="H164" s="11"/>
      <c r="I164" s="11"/>
      <c r="J164" s="11"/>
      <c r="K164" s="11"/>
      <c r="L164" s="11"/>
      <c r="M164" s="37"/>
      <c r="N164" s="36"/>
      <c r="O164" s="11"/>
      <c r="P164" s="11"/>
      <c r="Q164" s="37"/>
      <c r="R164" s="36"/>
      <c r="S164" s="11"/>
      <c r="T164" s="37"/>
      <c r="U164" s="9">
        <v>1</v>
      </c>
      <c r="V164" s="9">
        <v>1</v>
      </c>
      <c r="W164" s="9">
        <f t="shared" si="114"/>
        <v>2050</v>
      </c>
      <c r="X164" s="60">
        <f t="shared" si="115"/>
        <v>0</v>
      </c>
      <c r="Y164" s="9">
        <v>0.92</v>
      </c>
      <c r="Z164" s="9">
        <f t="shared" si="116"/>
        <v>2228.2608695652175</v>
      </c>
      <c r="AA164" s="11">
        <v>127</v>
      </c>
      <c r="AB164" s="9">
        <f t="shared" si="117"/>
        <v>17.545361177678878</v>
      </c>
      <c r="AC164" s="9">
        <v>0.85</v>
      </c>
      <c r="AD164" s="9">
        <f t="shared" si="118"/>
        <v>20.641601385504561</v>
      </c>
      <c r="AE164" s="11">
        <v>1</v>
      </c>
      <c r="AF164" s="11">
        <v>20</v>
      </c>
      <c r="AG164" s="11"/>
      <c r="AH164" s="10">
        <v>2.5</v>
      </c>
      <c r="AI164" s="11">
        <f>Z164</f>
        <v>2228.2608695652175</v>
      </c>
      <c r="AJ164" s="11"/>
      <c r="AK164" s="38"/>
      <c r="AL164" s="70" t="s">
        <v>238</v>
      </c>
    </row>
    <row r="165" spans="2:38" x14ac:dyDescent="0.25">
      <c r="B165" s="4" t="s">
        <v>219</v>
      </c>
      <c r="C165" s="36">
        <v>2</v>
      </c>
      <c r="D165" s="11">
        <v>5</v>
      </c>
      <c r="E165" s="37">
        <v>1</v>
      </c>
      <c r="F165" s="36"/>
      <c r="G165" s="11"/>
      <c r="H165" s="11"/>
      <c r="I165" s="11"/>
      <c r="J165" s="11"/>
      <c r="K165" s="11"/>
      <c r="L165" s="11"/>
      <c r="M165" s="37"/>
      <c r="N165" s="36"/>
      <c r="O165" s="11"/>
      <c r="P165" s="11"/>
      <c r="Q165" s="37"/>
      <c r="R165" s="36"/>
      <c r="S165" s="11"/>
      <c r="T165" s="37"/>
      <c r="U165" s="9">
        <v>1</v>
      </c>
      <c r="V165" s="9">
        <v>1</v>
      </c>
      <c r="W165" s="9">
        <f t="shared" ref="W165" si="119">(((C165*C$145)+(D165*D$145)+(E165*E$145))*U165)+(((F165*F$145)+(G165*G$145)+(H165*H$145)+(I165*I$145)+(J165*J$145)+(K165*K$145)+(L165*L$145)+(M165*M$145))*V165)+((N165*N$145)+(O165*O$145)+(P165*P$145)+(Q165*Q$145))</f>
        <v>2050</v>
      </c>
      <c r="X165" s="60">
        <f t="shared" ref="X165" si="120">((R165*R$145*750)+(S165*S$145*750)+(T165*T$145*750))/750</f>
        <v>0</v>
      </c>
      <c r="Y165" s="9">
        <v>0.92</v>
      </c>
      <c r="Z165" s="9">
        <f t="shared" ref="Z165" si="121">(W165+(X165*750))/Y165</f>
        <v>2228.2608695652175</v>
      </c>
      <c r="AA165" s="11">
        <v>127</v>
      </c>
      <c r="AB165" s="9">
        <f t="shared" ref="AB165" si="122">IF(AA165*AE165=0,0,IF(AA165*AE165=127,Z165/127,IF(AA165*AE165=254,Z165/127,IF(AA165*AE165=220,Z165/220,IF(AA165*AE165=440,Z165/220,IF(AA165*AE165=660,Z165/381,Z165*657.4))))))</f>
        <v>17.545361177678878</v>
      </c>
      <c r="AC165" s="9">
        <v>0.85</v>
      </c>
      <c r="AD165" s="9">
        <f t="shared" ref="AD165" si="123">AB165/AC165</f>
        <v>20.641601385504561</v>
      </c>
      <c r="AE165" s="11">
        <v>1</v>
      </c>
      <c r="AF165" s="11">
        <v>20</v>
      </c>
      <c r="AG165" s="11"/>
      <c r="AH165" s="10">
        <v>2.5</v>
      </c>
      <c r="AI165" s="11"/>
      <c r="AJ165" s="12">
        <f>Z165</f>
        <v>2228.2608695652175</v>
      </c>
      <c r="AK165" s="38"/>
      <c r="AL165" s="70" t="s">
        <v>240</v>
      </c>
    </row>
    <row r="166" spans="2:38" x14ac:dyDescent="0.25">
      <c r="B166" s="4"/>
      <c r="C166" s="36"/>
      <c r="D166" s="11"/>
      <c r="E166" s="37"/>
      <c r="F166" s="36"/>
      <c r="G166" s="11"/>
      <c r="H166" s="11"/>
      <c r="I166" s="11"/>
      <c r="J166" s="11"/>
      <c r="K166" s="11"/>
      <c r="L166" s="11"/>
      <c r="M166" s="37"/>
      <c r="N166" s="36"/>
      <c r="O166" s="11"/>
      <c r="P166" s="11"/>
      <c r="Q166" s="37"/>
      <c r="R166" s="36"/>
      <c r="S166" s="11"/>
      <c r="T166" s="37"/>
      <c r="U166" s="157"/>
      <c r="V166" s="9"/>
      <c r="W166" s="9"/>
      <c r="X166" s="9"/>
      <c r="Y166" s="9"/>
      <c r="Z166" s="9"/>
      <c r="AA166" s="11"/>
      <c r="AB166" s="9"/>
      <c r="AC166" s="9"/>
      <c r="AD166" s="9"/>
      <c r="AE166" s="11"/>
      <c r="AF166" s="11"/>
      <c r="AG166" s="11"/>
      <c r="AH166" s="10"/>
      <c r="AI166" s="11"/>
      <c r="AJ166" s="12"/>
      <c r="AK166" s="38"/>
      <c r="AL166" s="78"/>
    </row>
    <row r="167" spans="2:38" ht="15.75" thickBot="1" x14ac:dyDescent="0.3">
      <c r="B167" s="4"/>
      <c r="C167" s="36"/>
      <c r="D167" s="11"/>
      <c r="E167" s="37"/>
      <c r="F167" s="36"/>
      <c r="G167" s="11"/>
      <c r="H167" s="11"/>
      <c r="I167" s="11"/>
      <c r="J167" s="11"/>
      <c r="K167" s="11"/>
      <c r="L167" s="11"/>
      <c r="M167" s="37"/>
      <c r="N167" s="36"/>
      <c r="O167" s="11"/>
      <c r="P167" s="11"/>
      <c r="Q167" s="37"/>
      <c r="R167" s="36"/>
      <c r="S167" s="11"/>
      <c r="T167" s="37"/>
      <c r="U167" s="40"/>
      <c r="V167" s="9"/>
      <c r="W167" s="11"/>
      <c r="X167" s="11"/>
      <c r="Y167" s="9"/>
      <c r="Z167" s="11"/>
      <c r="AA167" s="11"/>
      <c r="AB167" s="9"/>
      <c r="AC167" s="9"/>
      <c r="AD167" s="9"/>
      <c r="AE167" s="11"/>
      <c r="AF167" s="11"/>
      <c r="AG167" s="11"/>
      <c r="AH167" s="10"/>
      <c r="AI167" s="11"/>
      <c r="AJ167" s="11"/>
      <c r="AK167" s="38"/>
      <c r="AL167" s="71"/>
    </row>
    <row r="168" spans="2:38" ht="15" customHeight="1" x14ac:dyDescent="0.25">
      <c r="B168" s="188" t="s">
        <v>19</v>
      </c>
      <c r="C168" s="189"/>
      <c r="D168" s="189"/>
      <c r="E168" s="189"/>
      <c r="F168" s="189"/>
      <c r="G168" s="189"/>
      <c r="H168" s="189"/>
      <c r="I168" s="189"/>
      <c r="J168" s="189"/>
      <c r="K168" s="189"/>
      <c r="L168" s="189"/>
      <c r="M168" s="189"/>
      <c r="N168" s="189"/>
      <c r="O168" s="189"/>
      <c r="P168" s="189"/>
      <c r="Q168" s="189"/>
      <c r="R168" s="189"/>
      <c r="S168" s="190"/>
      <c r="T168" s="63" t="s">
        <v>44</v>
      </c>
      <c r="U168" s="45"/>
      <c r="V168" s="45"/>
      <c r="W168" s="45"/>
      <c r="X168" s="64">
        <f>SUM(W146:W167)</f>
        <v>22919</v>
      </c>
      <c r="Y168" s="194">
        <v>0.92</v>
      </c>
      <c r="Z168" s="172">
        <f>(X168+X169)/Y168</f>
        <v>24911.956521739128</v>
      </c>
      <c r="AA168" s="194">
        <v>220</v>
      </c>
      <c r="AB168" s="172">
        <f>IF(AA168*AE168=0,0,IF(AA168*AE168=127,Z168/127,IF(AA168*AE168=254,Z168/127,IF(AA168*AE168=220,Z168/220,IF(AA168*AE168=440,Z168/220,IF(AA168*AE168=660,Z168/381.04,Z168*657.4))))))</f>
        <v>65.378848734356311</v>
      </c>
      <c r="AC168" s="194">
        <v>0.85</v>
      </c>
      <c r="AD168" s="172">
        <f>AB168/AC168</f>
        <v>76.916292628654489</v>
      </c>
      <c r="AE168" s="194">
        <v>3</v>
      </c>
      <c r="AF168" s="194">
        <v>80</v>
      </c>
      <c r="AG168" s="194"/>
      <c r="AH168" s="194">
        <v>16</v>
      </c>
      <c r="AI168" s="172">
        <f>Z168/3</f>
        <v>8303.9855072463761</v>
      </c>
      <c r="AJ168" s="172">
        <f>Z168/3</f>
        <v>8303.9855072463761</v>
      </c>
      <c r="AK168" s="174">
        <f>Z168/3</f>
        <v>8303.9855072463761</v>
      </c>
      <c r="AL168" s="46"/>
    </row>
    <row r="169" spans="2:38" ht="15.75" thickBot="1" x14ac:dyDescent="0.3">
      <c r="B169" s="191"/>
      <c r="C169" s="192"/>
      <c r="D169" s="192"/>
      <c r="E169" s="192"/>
      <c r="F169" s="192"/>
      <c r="G169" s="192"/>
      <c r="H169" s="192"/>
      <c r="I169" s="192"/>
      <c r="J169" s="192"/>
      <c r="K169" s="192"/>
      <c r="L169" s="192"/>
      <c r="M169" s="192"/>
      <c r="N169" s="192"/>
      <c r="O169" s="192"/>
      <c r="P169" s="192"/>
      <c r="Q169" s="192"/>
      <c r="R169" s="192"/>
      <c r="S169" s="193"/>
      <c r="T169" s="15" t="s">
        <v>45</v>
      </c>
      <c r="U169" s="59"/>
      <c r="V169" s="16"/>
      <c r="W169" s="59">
        <f>ROUNDUP((X169/750),2)</f>
        <v>0</v>
      </c>
      <c r="X169" s="58">
        <f>SUM(X146:X167)*750</f>
        <v>0</v>
      </c>
      <c r="Y169" s="195"/>
      <c r="Z169" s="173"/>
      <c r="AA169" s="195"/>
      <c r="AB169" s="173"/>
      <c r="AC169" s="195"/>
      <c r="AD169" s="173"/>
      <c r="AE169" s="195"/>
      <c r="AF169" s="195"/>
      <c r="AG169" s="195"/>
      <c r="AH169" s="195"/>
      <c r="AI169" s="173"/>
      <c r="AJ169" s="173"/>
      <c r="AK169" s="175"/>
      <c r="AL169" s="47"/>
    </row>
    <row r="170" spans="2:38" ht="15.75" thickBot="1" x14ac:dyDescent="0.3"/>
    <row r="171" spans="2:38" ht="24" thickBot="1" x14ac:dyDescent="0.3">
      <c r="B171" s="228" t="s">
        <v>163</v>
      </c>
      <c r="C171" s="229"/>
      <c r="D171" s="229"/>
      <c r="E171" s="229"/>
      <c r="F171" s="229"/>
      <c r="G171" s="229"/>
      <c r="H171" s="229"/>
      <c r="I171" s="229"/>
      <c r="J171" s="229"/>
      <c r="K171" s="229"/>
      <c r="L171" s="229"/>
      <c r="M171" s="229"/>
      <c r="N171" s="229"/>
      <c r="O171" s="229"/>
      <c r="P171" s="229"/>
      <c r="Q171" s="229"/>
      <c r="R171" s="229"/>
      <c r="S171" s="229"/>
      <c r="T171" s="229"/>
      <c r="U171" s="229"/>
      <c r="V171" s="229"/>
      <c r="W171" s="229"/>
      <c r="X171" s="229"/>
      <c r="Y171" s="229"/>
      <c r="Z171" s="229"/>
      <c r="AA171" s="229"/>
      <c r="AB171" s="229"/>
      <c r="AC171" s="229"/>
      <c r="AD171" s="229"/>
      <c r="AE171" s="229"/>
      <c r="AF171" s="229"/>
      <c r="AG171" s="229"/>
      <c r="AH171" s="229"/>
      <c r="AI171" s="229"/>
      <c r="AJ171" s="229"/>
      <c r="AK171" s="229"/>
      <c r="AL171" s="230"/>
    </row>
    <row r="172" spans="2:38" ht="15" customHeight="1" thickBot="1" x14ac:dyDescent="0.3">
      <c r="B172" s="176" t="s">
        <v>0</v>
      </c>
      <c r="C172" s="201" t="s">
        <v>41</v>
      </c>
      <c r="D172" s="202"/>
      <c r="E172" s="202"/>
      <c r="F172" s="202"/>
      <c r="G172" s="202"/>
      <c r="H172" s="202"/>
      <c r="I172" s="202"/>
      <c r="J172" s="202"/>
      <c r="K172" s="202"/>
      <c r="L172" s="202"/>
      <c r="M172" s="202"/>
      <c r="N172" s="202"/>
      <c r="O172" s="202"/>
      <c r="P172" s="202"/>
      <c r="Q172" s="202"/>
      <c r="R172" s="202"/>
      <c r="S172" s="202"/>
      <c r="T172" s="203"/>
      <c r="U172" s="204" t="s">
        <v>26</v>
      </c>
      <c r="V172" s="177" t="s">
        <v>27</v>
      </c>
      <c r="W172" s="207" t="s">
        <v>46</v>
      </c>
      <c r="X172" s="207" t="s">
        <v>49</v>
      </c>
      <c r="Y172" s="177" t="s">
        <v>18</v>
      </c>
      <c r="Z172" s="123" t="s">
        <v>1</v>
      </c>
      <c r="AA172" s="123" t="s">
        <v>11</v>
      </c>
      <c r="AB172" s="123" t="s">
        <v>14</v>
      </c>
      <c r="AC172" s="207" t="s">
        <v>20</v>
      </c>
      <c r="AD172" s="123" t="s">
        <v>15</v>
      </c>
      <c r="AE172" s="177" t="s">
        <v>2</v>
      </c>
      <c r="AF172" s="177"/>
      <c r="AG172" s="177"/>
      <c r="AH172" s="20" t="s">
        <v>6</v>
      </c>
      <c r="AI172" s="177" t="s">
        <v>7</v>
      </c>
      <c r="AJ172" s="177" t="s">
        <v>8</v>
      </c>
      <c r="AK172" s="210" t="s">
        <v>9</v>
      </c>
      <c r="AL172" s="213" t="s">
        <v>10</v>
      </c>
    </row>
    <row r="173" spans="2:38" x14ac:dyDescent="0.25">
      <c r="B173" s="199"/>
      <c r="C173" s="216" t="s">
        <v>42</v>
      </c>
      <c r="D173" s="217"/>
      <c r="E173" s="218"/>
      <c r="F173" s="216" t="s">
        <v>43</v>
      </c>
      <c r="G173" s="217"/>
      <c r="H173" s="217"/>
      <c r="I173" s="217"/>
      <c r="J173" s="217"/>
      <c r="K173" s="217"/>
      <c r="L173" s="217"/>
      <c r="M173" s="218"/>
      <c r="N173" s="216" t="s">
        <v>200</v>
      </c>
      <c r="O173" s="217"/>
      <c r="P173" s="217"/>
      <c r="Q173" s="217"/>
      <c r="R173" s="216" t="s">
        <v>48</v>
      </c>
      <c r="S173" s="217"/>
      <c r="T173" s="218"/>
      <c r="U173" s="205"/>
      <c r="V173" s="180"/>
      <c r="W173" s="178"/>
      <c r="X173" s="178"/>
      <c r="Y173" s="180"/>
      <c r="Z173" s="180" t="s">
        <v>47</v>
      </c>
      <c r="AA173" s="180" t="s">
        <v>12</v>
      </c>
      <c r="AB173" s="180" t="s">
        <v>13</v>
      </c>
      <c r="AC173" s="178"/>
      <c r="AD173" s="180" t="s">
        <v>13</v>
      </c>
      <c r="AE173" s="180" t="s">
        <v>3</v>
      </c>
      <c r="AF173" s="180"/>
      <c r="AG173" s="180"/>
      <c r="AH173" s="180" t="s">
        <v>16</v>
      </c>
      <c r="AI173" s="180"/>
      <c r="AJ173" s="180"/>
      <c r="AK173" s="211"/>
      <c r="AL173" s="214"/>
    </row>
    <row r="174" spans="2:38" ht="15.75" thickBot="1" x14ac:dyDescent="0.3">
      <c r="B174" s="200"/>
      <c r="C174" s="125">
        <v>100</v>
      </c>
      <c r="D174" s="124">
        <v>250</v>
      </c>
      <c r="E174" s="128">
        <v>600</v>
      </c>
      <c r="F174" s="125">
        <v>3</v>
      </c>
      <c r="G174" s="124">
        <v>6</v>
      </c>
      <c r="H174" s="124">
        <v>9</v>
      </c>
      <c r="I174" s="124">
        <v>15</v>
      </c>
      <c r="J174" s="124">
        <v>20</v>
      </c>
      <c r="K174" s="124">
        <v>24</v>
      </c>
      <c r="L174" s="124">
        <v>36</v>
      </c>
      <c r="M174" s="128">
        <v>40</v>
      </c>
      <c r="N174" s="125">
        <v>20</v>
      </c>
      <c r="O174" s="124">
        <v>100</v>
      </c>
      <c r="P174" s="124">
        <v>175</v>
      </c>
      <c r="Q174" s="25">
        <v>5500</v>
      </c>
      <c r="R174" s="67">
        <v>0.5</v>
      </c>
      <c r="S174" s="68">
        <v>0.75</v>
      </c>
      <c r="T174" s="128">
        <v>1</v>
      </c>
      <c r="U174" s="206"/>
      <c r="V174" s="181"/>
      <c r="W174" s="208"/>
      <c r="X174" s="208"/>
      <c r="Y174" s="181"/>
      <c r="Z174" s="181"/>
      <c r="AA174" s="181"/>
      <c r="AB174" s="181"/>
      <c r="AC174" s="208"/>
      <c r="AD174" s="181"/>
      <c r="AE174" s="124" t="s">
        <v>4</v>
      </c>
      <c r="AF174" s="124" t="s">
        <v>5</v>
      </c>
      <c r="AG174" s="124" t="s">
        <v>22</v>
      </c>
      <c r="AH174" s="181"/>
      <c r="AI174" s="181"/>
      <c r="AJ174" s="181"/>
      <c r="AK174" s="212"/>
      <c r="AL174" s="215"/>
    </row>
    <row r="175" spans="2:38" x14ac:dyDescent="0.25">
      <c r="B175" s="28" t="s">
        <v>32</v>
      </c>
      <c r="C175" s="29">
        <v>3</v>
      </c>
      <c r="D175" s="31"/>
      <c r="E175" s="30"/>
      <c r="F175" s="29"/>
      <c r="G175" s="31"/>
      <c r="H175" s="31"/>
      <c r="I175" s="31"/>
      <c r="J175" s="31">
        <v>7</v>
      </c>
      <c r="K175" s="31"/>
      <c r="L175" s="31"/>
      <c r="M175" s="30"/>
      <c r="N175" s="29">
        <v>1</v>
      </c>
      <c r="O175" s="31"/>
      <c r="P175" s="31"/>
      <c r="Q175" s="30"/>
      <c r="R175" s="29"/>
      <c r="S175" s="31"/>
      <c r="T175" s="30"/>
      <c r="U175" s="34">
        <v>1</v>
      </c>
      <c r="V175" s="34">
        <v>1</v>
      </c>
      <c r="W175" s="34">
        <f t="shared" ref="W175:W194" si="124">(((C175*C$145)+(D175*D$145)+(E175*E$145))*U175)+(((F175*F$145)+(G175*G$145)+(H175*H$145)+(I175*I$145)+(J175*J$145)+(K175*K$145)+(L175*L$145)+(M175*M$145))*V175)+((N175*N$145)+(O175*O$145)+(P175*P$145)+(Q175*Q$145))</f>
        <v>460</v>
      </c>
      <c r="X175" s="60">
        <f t="shared" ref="X175:X194" si="125">((R175*R$145*750)+(S175*S$145*750)+(T175*T$145*750))/750</f>
        <v>0</v>
      </c>
      <c r="Y175" s="34">
        <v>0.92</v>
      </c>
      <c r="Z175" s="34">
        <f t="shared" ref="Z175:Z194" si="126">(W175+(X175*750))/Y175</f>
        <v>500</v>
      </c>
      <c r="AA175" s="31">
        <v>127</v>
      </c>
      <c r="AB175" s="34">
        <f t="shared" ref="AB175:AB194" si="127">IF(AA175*AE175=0,0,IF(AA175*AE175=127,Z175/127,IF(AA175*AE175=254,Z175/127,IF(AA175*AE175=220,Z175/220,IF(AA175*AE175=440,Z175/220,IF(AA175*AE175=660,Z175/381,Z175*657.4))))))</f>
        <v>3.9370078740157481</v>
      </c>
      <c r="AC175" s="34">
        <v>0.85</v>
      </c>
      <c r="AD175" s="34">
        <f t="shared" ref="AD175:AD194" si="128">AB175/AC175</f>
        <v>4.6317739694302924</v>
      </c>
      <c r="AE175" s="31">
        <v>1</v>
      </c>
      <c r="AF175" s="31"/>
      <c r="AG175" s="31">
        <v>10</v>
      </c>
      <c r="AH175" s="35">
        <v>2.5</v>
      </c>
      <c r="AI175" s="31">
        <f>Z175</f>
        <v>500</v>
      </c>
      <c r="AJ175" s="31"/>
      <c r="AK175" s="32"/>
      <c r="AL175" s="69" t="s">
        <v>190</v>
      </c>
    </row>
    <row r="176" spans="2:38" x14ac:dyDescent="0.25">
      <c r="B176" s="4" t="s">
        <v>34</v>
      </c>
      <c r="C176" s="36">
        <v>11</v>
      </c>
      <c r="D176" s="11">
        <v>1</v>
      </c>
      <c r="E176" s="37"/>
      <c r="F176" s="36"/>
      <c r="G176" s="11"/>
      <c r="H176" s="11"/>
      <c r="I176" s="11"/>
      <c r="J176" s="11">
        <v>2</v>
      </c>
      <c r="K176" s="11"/>
      <c r="L176" s="11"/>
      <c r="M176" s="37"/>
      <c r="N176" s="36">
        <v>2</v>
      </c>
      <c r="O176" s="11"/>
      <c r="P176" s="11"/>
      <c r="Q176" s="37"/>
      <c r="R176" s="36"/>
      <c r="S176" s="11"/>
      <c r="T176" s="37"/>
      <c r="U176" s="9">
        <v>1</v>
      </c>
      <c r="V176" s="9">
        <v>1</v>
      </c>
      <c r="W176" s="9">
        <f t="shared" si="124"/>
        <v>1430</v>
      </c>
      <c r="X176" s="60">
        <f t="shared" si="125"/>
        <v>0</v>
      </c>
      <c r="Y176" s="9">
        <v>0.92</v>
      </c>
      <c r="Z176" s="9">
        <f t="shared" si="126"/>
        <v>1554.3478260869565</v>
      </c>
      <c r="AA176" s="11">
        <v>127</v>
      </c>
      <c r="AB176" s="9">
        <f t="shared" si="127"/>
        <v>12.238959260527217</v>
      </c>
      <c r="AC176" s="9">
        <v>0.85</v>
      </c>
      <c r="AD176" s="9">
        <f t="shared" si="128"/>
        <v>14.398775600620256</v>
      </c>
      <c r="AE176" s="11">
        <v>1</v>
      </c>
      <c r="AF176" s="11">
        <v>16</v>
      </c>
      <c r="AG176" s="11"/>
      <c r="AH176" s="10">
        <v>2.5</v>
      </c>
      <c r="AI176" s="11"/>
      <c r="AJ176" s="12">
        <f>Z176</f>
        <v>1554.3478260869565</v>
      </c>
      <c r="AK176" s="38"/>
      <c r="AL176" s="70" t="s">
        <v>191</v>
      </c>
    </row>
    <row r="177" spans="2:38" x14ac:dyDescent="0.25">
      <c r="B177" s="4" t="s">
        <v>35</v>
      </c>
      <c r="C177" s="36">
        <v>3</v>
      </c>
      <c r="D177" s="11">
        <v>1</v>
      </c>
      <c r="E177" s="37"/>
      <c r="F177" s="36"/>
      <c r="G177" s="11"/>
      <c r="H177" s="11"/>
      <c r="I177" s="11"/>
      <c r="J177" s="11">
        <v>5</v>
      </c>
      <c r="K177" s="11"/>
      <c r="L177" s="11">
        <v>2</v>
      </c>
      <c r="M177" s="37"/>
      <c r="N177" s="36"/>
      <c r="O177" s="11"/>
      <c r="P177" s="11">
        <v>1</v>
      </c>
      <c r="Q177" s="37"/>
      <c r="R177" s="36"/>
      <c r="S177" s="11"/>
      <c r="T177" s="37"/>
      <c r="U177" s="9">
        <v>1</v>
      </c>
      <c r="V177" s="9">
        <v>1</v>
      </c>
      <c r="W177" s="9">
        <f t="shared" si="124"/>
        <v>897</v>
      </c>
      <c r="X177" s="60">
        <f t="shared" si="125"/>
        <v>0</v>
      </c>
      <c r="Y177" s="9">
        <v>0.92</v>
      </c>
      <c r="Z177" s="9">
        <f t="shared" si="126"/>
        <v>975</v>
      </c>
      <c r="AA177" s="11">
        <v>127</v>
      </c>
      <c r="AB177" s="9">
        <f t="shared" si="127"/>
        <v>7.6771653543307083</v>
      </c>
      <c r="AC177" s="9">
        <v>0.85</v>
      </c>
      <c r="AD177" s="158">
        <f t="shared" si="128"/>
        <v>9.0319592403890692</v>
      </c>
      <c r="AE177" s="11">
        <v>1</v>
      </c>
      <c r="AF177" s="11">
        <v>10</v>
      </c>
      <c r="AG177" s="11"/>
      <c r="AH177" s="10">
        <v>2.5</v>
      </c>
      <c r="AI177" s="11"/>
      <c r="AJ177" s="11"/>
      <c r="AK177" s="38">
        <f>Z177</f>
        <v>975</v>
      </c>
      <c r="AL177" s="70" t="s">
        <v>242</v>
      </c>
    </row>
    <row r="178" spans="2:38" x14ac:dyDescent="0.25">
      <c r="B178" s="4" t="s">
        <v>167</v>
      </c>
      <c r="C178" s="36">
        <v>3</v>
      </c>
      <c r="D178" s="11">
        <v>1</v>
      </c>
      <c r="E178" s="37"/>
      <c r="F178" s="36"/>
      <c r="G178" s="11"/>
      <c r="H178" s="11"/>
      <c r="I178" s="11"/>
      <c r="J178" s="11">
        <v>5</v>
      </c>
      <c r="K178" s="11"/>
      <c r="L178" s="11">
        <v>2</v>
      </c>
      <c r="M178" s="37"/>
      <c r="N178" s="36">
        <v>1</v>
      </c>
      <c r="O178" s="11"/>
      <c r="P178" s="11">
        <v>1</v>
      </c>
      <c r="Q178" s="37"/>
      <c r="R178" s="36"/>
      <c r="S178" s="11"/>
      <c r="T178" s="37"/>
      <c r="U178" s="9">
        <v>1</v>
      </c>
      <c r="V178" s="9">
        <v>1</v>
      </c>
      <c r="W178" s="9">
        <f t="shared" si="124"/>
        <v>917</v>
      </c>
      <c r="X178" s="60">
        <f t="shared" si="125"/>
        <v>0</v>
      </c>
      <c r="Y178" s="9">
        <v>0.92</v>
      </c>
      <c r="Z178" s="9">
        <f t="shared" si="126"/>
        <v>996.73913043478251</v>
      </c>
      <c r="AA178" s="11">
        <v>127</v>
      </c>
      <c r="AB178" s="9">
        <f t="shared" si="127"/>
        <v>7.8483396097226965</v>
      </c>
      <c r="AC178" s="9">
        <v>0.85</v>
      </c>
      <c r="AD178" s="158">
        <f t="shared" si="128"/>
        <v>9.2333407173208197</v>
      </c>
      <c r="AE178" s="11">
        <v>1</v>
      </c>
      <c r="AF178" s="11">
        <v>10</v>
      </c>
      <c r="AG178" s="11"/>
      <c r="AH178" s="10">
        <v>2.5</v>
      </c>
      <c r="AI178" s="11">
        <f>Z178</f>
        <v>996.73913043478251</v>
      </c>
      <c r="AJ178" s="11"/>
      <c r="AK178" s="38"/>
      <c r="AL178" s="70" t="s">
        <v>243</v>
      </c>
    </row>
    <row r="179" spans="2:38" x14ac:dyDescent="0.25">
      <c r="B179" s="4" t="s">
        <v>168</v>
      </c>
      <c r="C179" s="36"/>
      <c r="D179" s="11"/>
      <c r="E179" s="37"/>
      <c r="F179" s="36"/>
      <c r="G179" s="11"/>
      <c r="H179" s="11"/>
      <c r="I179" s="11"/>
      <c r="J179" s="11">
        <v>7</v>
      </c>
      <c r="K179" s="11"/>
      <c r="L179" s="11">
        <v>10</v>
      </c>
      <c r="M179" s="37"/>
      <c r="N179" s="36"/>
      <c r="O179" s="11"/>
      <c r="P179" s="11">
        <v>1</v>
      </c>
      <c r="Q179" s="37"/>
      <c r="R179" s="36"/>
      <c r="S179" s="11"/>
      <c r="T179" s="37"/>
      <c r="U179" s="9">
        <v>1</v>
      </c>
      <c r="V179" s="9">
        <v>1</v>
      </c>
      <c r="W179" s="9">
        <f t="shared" si="124"/>
        <v>675</v>
      </c>
      <c r="X179" s="60">
        <f t="shared" si="125"/>
        <v>0</v>
      </c>
      <c r="Y179" s="9">
        <v>0.92</v>
      </c>
      <c r="Z179" s="9">
        <f t="shared" si="126"/>
        <v>733.695652173913</v>
      </c>
      <c r="AA179" s="11">
        <v>127</v>
      </c>
      <c r="AB179" s="9">
        <f t="shared" si="127"/>
        <v>5.7771311194796295</v>
      </c>
      <c r="AC179" s="9">
        <v>0.85</v>
      </c>
      <c r="AD179" s="158">
        <f t="shared" si="128"/>
        <v>6.7966248464466235</v>
      </c>
      <c r="AE179" s="11">
        <v>1</v>
      </c>
      <c r="AF179" s="11">
        <v>10</v>
      </c>
      <c r="AG179" s="11"/>
      <c r="AH179" s="10">
        <v>2.5</v>
      </c>
      <c r="AI179" s="11"/>
      <c r="AJ179" s="12">
        <f>Z179</f>
        <v>733.695652173913</v>
      </c>
      <c r="AK179" s="38"/>
      <c r="AL179" s="70" t="s">
        <v>249</v>
      </c>
    </row>
    <row r="180" spans="2:38" x14ac:dyDescent="0.25">
      <c r="B180" s="4" t="s">
        <v>169</v>
      </c>
      <c r="C180" s="36">
        <v>4</v>
      </c>
      <c r="D180" s="11">
        <v>1</v>
      </c>
      <c r="E180" s="37"/>
      <c r="F180" s="36"/>
      <c r="G180" s="11"/>
      <c r="H180" s="11"/>
      <c r="I180" s="11"/>
      <c r="J180" s="11">
        <v>5</v>
      </c>
      <c r="K180" s="11"/>
      <c r="L180" s="11">
        <v>2</v>
      </c>
      <c r="M180" s="37"/>
      <c r="N180" s="36"/>
      <c r="O180" s="11"/>
      <c r="P180" s="11">
        <v>1</v>
      </c>
      <c r="Q180" s="37"/>
      <c r="R180" s="36"/>
      <c r="S180" s="11"/>
      <c r="T180" s="37"/>
      <c r="U180" s="9">
        <v>1</v>
      </c>
      <c r="V180" s="9">
        <v>1</v>
      </c>
      <c r="W180" s="9">
        <f t="shared" si="124"/>
        <v>997</v>
      </c>
      <c r="X180" s="60">
        <f t="shared" si="125"/>
        <v>0</v>
      </c>
      <c r="Y180" s="9">
        <v>0.92</v>
      </c>
      <c r="Z180" s="9">
        <f t="shared" si="126"/>
        <v>1083.695652173913</v>
      </c>
      <c r="AA180" s="11">
        <v>127</v>
      </c>
      <c r="AB180" s="9">
        <f t="shared" si="127"/>
        <v>8.5330366312906527</v>
      </c>
      <c r="AC180" s="9">
        <v>0.85</v>
      </c>
      <c r="AD180" s="158">
        <f t="shared" si="128"/>
        <v>10.038866625047827</v>
      </c>
      <c r="AE180" s="11">
        <v>1</v>
      </c>
      <c r="AF180" s="11">
        <v>16</v>
      </c>
      <c r="AG180" s="11"/>
      <c r="AH180" s="10">
        <v>2.5</v>
      </c>
      <c r="AI180" s="11"/>
      <c r="AJ180" s="11"/>
      <c r="AK180" s="38">
        <f>Z180</f>
        <v>1083.695652173913</v>
      </c>
      <c r="AL180" s="70" t="s">
        <v>248</v>
      </c>
    </row>
    <row r="181" spans="2:38" x14ac:dyDescent="0.25">
      <c r="B181" s="4" t="s">
        <v>170</v>
      </c>
      <c r="C181" s="36">
        <v>3</v>
      </c>
      <c r="D181" s="11">
        <v>1</v>
      </c>
      <c r="E181" s="37"/>
      <c r="F181" s="36"/>
      <c r="G181" s="11"/>
      <c r="H181" s="11"/>
      <c r="I181" s="11"/>
      <c r="J181" s="11">
        <v>5</v>
      </c>
      <c r="K181" s="11"/>
      <c r="L181" s="11">
        <v>2</v>
      </c>
      <c r="M181" s="37"/>
      <c r="N181" s="36"/>
      <c r="O181" s="11"/>
      <c r="P181" s="11">
        <v>1</v>
      </c>
      <c r="Q181" s="37"/>
      <c r="R181" s="36"/>
      <c r="S181" s="11"/>
      <c r="T181" s="37"/>
      <c r="U181" s="9">
        <v>1</v>
      </c>
      <c r="V181" s="9">
        <v>1</v>
      </c>
      <c r="W181" s="9">
        <f t="shared" si="124"/>
        <v>897</v>
      </c>
      <c r="X181" s="60">
        <f t="shared" si="125"/>
        <v>0</v>
      </c>
      <c r="Y181" s="9">
        <v>0.92</v>
      </c>
      <c r="Z181" s="9">
        <f t="shared" si="126"/>
        <v>975</v>
      </c>
      <c r="AA181" s="11">
        <v>127</v>
      </c>
      <c r="AB181" s="9">
        <f t="shared" si="127"/>
        <v>7.6771653543307083</v>
      </c>
      <c r="AC181" s="9">
        <v>0.85</v>
      </c>
      <c r="AD181" s="9">
        <f t="shared" si="128"/>
        <v>9.0319592403890692</v>
      </c>
      <c r="AE181" s="11">
        <v>1</v>
      </c>
      <c r="AF181" s="11">
        <v>10</v>
      </c>
      <c r="AG181" s="11"/>
      <c r="AH181" s="10">
        <v>2.5</v>
      </c>
      <c r="AI181" s="11">
        <f>Z181</f>
        <v>975</v>
      </c>
      <c r="AJ181" s="11"/>
      <c r="AK181" s="38"/>
      <c r="AL181" s="70" t="s">
        <v>197</v>
      </c>
    </row>
    <row r="182" spans="2:38" x14ac:dyDescent="0.25">
      <c r="B182" s="4" t="s">
        <v>171</v>
      </c>
      <c r="C182" s="36"/>
      <c r="D182" s="11"/>
      <c r="E182" s="37"/>
      <c r="F182" s="36"/>
      <c r="G182" s="11"/>
      <c r="H182" s="11"/>
      <c r="I182" s="11"/>
      <c r="J182" s="11">
        <v>2</v>
      </c>
      <c r="K182" s="11"/>
      <c r="L182" s="11">
        <v>7</v>
      </c>
      <c r="M182" s="37"/>
      <c r="N182" s="36"/>
      <c r="O182" s="11"/>
      <c r="P182" s="11">
        <v>1</v>
      </c>
      <c r="Q182" s="37"/>
      <c r="R182" s="36"/>
      <c r="S182" s="11"/>
      <c r="T182" s="37"/>
      <c r="U182" s="9">
        <v>1</v>
      </c>
      <c r="V182" s="9">
        <v>1</v>
      </c>
      <c r="W182" s="9">
        <f t="shared" si="124"/>
        <v>467</v>
      </c>
      <c r="X182" s="60">
        <f t="shared" si="125"/>
        <v>0</v>
      </c>
      <c r="Y182" s="9">
        <v>0.92</v>
      </c>
      <c r="Z182" s="9">
        <f t="shared" si="126"/>
        <v>507.60869565217388</v>
      </c>
      <c r="AA182" s="11">
        <v>127</v>
      </c>
      <c r="AB182" s="9">
        <f t="shared" si="127"/>
        <v>3.9969188634029438</v>
      </c>
      <c r="AC182" s="9">
        <v>0.85</v>
      </c>
      <c r="AD182" s="158">
        <f t="shared" si="128"/>
        <v>4.7022574863564044</v>
      </c>
      <c r="AE182" s="11">
        <v>1</v>
      </c>
      <c r="AF182" s="11">
        <v>10</v>
      </c>
      <c r="AG182" s="11"/>
      <c r="AH182" s="10">
        <v>2.5</v>
      </c>
      <c r="AI182" s="11"/>
      <c r="AJ182" s="12">
        <f>Z182</f>
        <v>507.60869565217388</v>
      </c>
      <c r="AK182" s="38"/>
      <c r="AL182" s="70" t="s">
        <v>252</v>
      </c>
    </row>
    <row r="183" spans="2:38" x14ac:dyDescent="0.25">
      <c r="B183" s="4" t="s">
        <v>172</v>
      </c>
      <c r="C183" s="36"/>
      <c r="D183" s="11"/>
      <c r="E183" s="37"/>
      <c r="F183" s="36"/>
      <c r="G183" s="11"/>
      <c r="H183" s="11"/>
      <c r="I183" s="11"/>
      <c r="J183" s="11">
        <v>4</v>
      </c>
      <c r="K183" s="11"/>
      <c r="L183" s="11">
        <v>6</v>
      </c>
      <c r="M183" s="37"/>
      <c r="N183" s="36"/>
      <c r="O183" s="11"/>
      <c r="P183" s="11">
        <v>1</v>
      </c>
      <c r="Q183" s="37"/>
      <c r="R183" s="36"/>
      <c r="S183" s="11"/>
      <c r="T183" s="37"/>
      <c r="U183" s="9">
        <v>1</v>
      </c>
      <c r="V183" s="9">
        <v>1</v>
      </c>
      <c r="W183" s="9">
        <f t="shared" si="124"/>
        <v>471</v>
      </c>
      <c r="X183" s="60">
        <f t="shared" si="125"/>
        <v>0</v>
      </c>
      <c r="Y183" s="9">
        <v>0.92</v>
      </c>
      <c r="Z183" s="9">
        <f t="shared" si="126"/>
        <v>511.95652173913044</v>
      </c>
      <c r="AA183" s="11">
        <v>127</v>
      </c>
      <c r="AB183" s="9">
        <f t="shared" si="127"/>
        <v>4.0311537144813423</v>
      </c>
      <c r="AC183" s="9">
        <v>0.85</v>
      </c>
      <c r="AD183" s="158">
        <f t="shared" si="128"/>
        <v>4.7425337817427557</v>
      </c>
      <c r="AE183" s="11">
        <v>1</v>
      </c>
      <c r="AF183" s="11">
        <v>10</v>
      </c>
      <c r="AG183" s="11"/>
      <c r="AH183" s="10">
        <v>2.5</v>
      </c>
      <c r="AI183" s="11"/>
      <c r="AJ183" s="11"/>
      <c r="AK183" s="38">
        <f>Z183</f>
        <v>511.95652173913044</v>
      </c>
      <c r="AL183" s="70" t="s">
        <v>253</v>
      </c>
    </row>
    <row r="184" spans="2:38" x14ac:dyDescent="0.25">
      <c r="B184" s="4" t="s">
        <v>173</v>
      </c>
      <c r="C184" s="36">
        <v>5</v>
      </c>
      <c r="D184" s="11">
        <v>1</v>
      </c>
      <c r="E184" s="37"/>
      <c r="F184" s="36"/>
      <c r="G184" s="11"/>
      <c r="H184" s="11"/>
      <c r="I184" s="11"/>
      <c r="J184" s="11">
        <v>6</v>
      </c>
      <c r="K184" s="11"/>
      <c r="L184" s="11">
        <v>2</v>
      </c>
      <c r="M184" s="37"/>
      <c r="N184" s="36">
        <v>1</v>
      </c>
      <c r="O184" s="11"/>
      <c r="P184" s="11">
        <v>1</v>
      </c>
      <c r="Q184" s="37"/>
      <c r="R184" s="36"/>
      <c r="S184" s="11"/>
      <c r="T184" s="37"/>
      <c r="U184" s="9">
        <v>1</v>
      </c>
      <c r="V184" s="9">
        <v>1</v>
      </c>
      <c r="W184" s="9">
        <f t="shared" si="124"/>
        <v>1137</v>
      </c>
      <c r="X184" s="60">
        <f t="shared" si="125"/>
        <v>0</v>
      </c>
      <c r="Y184" s="9">
        <v>0.92</v>
      </c>
      <c r="Z184" s="9">
        <f t="shared" si="126"/>
        <v>1235.8695652173913</v>
      </c>
      <c r="AA184" s="11">
        <v>127</v>
      </c>
      <c r="AB184" s="9">
        <f t="shared" si="127"/>
        <v>9.7312564190345761</v>
      </c>
      <c r="AC184" s="9">
        <v>0.85</v>
      </c>
      <c r="AD184" s="9">
        <f t="shared" si="128"/>
        <v>11.44853696357009</v>
      </c>
      <c r="AE184" s="11">
        <v>1</v>
      </c>
      <c r="AF184" s="11">
        <v>16</v>
      </c>
      <c r="AG184" s="11"/>
      <c r="AH184" s="10">
        <v>2.5</v>
      </c>
      <c r="AI184" s="11">
        <f>Z184</f>
        <v>1235.8695652173913</v>
      </c>
      <c r="AJ184" s="11"/>
      <c r="AK184" s="38"/>
      <c r="AL184" s="70" t="s">
        <v>198</v>
      </c>
    </row>
    <row r="185" spans="2:38" x14ac:dyDescent="0.25">
      <c r="B185" s="4" t="s">
        <v>174</v>
      </c>
      <c r="C185" s="36">
        <v>3</v>
      </c>
      <c r="D185" s="11">
        <v>1</v>
      </c>
      <c r="E185" s="37"/>
      <c r="F185" s="36"/>
      <c r="G185" s="11"/>
      <c r="H185" s="11"/>
      <c r="I185" s="11"/>
      <c r="J185" s="11">
        <v>1</v>
      </c>
      <c r="K185" s="11"/>
      <c r="L185" s="11">
        <v>4</v>
      </c>
      <c r="M185" s="37"/>
      <c r="N185" s="36"/>
      <c r="O185" s="11"/>
      <c r="P185" s="11">
        <v>1</v>
      </c>
      <c r="Q185" s="37"/>
      <c r="R185" s="36"/>
      <c r="S185" s="11"/>
      <c r="T185" s="37"/>
      <c r="U185" s="9">
        <v>1</v>
      </c>
      <c r="V185" s="9">
        <v>1</v>
      </c>
      <c r="W185" s="9">
        <f t="shared" si="124"/>
        <v>889</v>
      </c>
      <c r="X185" s="60">
        <f t="shared" si="125"/>
        <v>0</v>
      </c>
      <c r="Y185" s="9">
        <v>0.92</v>
      </c>
      <c r="Z185" s="9">
        <f t="shared" si="126"/>
        <v>966.30434782608688</v>
      </c>
      <c r="AA185" s="11">
        <v>127</v>
      </c>
      <c r="AB185" s="9">
        <f t="shared" si="127"/>
        <v>7.6086956521739122</v>
      </c>
      <c r="AC185" s="9">
        <v>0.85</v>
      </c>
      <c r="AD185" s="9">
        <f t="shared" si="128"/>
        <v>8.9514066496163682</v>
      </c>
      <c r="AE185" s="11">
        <v>1</v>
      </c>
      <c r="AF185" s="11">
        <v>10</v>
      </c>
      <c r="AG185" s="11"/>
      <c r="AH185" s="10">
        <v>2.5</v>
      </c>
      <c r="AI185" s="11"/>
      <c r="AJ185" s="12">
        <f>Z185</f>
        <v>966.30434782608688</v>
      </c>
      <c r="AK185" s="38"/>
      <c r="AL185" s="70" t="s">
        <v>199</v>
      </c>
    </row>
    <row r="186" spans="2:38" x14ac:dyDescent="0.25">
      <c r="B186" s="4" t="s">
        <v>175</v>
      </c>
      <c r="C186" s="36"/>
      <c r="D186" s="11"/>
      <c r="E186" s="37"/>
      <c r="F186" s="36"/>
      <c r="G186" s="11"/>
      <c r="H186" s="11"/>
      <c r="I186" s="11"/>
      <c r="J186" s="11"/>
      <c r="K186" s="11"/>
      <c r="L186" s="11">
        <v>6</v>
      </c>
      <c r="M186" s="37"/>
      <c r="N186" s="36"/>
      <c r="O186" s="11"/>
      <c r="P186" s="11">
        <v>1</v>
      </c>
      <c r="Q186" s="37"/>
      <c r="R186" s="36"/>
      <c r="S186" s="11"/>
      <c r="T186" s="37"/>
      <c r="U186" s="9">
        <v>1</v>
      </c>
      <c r="V186" s="9">
        <v>1</v>
      </c>
      <c r="W186" s="9">
        <f t="shared" si="124"/>
        <v>391</v>
      </c>
      <c r="X186" s="60">
        <f t="shared" si="125"/>
        <v>0</v>
      </c>
      <c r="Y186" s="9">
        <v>0.92</v>
      </c>
      <c r="Z186" s="9">
        <f t="shared" si="126"/>
        <v>425</v>
      </c>
      <c r="AA186" s="11">
        <v>127</v>
      </c>
      <c r="AB186" s="9">
        <f t="shared" si="127"/>
        <v>3.3464566929133857</v>
      </c>
      <c r="AC186" s="9">
        <v>0.85</v>
      </c>
      <c r="AD186" s="158">
        <f t="shared" si="128"/>
        <v>3.9370078740157481</v>
      </c>
      <c r="AE186" s="11">
        <v>1</v>
      </c>
      <c r="AF186" s="11">
        <v>10</v>
      </c>
      <c r="AG186" s="11"/>
      <c r="AH186" s="10">
        <v>2.5</v>
      </c>
      <c r="AI186" s="11"/>
      <c r="AJ186" s="11"/>
      <c r="AK186" s="38">
        <f>Z186</f>
        <v>425</v>
      </c>
      <c r="AL186" s="70" t="s">
        <v>255</v>
      </c>
    </row>
    <row r="187" spans="2:38" x14ac:dyDescent="0.25">
      <c r="B187" s="4" t="s">
        <v>176</v>
      </c>
      <c r="C187" s="36"/>
      <c r="D187" s="11"/>
      <c r="E187" s="37"/>
      <c r="F187" s="36"/>
      <c r="G187" s="11"/>
      <c r="H187" s="11"/>
      <c r="I187" s="11"/>
      <c r="J187" s="11">
        <v>20</v>
      </c>
      <c r="K187" s="11"/>
      <c r="L187" s="11"/>
      <c r="M187" s="37"/>
      <c r="N187" s="36"/>
      <c r="O187" s="11"/>
      <c r="P187" s="11"/>
      <c r="Q187" s="37"/>
      <c r="R187" s="36"/>
      <c r="S187" s="11"/>
      <c r="T187" s="37"/>
      <c r="U187" s="9">
        <v>1</v>
      </c>
      <c r="V187" s="9">
        <v>1</v>
      </c>
      <c r="W187" s="9">
        <f t="shared" si="124"/>
        <v>400</v>
      </c>
      <c r="X187" s="60">
        <f t="shared" si="125"/>
        <v>0</v>
      </c>
      <c r="Y187" s="9">
        <v>0.92</v>
      </c>
      <c r="Z187" s="9">
        <f t="shared" si="126"/>
        <v>434.78260869565213</v>
      </c>
      <c r="AA187" s="11">
        <v>127</v>
      </c>
      <c r="AB187" s="9">
        <f t="shared" si="127"/>
        <v>3.4234851078397806</v>
      </c>
      <c r="AC187" s="9">
        <v>0.85</v>
      </c>
      <c r="AD187" s="9">
        <f t="shared" si="128"/>
        <v>4.0276295386350363</v>
      </c>
      <c r="AE187" s="11">
        <v>1</v>
      </c>
      <c r="AF187" s="11">
        <v>10</v>
      </c>
      <c r="AG187" s="11"/>
      <c r="AH187" s="10">
        <v>2.5</v>
      </c>
      <c r="AI187" s="11">
        <f>Z187</f>
        <v>434.78260869565213</v>
      </c>
      <c r="AJ187" s="11"/>
      <c r="AK187" s="38"/>
      <c r="AL187" s="70" t="s">
        <v>196</v>
      </c>
    </row>
    <row r="188" spans="2:38" x14ac:dyDescent="0.25">
      <c r="B188" s="4" t="s">
        <v>177</v>
      </c>
      <c r="C188" s="36"/>
      <c r="D188" s="11"/>
      <c r="E188" s="37"/>
      <c r="F188" s="36"/>
      <c r="G188" s="11"/>
      <c r="H188" s="11"/>
      <c r="I188" s="11"/>
      <c r="J188" s="11">
        <v>20</v>
      </c>
      <c r="K188" s="11"/>
      <c r="L188" s="11"/>
      <c r="M188" s="37"/>
      <c r="N188" s="36"/>
      <c r="O188" s="11"/>
      <c r="P188" s="11">
        <v>1</v>
      </c>
      <c r="Q188" s="37"/>
      <c r="R188" s="36"/>
      <c r="S188" s="11"/>
      <c r="T188" s="37"/>
      <c r="U188" s="9">
        <v>1</v>
      </c>
      <c r="V188" s="9">
        <v>1</v>
      </c>
      <c r="W188" s="9">
        <f t="shared" si="124"/>
        <v>575</v>
      </c>
      <c r="X188" s="60">
        <f t="shared" si="125"/>
        <v>0</v>
      </c>
      <c r="Y188" s="9">
        <v>0.92</v>
      </c>
      <c r="Z188" s="9">
        <f t="shared" si="126"/>
        <v>625</v>
      </c>
      <c r="AA188" s="11">
        <v>127</v>
      </c>
      <c r="AB188" s="9">
        <f t="shared" si="127"/>
        <v>4.9212598425196852</v>
      </c>
      <c r="AC188" s="9">
        <v>0.85</v>
      </c>
      <c r="AD188" s="9">
        <f t="shared" si="128"/>
        <v>5.7897174617878653</v>
      </c>
      <c r="AE188" s="11">
        <v>1</v>
      </c>
      <c r="AF188" s="11">
        <v>10</v>
      </c>
      <c r="AG188" s="11"/>
      <c r="AH188" s="10">
        <v>2.5</v>
      </c>
      <c r="AI188" s="11"/>
      <c r="AJ188" s="12">
        <f>Z188</f>
        <v>625</v>
      </c>
      <c r="AK188" s="38"/>
      <c r="AL188" s="70" t="s">
        <v>196</v>
      </c>
    </row>
    <row r="189" spans="2:38" x14ac:dyDescent="0.25">
      <c r="B189" s="4" t="s">
        <v>178</v>
      </c>
      <c r="C189" s="36"/>
      <c r="D189" s="11"/>
      <c r="E189" s="37"/>
      <c r="F189" s="36"/>
      <c r="G189" s="11"/>
      <c r="H189" s="11"/>
      <c r="I189" s="11"/>
      <c r="J189" s="11"/>
      <c r="K189" s="11"/>
      <c r="L189" s="11">
        <v>6</v>
      </c>
      <c r="M189" s="37"/>
      <c r="N189" s="36"/>
      <c r="O189" s="11"/>
      <c r="P189" s="11">
        <v>1</v>
      </c>
      <c r="Q189" s="37"/>
      <c r="R189" s="36"/>
      <c r="S189" s="11"/>
      <c r="T189" s="37"/>
      <c r="U189" s="9">
        <v>1</v>
      </c>
      <c r="V189" s="9">
        <v>1</v>
      </c>
      <c r="W189" s="9">
        <f t="shared" si="124"/>
        <v>391</v>
      </c>
      <c r="X189" s="60">
        <f t="shared" si="125"/>
        <v>0</v>
      </c>
      <c r="Y189" s="9">
        <v>0.92</v>
      </c>
      <c r="Z189" s="9">
        <f t="shared" si="126"/>
        <v>425</v>
      </c>
      <c r="AA189" s="11">
        <v>127</v>
      </c>
      <c r="AB189" s="9">
        <f t="shared" si="127"/>
        <v>3.3464566929133857</v>
      </c>
      <c r="AC189" s="9">
        <v>0.85</v>
      </c>
      <c r="AD189" s="9">
        <f t="shared" si="128"/>
        <v>3.9370078740157481</v>
      </c>
      <c r="AE189" s="11">
        <v>1</v>
      </c>
      <c r="AF189" s="11">
        <v>10</v>
      </c>
      <c r="AG189" s="11"/>
      <c r="AH189" s="10">
        <v>2.5</v>
      </c>
      <c r="AI189" s="11"/>
      <c r="AJ189" s="12"/>
      <c r="AK189" s="38">
        <f>Z189</f>
        <v>425</v>
      </c>
      <c r="AL189" s="70" t="s">
        <v>244</v>
      </c>
    </row>
    <row r="190" spans="2:38" x14ac:dyDescent="0.25">
      <c r="B190" s="4" t="s">
        <v>203</v>
      </c>
      <c r="C190" s="36">
        <v>1</v>
      </c>
      <c r="D190" s="11">
        <v>3</v>
      </c>
      <c r="E190" s="37">
        <v>1</v>
      </c>
      <c r="F190" s="36"/>
      <c r="G190" s="11"/>
      <c r="H190" s="11"/>
      <c r="I190" s="11"/>
      <c r="J190" s="11"/>
      <c r="K190" s="11"/>
      <c r="L190" s="11"/>
      <c r="M190" s="37"/>
      <c r="N190" s="36"/>
      <c r="O190" s="11"/>
      <c r="P190" s="11"/>
      <c r="Q190" s="37"/>
      <c r="R190" s="36"/>
      <c r="S190" s="11"/>
      <c r="T190" s="37"/>
      <c r="U190" s="9">
        <v>1</v>
      </c>
      <c r="V190" s="9">
        <v>1</v>
      </c>
      <c r="W190" s="9">
        <f t="shared" si="124"/>
        <v>1450</v>
      </c>
      <c r="X190" s="60">
        <f t="shared" si="125"/>
        <v>0</v>
      </c>
      <c r="Y190" s="9">
        <v>0.92</v>
      </c>
      <c r="Z190" s="9">
        <f t="shared" si="126"/>
        <v>1576.086956521739</v>
      </c>
      <c r="AA190" s="11">
        <v>127</v>
      </c>
      <c r="AB190" s="9">
        <f t="shared" si="127"/>
        <v>12.410133515919204</v>
      </c>
      <c r="AC190" s="9">
        <v>0.85</v>
      </c>
      <c r="AD190" s="9">
        <f t="shared" si="128"/>
        <v>14.600157077552005</v>
      </c>
      <c r="AE190" s="11">
        <v>1</v>
      </c>
      <c r="AF190" s="11">
        <v>16</v>
      </c>
      <c r="AG190" s="11"/>
      <c r="AH190" s="10">
        <v>2.5</v>
      </c>
      <c r="AI190" s="11">
        <f>Z190</f>
        <v>1576.086956521739</v>
      </c>
      <c r="AJ190" s="11"/>
      <c r="AK190" s="38"/>
      <c r="AL190" s="70" t="s">
        <v>245</v>
      </c>
    </row>
    <row r="191" spans="2:38" x14ac:dyDescent="0.25">
      <c r="B191" s="4" t="s">
        <v>208</v>
      </c>
      <c r="C191" s="36"/>
      <c r="D191" s="11"/>
      <c r="E191" s="37"/>
      <c r="F191" s="36"/>
      <c r="G191" s="11"/>
      <c r="H191" s="11"/>
      <c r="I191" s="11"/>
      <c r="J191" s="11">
        <v>2</v>
      </c>
      <c r="K191" s="11"/>
      <c r="L191" s="11">
        <v>4</v>
      </c>
      <c r="M191" s="37"/>
      <c r="N191" s="36"/>
      <c r="O191" s="11"/>
      <c r="P191" s="11">
        <v>1</v>
      </c>
      <c r="Q191" s="37"/>
      <c r="R191" s="36"/>
      <c r="S191" s="11"/>
      <c r="T191" s="37"/>
      <c r="U191" s="9">
        <v>1</v>
      </c>
      <c r="V191" s="9">
        <v>1</v>
      </c>
      <c r="W191" s="9">
        <f t="shared" si="124"/>
        <v>359</v>
      </c>
      <c r="X191" s="60">
        <f t="shared" si="125"/>
        <v>0</v>
      </c>
      <c r="Y191" s="9">
        <v>0.92</v>
      </c>
      <c r="Z191" s="9">
        <f t="shared" si="126"/>
        <v>390.21739130434781</v>
      </c>
      <c r="AA191" s="11">
        <v>127</v>
      </c>
      <c r="AB191" s="9">
        <f t="shared" si="127"/>
        <v>3.0725778842862033</v>
      </c>
      <c r="AC191" s="9">
        <v>0.85</v>
      </c>
      <c r="AD191" s="9">
        <f t="shared" si="128"/>
        <v>3.6147975109249453</v>
      </c>
      <c r="AE191" s="11">
        <v>1</v>
      </c>
      <c r="AF191" s="11">
        <v>10</v>
      </c>
      <c r="AG191" s="11"/>
      <c r="AH191" s="10">
        <v>2.5</v>
      </c>
      <c r="AI191" s="11"/>
      <c r="AJ191" s="12">
        <f>Z191</f>
        <v>390.21739130434781</v>
      </c>
      <c r="AK191" s="38"/>
      <c r="AL191" s="70" t="s">
        <v>246</v>
      </c>
    </row>
    <row r="192" spans="2:38" x14ac:dyDescent="0.25">
      <c r="B192" s="4" t="s">
        <v>209</v>
      </c>
      <c r="C192" s="36">
        <v>2</v>
      </c>
      <c r="D192" s="11">
        <v>4</v>
      </c>
      <c r="E192" s="37">
        <v>1</v>
      </c>
      <c r="F192" s="36"/>
      <c r="G192" s="11"/>
      <c r="H192" s="11"/>
      <c r="I192" s="11"/>
      <c r="J192" s="11"/>
      <c r="K192" s="11"/>
      <c r="L192" s="11"/>
      <c r="M192" s="37"/>
      <c r="N192" s="36"/>
      <c r="O192" s="11"/>
      <c r="P192" s="11"/>
      <c r="Q192" s="37"/>
      <c r="R192" s="36"/>
      <c r="S192" s="11"/>
      <c r="T192" s="37"/>
      <c r="U192" s="9">
        <v>1</v>
      </c>
      <c r="V192" s="9">
        <v>1</v>
      </c>
      <c r="W192" s="9">
        <f t="shared" si="124"/>
        <v>1800</v>
      </c>
      <c r="X192" s="60">
        <f t="shared" si="125"/>
        <v>0</v>
      </c>
      <c r="Y192" s="9">
        <v>0.92</v>
      </c>
      <c r="Z192" s="9">
        <f t="shared" si="126"/>
        <v>1956.5217391304348</v>
      </c>
      <c r="AA192" s="11">
        <v>127</v>
      </c>
      <c r="AB192" s="9">
        <f t="shared" si="127"/>
        <v>15.405682985279014</v>
      </c>
      <c r="AC192" s="9">
        <v>0.85</v>
      </c>
      <c r="AD192" s="9">
        <f t="shared" si="128"/>
        <v>18.124332923857665</v>
      </c>
      <c r="AE192" s="11">
        <v>1</v>
      </c>
      <c r="AF192" s="11">
        <v>20</v>
      </c>
      <c r="AG192" s="11"/>
      <c r="AH192" s="10">
        <v>2.5</v>
      </c>
      <c r="AI192" s="11"/>
      <c r="AJ192" s="12"/>
      <c r="AK192" s="38">
        <f>Z192</f>
        <v>1956.5217391304348</v>
      </c>
      <c r="AL192" s="70" t="s">
        <v>247</v>
      </c>
    </row>
    <row r="193" spans="2:38" x14ac:dyDescent="0.25">
      <c r="B193" s="4" t="s">
        <v>212</v>
      </c>
      <c r="C193" s="36">
        <v>1</v>
      </c>
      <c r="D193" s="11">
        <v>5</v>
      </c>
      <c r="E193" s="37">
        <v>1</v>
      </c>
      <c r="F193" s="36"/>
      <c r="G193" s="11"/>
      <c r="H193" s="11"/>
      <c r="I193" s="11"/>
      <c r="J193" s="11"/>
      <c r="K193" s="11"/>
      <c r="L193" s="11"/>
      <c r="M193" s="37"/>
      <c r="N193" s="36"/>
      <c r="O193" s="11"/>
      <c r="P193" s="11"/>
      <c r="Q193" s="37"/>
      <c r="R193" s="36"/>
      <c r="S193" s="11"/>
      <c r="T193" s="37"/>
      <c r="U193" s="9">
        <v>1</v>
      </c>
      <c r="V193" s="9">
        <v>1</v>
      </c>
      <c r="W193" s="9">
        <f t="shared" si="124"/>
        <v>1950</v>
      </c>
      <c r="X193" s="60">
        <f t="shared" si="125"/>
        <v>0</v>
      </c>
      <c r="Y193" s="9">
        <v>0.92</v>
      </c>
      <c r="Z193" s="9">
        <f t="shared" si="126"/>
        <v>2119.565217391304</v>
      </c>
      <c r="AA193" s="11">
        <v>127</v>
      </c>
      <c r="AB193" s="9">
        <f t="shared" si="127"/>
        <v>16.689489900718929</v>
      </c>
      <c r="AC193" s="9">
        <v>0.85</v>
      </c>
      <c r="AD193" s="9">
        <f t="shared" si="128"/>
        <v>19.634694000845798</v>
      </c>
      <c r="AE193" s="11">
        <v>1</v>
      </c>
      <c r="AF193" s="11">
        <v>20</v>
      </c>
      <c r="AG193" s="11"/>
      <c r="AH193" s="10">
        <v>2.5</v>
      </c>
      <c r="AI193" s="11">
        <f>Z193</f>
        <v>2119.565217391304</v>
      </c>
      <c r="AJ193" s="11"/>
      <c r="AK193" s="38"/>
      <c r="AL193" s="70" t="s">
        <v>250</v>
      </c>
    </row>
    <row r="194" spans="2:38" x14ac:dyDescent="0.25">
      <c r="B194" s="4" t="s">
        <v>219</v>
      </c>
      <c r="C194" s="36">
        <v>2</v>
      </c>
      <c r="D194" s="11">
        <v>5</v>
      </c>
      <c r="E194" s="37"/>
      <c r="F194" s="36"/>
      <c r="G194" s="11"/>
      <c r="H194" s="11"/>
      <c r="I194" s="11"/>
      <c r="J194" s="11"/>
      <c r="K194" s="11"/>
      <c r="L194" s="11"/>
      <c r="M194" s="37"/>
      <c r="N194" s="36"/>
      <c r="O194" s="11"/>
      <c r="P194" s="11"/>
      <c r="Q194" s="37"/>
      <c r="R194" s="36"/>
      <c r="S194" s="11"/>
      <c r="T194" s="37"/>
      <c r="U194" s="9">
        <v>1</v>
      </c>
      <c r="V194" s="9">
        <v>1</v>
      </c>
      <c r="W194" s="9">
        <f t="shared" si="124"/>
        <v>1450</v>
      </c>
      <c r="X194" s="60">
        <f t="shared" si="125"/>
        <v>0</v>
      </c>
      <c r="Y194" s="9">
        <v>0.92</v>
      </c>
      <c r="Z194" s="9">
        <f t="shared" si="126"/>
        <v>1576.086956521739</v>
      </c>
      <c r="AA194" s="11">
        <v>127</v>
      </c>
      <c r="AB194" s="9">
        <f t="shared" si="127"/>
        <v>12.410133515919204</v>
      </c>
      <c r="AC194" s="9">
        <v>0.85</v>
      </c>
      <c r="AD194" s="9">
        <f t="shared" si="128"/>
        <v>14.600157077552005</v>
      </c>
      <c r="AE194" s="11">
        <v>1</v>
      </c>
      <c r="AF194" s="11">
        <v>16</v>
      </c>
      <c r="AG194" s="11"/>
      <c r="AH194" s="10">
        <v>2.5</v>
      </c>
      <c r="AI194" s="11"/>
      <c r="AJ194" s="12">
        <f>Z194</f>
        <v>1576.086956521739</v>
      </c>
      <c r="AK194" s="38"/>
      <c r="AL194" s="70" t="s">
        <v>250</v>
      </c>
    </row>
    <row r="195" spans="2:38" x14ac:dyDescent="0.25">
      <c r="B195" s="4" t="s">
        <v>220</v>
      </c>
      <c r="C195" s="36">
        <v>3</v>
      </c>
      <c r="D195" s="11">
        <v>5</v>
      </c>
      <c r="E195" s="37">
        <v>1</v>
      </c>
      <c r="F195" s="36"/>
      <c r="G195" s="11"/>
      <c r="H195" s="11"/>
      <c r="I195" s="11"/>
      <c r="J195" s="11"/>
      <c r="K195" s="11"/>
      <c r="L195" s="11"/>
      <c r="M195" s="37"/>
      <c r="N195" s="36"/>
      <c r="O195" s="11"/>
      <c r="P195" s="11"/>
      <c r="Q195" s="37"/>
      <c r="R195" s="36"/>
      <c r="S195" s="11"/>
      <c r="T195" s="37"/>
      <c r="U195" s="9">
        <v>1</v>
      </c>
      <c r="V195" s="9">
        <v>1</v>
      </c>
      <c r="W195" s="9">
        <f t="shared" ref="W195:W197" si="129">(((C195*C$145)+(D195*D$145)+(E195*E$145))*U195)+(((F195*F$145)+(G195*G$145)+(H195*H$145)+(I195*I$145)+(J195*J$145)+(K195*K$145)+(L195*L$145)+(M195*M$145))*V195)+((N195*N$145)+(O195*O$145)+(P195*P$145)+(Q195*Q$145))</f>
        <v>2150</v>
      </c>
      <c r="X195" s="60">
        <f t="shared" ref="X195:X197" si="130">((R195*R$145*750)+(S195*S$145*750)+(T195*T$145*750))/750</f>
        <v>0</v>
      </c>
      <c r="Y195" s="9">
        <v>0.92</v>
      </c>
      <c r="Z195" s="9">
        <f t="shared" ref="Z195:Z197" si="131">(W195+(X195*750))/Y195</f>
        <v>2336.9565217391305</v>
      </c>
      <c r="AA195" s="11">
        <v>127</v>
      </c>
      <c r="AB195" s="9">
        <f t="shared" ref="AB195:AB197" si="132">IF(AA195*AE195=0,0,IF(AA195*AE195=127,Z195/127,IF(AA195*AE195=254,Z195/127,IF(AA195*AE195=220,Z195/220,IF(AA195*AE195=440,Z195/220,IF(AA195*AE195=660,Z195/381,Z195*657.4))))))</f>
        <v>18.401232454638823</v>
      </c>
      <c r="AC195" s="9">
        <v>0.85</v>
      </c>
      <c r="AD195" s="9">
        <f t="shared" ref="AD195:AD197" si="133">AB195/AC195</f>
        <v>21.648508770163321</v>
      </c>
      <c r="AE195" s="11">
        <v>1</v>
      </c>
      <c r="AF195" s="11">
        <v>20</v>
      </c>
      <c r="AG195" s="11"/>
      <c r="AH195" s="10">
        <v>2.5</v>
      </c>
      <c r="AI195" s="11"/>
      <c r="AJ195" s="12"/>
      <c r="AK195" s="38">
        <f>Z195</f>
        <v>2336.9565217391305</v>
      </c>
      <c r="AL195" s="70" t="s">
        <v>251</v>
      </c>
    </row>
    <row r="196" spans="2:38" x14ac:dyDescent="0.25">
      <c r="B196" s="4" t="s">
        <v>221</v>
      </c>
      <c r="C196" s="36">
        <v>2</v>
      </c>
      <c r="D196" s="11">
        <v>5</v>
      </c>
      <c r="E196" s="37">
        <v>1</v>
      </c>
      <c r="F196" s="36"/>
      <c r="G196" s="11"/>
      <c r="H196" s="11"/>
      <c r="I196" s="11"/>
      <c r="J196" s="11"/>
      <c r="K196" s="11"/>
      <c r="L196" s="11"/>
      <c r="M196" s="37"/>
      <c r="N196" s="36"/>
      <c r="O196" s="11"/>
      <c r="P196" s="11"/>
      <c r="Q196" s="37"/>
      <c r="R196" s="36"/>
      <c r="S196" s="11"/>
      <c r="T196" s="37"/>
      <c r="U196" s="9">
        <v>1</v>
      </c>
      <c r="V196" s="9">
        <v>1</v>
      </c>
      <c r="W196" s="9">
        <f t="shared" si="129"/>
        <v>2050</v>
      </c>
      <c r="X196" s="60">
        <f t="shared" si="130"/>
        <v>0</v>
      </c>
      <c r="Y196" s="9">
        <v>0.92</v>
      </c>
      <c r="Z196" s="9">
        <f t="shared" si="131"/>
        <v>2228.2608695652175</v>
      </c>
      <c r="AA196" s="11">
        <v>127</v>
      </c>
      <c r="AB196" s="9">
        <f t="shared" si="132"/>
        <v>17.545361177678878</v>
      </c>
      <c r="AC196" s="9">
        <v>0.85</v>
      </c>
      <c r="AD196" s="9">
        <f t="shared" si="133"/>
        <v>20.641601385504561</v>
      </c>
      <c r="AE196" s="11">
        <v>1</v>
      </c>
      <c r="AF196" s="11">
        <v>20</v>
      </c>
      <c r="AG196" s="11"/>
      <c r="AH196" s="10">
        <v>2.5</v>
      </c>
      <c r="AI196" s="11">
        <f>Z196</f>
        <v>2228.2608695652175</v>
      </c>
      <c r="AJ196" s="11"/>
      <c r="AK196" s="38"/>
      <c r="AL196" s="70" t="s">
        <v>254</v>
      </c>
    </row>
    <row r="197" spans="2:38" x14ac:dyDescent="0.25">
      <c r="B197" s="4" t="s">
        <v>222</v>
      </c>
      <c r="C197" s="36">
        <v>2</v>
      </c>
      <c r="D197" s="11">
        <v>5</v>
      </c>
      <c r="E197" s="37">
        <v>1</v>
      </c>
      <c r="F197" s="36"/>
      <c r="G197" s="11"/>
      <c r="H197" s="11"/>
      <c r="I197" s="11"/>
      <c r="J197" s="11"/>
      <c r="K197" s="11"/>
      <c r="L197" s="11"/>
      <c r="M197" s="37"/>
      <c r="N197" s="36"/>
      <c r="O197" s="11"/>
      <c r="P197" s="11"/>
      <c r="Q197" s="37"/>
      <c r="R197" s="36"/>
      <c r="S197" s="11"/>
      <c r="T197" s="37"/>
      <c r="U197" s="9">
        <v>1</v>
      </c>
      <c r="V197" s="9">
        <v>1</v>
      </c>
      <c r="W197" s="9">
        <f t="shared" si="129"/>
        <v>2050</v>
      </c>
      <c r="X197" s="60">
        <f t="shared" si="130"/>
        <v>0</v>
      </c>
      <c r="Y197" s="9">
        <v>0.92</v>
      </c>
      <c r="Z197" s="9">
        <f t="shared" si="131"/>
        <v>2228.2608695652175</v>
      </c>
      <c r="AA197" s="11">
        <v>127</v>
      </c>
      <c r="AB197" s="9">
        <f t="shared" si="132"/>
        <v>17.545361177678878</v>
      </c>
      <c r="AC197" s="9">
        <v>0.85</v>
      </c>
      <c r="AD197" s="9">
        <f t="shared" si="133"/>
        <v>20.641601385504561</v>
      </c>
      <c r="AE197" s="11">
        <v>1</v>
      </c>
      <c r="AF197" s="11">
        <v>20</v>
      </c>
      <c r="AG197" s="11"/>
      <c r="AH197" s="10">
        <v>2.5</v>
      </c>
      <c r="AI197" s="11"/>
      <c r="AJ197" s="12">
        <f>Z197</f>
        <v>2228.2608695652175</v>
      </c>
      <c r="AK197" s="38"/>
      <c r="AL197" s="70" t="s">
        <v>256</v>
      </c>
    </row>
    <row r="198" spans="2:38" x14ac:dyDescent="0.25">
      <c r="B198" s="4"/>
      <c r="C198" s="36"/>
      <c r="D198" s="11"/>
      <c r="E198" s="37"/>
      <c r="F198" s="36"/>
      <c r="G198" s="11"/>
      <c r="H198" s="11"/>
      <c r="I198" s="11"/>
      <c r="J198" s="11"/>
      <c r="K198" s="11"/>
      <c r="L198" s="11"/>
      <c r="M198" s="37"/>
      <c r="N198" s="36"/>
      <c r="O198" s="11"/>
      <c r="P198" s="11"/>
      <c r="Q198" s="37"/>
      <c r="R198" s="36"/>
      <c r="S198" s="11"/>
      <c r="T198" s="37"/>
      <c r="U198" s="157"/>
      <c r="V198" s="9"/>
      <c r="W198" s="9"/>
      <c r="X198" s="9"/>
      <c r="Y198" s="9"/>
      <c r="Z198" s="9"/>
      <c r="AA198" s="11"/>
      <c r="AB198" s="9"/>
      <c r="AC198" s="9"/>
      <c r="AD198" s="9"/>
      <c r="AE198" s="11"/>
      <c r="AF198" s="11"/>
      <c r="AG198" s="11"/>
      <c r="AH198" s="10"/>
      <c r="AI198" s="11"/>
      <c r="AJ198" s="12"/>
      <c r="AK198" s="38"/>
      <c r="AL198" s="78"/>
    </row>
    <row r="199" spans="2:38" ht="15.75" thickBot="1" x14ac:dyDescent="0.3">
      <c r="B199" s="4"/>
      <c r="C199" s="36"/>
      <c r="D199" s="11"/>
      <c r="E199" s="37"/>
      <c r="F199" s="36"/>
      <c r="G199" s="11"/>
      <c r="H199" s="11"/>
      <c r="I199" s="11"/>
      <c r="J199" s="11"/>
      <c r="K199" s="11"/>
      <c r="L199" s="11"/>
      <c r="M199" s="37"/>
      <c r="N199" s="36"/>
      <c r="O199" s="11"/>
      <c r="P199" s="11"/>
      <c r="Q199" s="37"/>
      <c r="R199" s="36"/>
      <c r="S199" s="11"/>
      <c r="T199" s="37"/>
      <c r="U199" s="127"/>
      <c r="V199" s="9"/>
      <c r="W199" s="11"/>
      <c r="X199" s="11"/>
      <c r="Y199" s="9"/>
      <c r="Z199" s="11"/>
      <c r="AA199" s="11"/>
      <c r="AB199" s="9"/>
      <c r="AC199" s="9"/>
      <c r="AD199" s="9"/>
      <c r="AE199" s="11"/>
      <c r="AF199" s="11"/>
      <c r="AG199" s="11"/>
      <c r="AH199" s="10"/>
      <c r="AI199" s="11"/>
      <c r="AJ199" s="11"/>
      <c r="AK199" s="38"/>
      <c r="AL199" s="71"/>
    </row>
    <row r="200" spans="2:38" ht="15" customHeight="1" x14ac:dyDescent="0.25">
      <c r="B200" s="188" t="s">
        <v>19</v>
      </c>
      <c r="C200" s="189"/>
      <c r="D200" s="189"/>
      <c r="E200" s="189"/>
      <c r="F200" s="189"/>
      <c r="G200" s="189"/>
      <c r="H200" s="189"/>
      <c r="I200" s="189"/>
      <c r="J200" s="189"/>
      <c r="K200" s="189"/>
      <c r="L200" s="189"/>
      <c r="M200" s="189"/>
      <c r="N200" s="189"/>
      <c r="O200" s="189"/>
      <c r="P200" s="189"/>
      <c r="Q200" s="189"/>
      <c r="R200" s="189"/>
      <c r="S200" s="190"/>
      <c r="T200" s="63" t="s">
        <v>44</v>
      </c>
      <c r="U200" s="45"/>
      <c r="V200" s="45"/>
      <c r="W200" s="45"/>
      <c r="X200" s="64">
        <f>SUM(W175:W199)</f>
        <v>24253</v>
      </c>
      <c r="Y200" s="194">
        <v>0.92</v>
      </c>
      <c r="Z200" s="172">
        <f>(X200+X201)/Y200</f>
        <v>26361.956521739128</v>
      </c>
      <c r="AA200" s="194">
        <v>220</v>
      </c>
      <c r="AB200" s="172">
        <f>IF(AA200*AE200=0,0,IF(AA200*AE200=127,Z200/127,IF(AA200*AE200=254,Z200/127,IF(AA200*AE200=220,Z200/220,IF(AA200*AE200=440,Z200/220,IF(AA200*AE200=660,Z200/381.04,Z200*657.4))))))</f>
        <v>69.184223498160634</v>
      </c>
      <c r="AC200" s="194">
        <v>0.85</v>
      </c>
      <c r="AD200" s="172">
        <f>AB200/AC200</f>
        <v>81.393204115483101</v>
      </c>
      <c r="AE200" s="194">
        <v>3</v>
      </c>
      <c r="AF200" s="194">
        <v>100</v>
      </c>
      <c r="AG200" s="194"/>
      <c r="AH200" s="194" t="s">
        <v>205</v>
      </c>
      <c r="AI200" s="172">
        <f>Z200/3</f>
        <v>8787.31884057971</v>
      </c>
      <c r="AJ200" s="172">
        <f>Z200/3</f>
        <v>8787.31884057971</v>
      </c>
      <c r="AK200" s="174">
        <f>Z200/3</f>
        <v>8787.31884057971</v>
      </c>
      <c r="AL200" s="46"/>
    </row>
    <row r="201" spans="2:38" ht="15.75" thickBot="1" x14ac:dyDescent="0.3">
      <c r="B201" s="191"/>
      <c r="C201" s="192"/>
      <c r="D201" s="192"/>
      <c r="E201" s="192"/>
      <c r="F201" s="192"/>
      <c r="G201" s="192"/>
      <c r="H201" s="192"/>
      <c r="I201" s="192"/>
      <c r="J201" s="192"/>
      <c r="K201" s="192"/>
      <c r="L201" s="192"/>
      <c r="M201" s="192"/>
      <c r="N201" s="192"/>
      <c r="O201" s="192"/>
      <c r="P201" s="192"/>
      <c r="Q201" s="192"/>
      <c r="R201" s="192"/>
      <c r="S201" s="193"/>
      <c r="T201" s="121" t="s">
        <v>45</v>
      </c>
      <c r="U201" s="59"/>
      <c r="V201" s="122"/>
      <c r="W201" s="59">
        <f>ROUNDUP((X201/750),2)</f>
        <v>0</v>
      </c>
      <c r="X201" s="58">
        <f>SUM(X175:X199)*750</f>
        <v>0</v>
      </c>
      <c r="Y201" s="195"/>
      <c r="Z201" s="173"/>
      <c r="AA201" s="195"/>
      <c r="AB201" s="173"/>
      <c r="AC201" s="195"/>
      <c r="AD201" s="173"/>
      <c r="AE201" s="195"/>
      <c r="AF201" s="195"/>
      <c r="AG201" s="195"/>
      <c r="AH201" s="195"/>
      <c r="AI201" s="173"/>
      <c r="AJ201" s="173"/>
      <c r="AK201" s="175"/>
      <c r="AL201" s="47"/>
    </row>
    <row r="202" spans="2:38" ht="15.75" thickBot="1" x14ac:dyDescent="0.3"/>
    <row r="203" spans="2:38" ht="24" thickBot="1" x14ac:dyDescent="0.4">
      <c r="B203" s="196" t="s">
        <v>39</v>
      </c>
      <c r="C203" s="197"/>
      <c r="D203" s="197"/>
      <c r="E203" s="197"/>
      <c r="F203" s="197"/>
      <c r="G203" s="197"/>
      <c r="H203" s="197"/>
      <c r="I203" s="197"/>
      <c r="J203" s="197"/>
      <c r="K203" s="197"/>
      <c r="L203" s="197"/>
      <c r="M203" s="197"/>
      <c r="N203" s="197"/>
      <c r="O203" s="197"/>
      <c r="P203" s="197"/>
      <c r="Q203" s="197"/>
      <c r="R203" s="197"/>
      <c r="S203" s="197"/>
      <c r="T203" s="197"/>
      <c r="U203" s="197"/>
      <c r="V203" s="197"/>
      <c r="W203" s="197"/>
      <c r="X203" s="197"/>
      <c r="Y203" s="197"/>
      <c r="Z203" s="197"/>
      <c r="AA203" s="197"/>
      <c r="AB203" s="197"/>
      <c r="AC203" s="197"/>
      <c r="AD203" s="197"/>
      <c r="AE203" s="197"/>
      <c r="AF203" s="197"/>
      <c r="AG203" s="197"/>
      <c r="AH203" s="197"/>
      <c r="AI203" s="197"/>
      <c r="AJ203" s="197"/>
      <c r="AK203" s="197"/>
      <c r="AL203" s="198"/>
    </row>
    <row r="204" spans="2:38" ht="15" customHeight="1" thickBot="1" x14ac:dyDescent="0.3">
      <c r="B204" s="176" t="s">
        <v>0</v>
      </c>
      <c r="C204" s="201" t="s">
        <v>41</v>
      </c>
      <c r="D204" s="202"/>
      <c r="E204" s="202"/>
      <c r="F204" s="202"/>
      <c r="G204" s="202"/>
      <c r="H204" s="202"/>
      <c r="I204" s="202"/>
      <c r="J204" s="202"/>
      <c r="K204" s="202"/>
      <c r="L204" s="202"/>
      <c r="M204" s="202"/>
      <c r="N204" s="202"/>
      <c r="O204" s="202"/>
      <c r="P204" s="202"/>
      <c r="Q204" s="202"/>
      <c r="R204" s="202"/>
      <c r="S204" s="202"/>
      <c r="T204" s="203"/>
      <c r="U204" s="204" t="s">
        <v>26</v>
      </c>
      <c r="V204" s="177" t="s">
        <v>27</v>
      </c>
      <c r="W204" s="207" t="s">
        <v>46</v>
      </c>
      <c r="X204" s="207" t="s">
        <v>49</v>
      </c>
      <c r="Y204" s="177" t="s">
        <v>18</v>
      </c>
      <c r="Z204" s="19" t="s">
        <v>1</v>
      </c>
      <c r="AA204" s="74" t="s">
        <v>11</v>
      </c>
      <c r="AB204" s="74" t="s">
        <v>14</v>
      </c>
      <c r="AC204" s="207" t="s">
        <v>20</v>
      </c>
      <c r="AD204" s="74" t="s">
        <v>15</v>
      </c>
      <c r="AE204" s="209" t="s">
        <v>2</v>
      </c>
      <c r="AF204" s="209"/>
      <c r="AG204" s="209"/>
      <c r="AH204" s="20" t="s">
        <v>6</v>
      </c>
      <c r="AI204" s="177" t="s">
        <v>7</v>
      </c>
      <c r="AJ204" s="177" t="s">
        <v>8</v>
      </c>
      <c r="AK204" s="210" t="s">
        <v>9</v>
      </c>
      <c r="AL204" s="213" t="s">
        <v>10</v>
      </c>
    </row>
    <row r="205" spans="2:38" x14ac:dyDescent="0.25">
      <c r="B205" s="199"/>
      <c r="C205" s="216" t="s">
        <v>42</v>
      </c>
      <c r="D205" s="217"/>
      <c r="E205" s="218"/>
      <c r="F205" s="216" t="s">
        <v>43</v>
      </c>
      <c r="G205" s="217"/>
      <c r="H205" s="217"/>
      <c r="I205" s="217"/>
      <c r="J205" s="217"/>
      <c r="K205" s="217"/>
      <c r="L205" s="217"/>
      <c r="M205" s="218"/>
      <c r="N205" s="216" t="s">
        <v>200</v>
      </c>
      <c r="O205" s="217"/>
      <c r="P205" s="217"/>
      <c r="Q205" s="217"/>
      <c r="R205" s="216" t="s">
        <v>48</v>
      </c>
      <c r="S205" s="217"/>
      <c r="T205" s="218"/>
      <c r="U205" s="205"/>
      <c r="V205" s="180"/>
      <c r="W205" s="178"/>
      <c r="X205" s="178"/>
      <c r="Y205" s="180"/>
      <c r="Z205" s="180" t="s">
        <v>47</v>
      </c>
      <c r="AA205" s="180" t="s">
        <v>12</v>
      </c>
      <c r="AB205" s="180" t="s">
        <v>13</v>
      </c>
      <c r="AC205" s="178"/>
      <c r="AD205" s="180" t="s">
        <v>13</v>
      </c>
      <c r="AE205" s="221" t="s">
        <v>3</v>
      </c>
      <c r="AF205" s="221"/>
      <c r="AG205" s="221"/>
      <c r="AH205" s="180" t="s">
        <v>16</v>
      </c>
      <c r="AI205" s="180"/>
      <c r="AJ205" s="180"/>
      <c r="AK205" s="211"/>
      <c r="AL205" s="214"/>
    </row>
    <row r="206" spans="2:38" ht="15.75" thickBot="1" x14ac:dyDescent="0.3">
      <c r="B206" s="200"/>
      <c r="C206" s="22">
        <v>100</v>
      </c>
      <c r="D206" s="24">
        <v>250</v>
      </c>
      <c r="E206" s="23">
        <v>600</v>
      </c>
      <c r="F206" s="22">
        <v>3</v>
      </c>
      <c r="G206" s="24">
        <v>6</v>
      </c>
      <c r="H206" s="24">
        <v>9</v>
      </c>
      <c r="I206" s="24">
        <v>15</v>
      </c>
      <c r="J206" s="24">
        <v>20</v>
      </c>
      <c r="K206" s="24">
        <v>24</v>
      </c>
      <c r="L206" s="24">
        <v>36</v>
      </c>
      <c r="M206" s="23">
        <v>40</v>
      </c>
      <c r="N206" s="22">
        <v>20</v>
      </c>
      <c r="O206" s="24">
        <v>100</v>
      </c>
      <c r="P206" s="24">
        <v>175</v>
      </c>
      <c r="Q206" s="25">
        <v>5500</v>
      </c>
      <c r="R206" s="67">
        <v>0.5</v>
      </c>
      <c r="S206" s="68">
        <v>0.75</v>
      </c>
      <c r="T206" s="23">
        <v>1</v>
      </c>
      <c r="U206" s="206"/>
      <c r="V206" s="181"/>
      <c r="W206" s="208"/>
      <c r="X206" s="208"/>
      <c r="Y206" s="181"/>
      <c r="Z206" s="181"/>
      <c r="AA206" s="181"/>
      <c r="AB206" s="181"/>
      <c r="AC206" s="208"/>
      <c r="AD206" s="181"/>
      <c r="AE206" s="77" t="s">
        <v>4</v>
      </c>
      <c r="AF206" s="77" t="s">
        <v>5</v>
      </c>
      <c r="AG206" s="77" t="s">
        <v>22</v>
      </c>
      <c r="AH206" s="181"/>
      <c r="AI206" s="181"/>
      <c r="AJ206" s="181"/>
      <c r="AK206" s="212"/>
      <c r="AL206" s="215"/>
    </row>
    <row r="207" spans="2:38" x14ac:dyDescent="0.25">
      <c r="B207" s="28" t="s">
        <v>32</v>
      </c>
      <c r="C207" s="29"/>
      <c r="D207" s="31"/>
      <c r="E207" s="30"/>
      <c r="F207" s="29"/>
      <c r="G207" s="31">
        <v>4</v>
      </c>
      <c r="H207" s="31"/>
      <c r="I207" s="31"/>
      <c r="J207" s="31">
        <v>7</v>
      </c>
      <c r="K207" s="31"/>
      <c r="L207" s="31"/>
      <c r="M207" s="30"/>
      <c r="N207" s="29"/>
      <c r="O207" s="31"/>
      <c r="P207" s="31"/>
      <c r="Q207" s="30"/>
      <c r="R207" s="29"/>
      <c r="S207" s="31"/>
      <c r="T207" s="30"/>
      <c r="U207" s="34">
        <v>1</v>
      </c>
      <c r="V207" s="34">
        <v>1</v>
      </c>
      <c r="W207" s="34">
        <f>(((C207*C$206)+(D207*D$206)+(E207*E$206))*U207)+(((F207*F$206)+(G207*G$206)+(H207*H$206)+(I207*I$206)+(J207*J$206)+(K207*K$206)+(L207*L$206)+(M207*M$206))*V207)+((N207*N$206)+(O207*O$206)+(P207*P$206)+(Q207*Q$206))</f>
        <v>164</v>
      </c>
      <c r="X207" s="60">
        <f>((R207*R$206*750)+(S207*S$206*750)+(T207*T$206*750))/750</f>
        <v>0</v>
      </c>
      <c r="Y207" s="34">
        <v>0.92</v>
      </c>
      <c r="Z207" s="34">
        <f t="shared" ref="Z207:Z210" si="134">(W207+(X207*750))/Y207</f>
        <v>178.26086956521738</v>
      </c>
      <c r="AA207" s="31">
        <v>127</v>
      </c>
      <c r="AB207" s="34">
        <f t="shared" ref="AB207:AB210" si="135">IF(AA207*AE207=0,0,IF(AA207*AE207=127,Z207/127,IF(AA207*AE207=254,Z207/127,IF(AA207*AE207=220,Z207/220,IF(AA207*AE207=440,Z207/220,IF(AA207*AE207=660,Z207/381,Z207*657.4))))))</f>
        <v>1.40362889421431</v>
      </c>
      <c r="AC207" s="34">
        <v>0.85</v>
      </c>
      <c r="AD207" s="34">
        <f t="shared" ref="AD207:AD210" si="136">AB207/AC207</f>
        <v>1.6513281108403648</v>
      </c>
      <c r="AE207" s="31">
        <v>1</v>
      </c>
      <c r="AF207" s="31">
        <v>10</v>
      </c>
      <c r="AG207" s="31"/>
      <c r="AH207" s="35">
        <v>2.5</v>
      </c>
      <c r="AI207" s="31">
        <f>Z207</f>
        <v>178.26086956521738</v>
      </c>
      <c r="AJ207" s="31"/>
      <c r="AK207" s="32"/>
      <c r="AL207" s="69" t="s">
        <v>25</v>
      </c>
    </row>
    <row r="208" spans="2:38" x14ac:dyDescent="0.25">
      <c r="B208" s="4" t="s">
        <v>34</v>
      </c>
      <c r="C208" s="36">
        <v>4</v>
      </c>
      <c r="D208" s="11"/>
      <c r="E208" s="37"/>
      <c r="F208" s="36"/>
      <c r="G208" s="11"/>
      <c r="H208" s="11"/>
      <c r="I208" s="11"/>
      <c r="J208" s="11"/>
      <c r="K208" s="11"/>
      <c r="L208" s="11"/>
      <c r="M208" s="37"/>
      <c r="N208" s="36"/>
      <c r="O208" s="11"/>
      <c r="P208" s="11"/>
      <c r="Q208" s="37"/>
      <c r="R208" s="36"/>
      <c r="S208" s="11"/>
      <c r="T208" s="37"/>
      <c r="U208" s="9">
        <v>1</v>
      </c>
      <c r="V208" s="9">
        <v>1</v>
      </c>
      <c r="W208" s="9">
        <f>(((C208*C$206)+(D208*D$206)+(E208*E$206))*U208)+(((F208*F$206)+(G208*G$206)+(H208*H$206)+(I208*I$206)+(J208*J$206)+(K208*K$206)+(L208*L$206)+(M208*M$206))*V208)+((N208*N$206)+(O208*O$206)+(P208*P$206)+(Q208*Q$206))</f>
        <v>400</v>
      </c>
      <c r="X208" s="60">
        <f>((R208*R$206*750)+(S208*S$206*750)+(T208*T$206*750))/750</f>
        <v>0</v>
      </c>
      <c r="Y208" s="9">
        <v>0.92</v>
      </c>
      <c r="Z208" s="9">
        <f t="shared" si="134"/>
        <v>434.78260869565213</v>
      </c>
      <c r="AA208" s="11">
        <v>127</v>
      </c>
      <c r="AB208" s="9">
        <f t="shared" si="135"/>
        <v>3.4234851078397806</v>
      </c>
      <c r="AC208" s="9">
        <v>0.85</v>
      </c>
      <c r="AD208" s="9">
        <f t="shared" si="136"/>
        <v>4.0276295386350363</v>
      </c>
      <c r="AE208" s="11">
        <v>1</v>
      </c>
      <c r="AF208" s="11">
        <v>10</v>
      </c>
      <c r="AG208" s="11"/>
      <c r="AH208" s="10">
        <v>2.5</v>
      </c>
      <c r="AI208" s="11"/>
      <c r="AJ208" s="12">
        <f>Z208</f>
        <v>434.78260869565213</v>
      </c>
      <c r="AK208" s="38"/>
      <c r="AL208" s="70" t="s">
        <v>24</v>
      </c>
    </row>
    <row r="209" spans="2:38" x14ac:dyDescent="0.25">
      <c r="B209" s="4" t="s">
        <v>35</v>
      </c>
      <c r="C209" s="36"/>
      <c r="D209" s="11"/>
      <c r="E209" s="37">
        <v>3</v>
      </c>
      <c r="F209" s="36"/>
      <c r="G209" s="11"/>
      <c r="H209" s="11"/>
      <c r="I209" s="11"/>
      <c r="J209" s="11"/>
      <c r="K209" s="11"/>
      <c r="L209" s="11"/>
      <c r="M209" s="37"/>
      <c r="N209" s="36"/>
      <c r="O209" s="11"/>
      <c r="P209" s="11"/>
      <c r="Q209" s="37"/>
      <c r="R209" s="36"/>
      <c r="S209" s="11"/>
      <c r="T209" s="37"/>
      <c r="U209" s="9">
        <v>1</v>
      </c>
      <c r="V209" s="9">
        <v>1</v>
      </c>
      <c r="W209" s="9">
        <f>(((C209*C$206)+(D209*D$206)+(E209*E$206))*U209)+(((F209*F$206)+(G209*G$206)+(H209*H$206)+(I209*I$206)+(J209*J$206)+(K209*K$206)+(L209*L$206)+(M209*M$206))*V209)+((N209*N$206)+(O209*O$206)+(P209*P$206)+(Q209*Q$206))</f>
        <v>1800</v>
      </c>
      <c r="X209" s="60">
        <f>((R209*R$206*750)+(S209*S$206*750)+(T209*T$206*750))/750</f>
        <v>0</v>
      </c>
      <c r="Y209" s="9">
        <v>0.92</v>
      </c>
      <c r="Z209" s="9">
        <f t="shared" si="134"/>
        <v>1956.5217391304348</v>
      </c>
      <c r="AA209" s="11">
        <v>127</v>
      </c>
      <c r="AB209" s="9">
        <f t="shared" si="135"/>
        <v>15.405682985279014</v>
      </c>
      <c r="AC209" s="9">
        <v>0.85</v>
      </c>
      <c r="AD209" s="9">
        <f t="shared" si="136"/>
        <v>18.124332923857665</v>
      </c>
      <c r="AE209" s="11">
        <v>1</v>
      </c>
      <c r="AF209" s="11">
        <v>20</v>
      </c>
      <c r="AG209" s="11"/>
      <c r="AH209" s="10">
        <v>2.5</v>
      </c>
      <c r="AI209" s="11"/>
      <c r="AJ209" s="11"/>
      <c r="AK209" s="38">
        <f>Z209</f>
        <v>1956.5217391304348</v>
      </c>
      <c r="AL209" s="70" t="s">
        <v>24</v>
      </c>
    </row>
    <row r="210" spans="2:38" x14ac:dyDescent="0.25">
      <c r="B210" s="4" t="s">
        <v>167</v>
      </c>
      <c r="C210" s="36"/>
      <c r="D210" s="11"/>
      <c r="E210" s="37">
        <v>3</v>
      </c>
      <c r="F210" s="36"/>
      <c r="G210" s="11"/>
      <c r="H210" s="11"/>
      <c r="I210" s="11"/>
      <c r="J210" s="11"/>
      <c r="K210" s="11"/>
      <c r="L210" s="11"/>
      <c r="M210" s="37"/>
      <c r="N210" s="36"/>
      <c r="O210" s="11"/>
      <c r="P210" s="11"/>
      <c r="Q210" s="37"/>
      <c r="R210" s="36"/>
      <c r="S210" s="11"/>
      <c r="T210" s="37"/>
      <c r="U210" s="9">
        <v>1</v>
      </c>
      <c r="V210" s="9">
        <v>1</v>
      </c>
      <c r="W210" s="9">
        <f>(((C210*C$206)+(D210*D$206)+(E210*E$206))*U210)+(((F210*F$206)+(G210*G$206)+(H210*H$206)+(I210*I$206)+(J210*J$206)+(K210*K$206)+(L210*L$206)+(M210*M$206))*V210)+((N210*N$206)+(O210*O$206)+(P210*P$206)+(Q210*Q$206))</f>
        <v>1800</v>
      </c>
      <c r="X210" s="60">
        <f>((R210*R$206*750)+(S210*S$206*750)+(T210*T$206*750))/750</f>
        <v>0</v>
      </c>
      <c r="Y210" s="9">
        <v>0.92</v>
      </c>
      <c r="Z210" s="9">
        <f t="shared" si="134"/>
        <v>1956.5217391304348</v>
      </c>
      <c r="AA210" s="11">
        <v>127</v>
      </c>
      <c r="AB210" s="9">
        <f t="shared" si="135"/>
        <v>15.405682985279014</v>
      </c>
      <c r="AC210" s="9">
        <v>0.85</v>
      </c>
      <c r="AD210" s="9">
        <f t="shared" si="136"/>
        <v>18.124332923857665</v>
      </c>
      <c r="AE210" s="11">
        <v>1</v>
      </c>
      <c r="AF210" s="11">
        <v>20</v>
      </c>
      <c r="AG210" s="11"/>
      <c r="AH210" s="10">
        <v>2.5</v>
      </c>
      <c r="AI210" s="11">
        <f>Z210</f>
        <v>1956.5217391304348</v>
      </c>
      <c r="AJ210" s="11"/>
      <c r="AK210" s="38"/>
      <c r="AL210" s="70" t="s">
        <v>24</v>
      </c>
    </row>
    <row r="211" spans="2:38" x14ac:dyDescent="0.25">
      <c r="B211" s="4"/>
      <c r="C211" s="36"/>
      <c r="D211" s="11"/>
      <c r="E211" s="37"/>
      <c r="F211" s="36"/>
      <c r="G211" s="11"/>
      <c r="H211" s="11"/>
      <c r="I211" s="11"/>
      <c r="J211" s="11"/>
      <c r="K211" s="11"/>
      <c r="L211" s="11"/>
      <c r="M211" s="37"/>
      <c r="N211" s="36"/>
      <c r="O211" s="11"/>
      <c r="P211" s="11"/>
      <c r="Q211" s="37"/>
      <c r="R211" s="36"/>
      <c r="S211" s="11"/>
      <c r="T211" s="37"/>
      <c r="U211" s="40"/>
      <c r="V211" s="9"/>
      <c r="W211" s="9"/>
      <c r="X211" s="9"/>
      <c r="Y211" s="9"/>
      <c r="Z211" s="9"/>
      <c r="AA211" s="11"/>
      <c r="AB211" s="9"/>
      <c r="AC211" s="9"/>
      <c r="AD211" s="9"/>
      <c r="AE211" s="11"/>
      <c r="AF211" s="11"/>
      <c r="AG211" s="11"/>
      <c r="AH211" s="10"/>
      <c r="AI211" s="11"/>
      <c r="AJ211" s="11"/>
      <c r="AK211" s="38"/>
      <c r="AL211" s="78"/>
    </row>
    <row r="212" spans="2:38" ht="15.75" thickBot="1" x14ac:dyDescent="0.3">
      <c r="B212" s="88"/>
      <c r="C212" s="89"/>
      <c r="D212" s="90"/>
      <c r="E212" s="91"/>
      <c r="F212" s="89"/>
      <c r="G212" s="90"/>
      <c r="H212" s="90"/>
      <c r="I212" s="90"/>
      <c r="J212" s="90"/>
      <c r="K212" s="90"/>
      <c r="L212" s="90"/>
      <c r="M212" s="91"/>
      <c r="N212" s="89"/>
      <c r="O212" s="90"/>
      <c r="P212" s="90"/>
      <c r="Q212" s="91"/>
      <c r="R212" s="89"/>
      <c r="S212" s="90"/>
      <c r="T212" s="91"/>
      <c r="U212" s="40"/>
      <c r="V212" s="9"/>
      <c r="W212" s="53"/>
      <c r="X212" s="53"/>
      <c r="Y212" s="84"/>
      <c r="Z212" s="53"/>
      <c r="AA212" s="53"/>
      <c r="AB212" s="84"/>
      <c r="AC212" s="84"/>
      <c r="AD212" s="84"/>
      <c r="AE212" s="53"/>
      <c r="AF212" s="53"/>
      <c r="AG212" s="53"/>
      <c r="AH212" s="85"/>
      <c r="AI212" s="84"/>
      <c r="AJ212" s="84"/>
      <c r="AK212" s="86"/>
      <c r="AL212" s="78"/>
    </row>
    <row r="213" spans="2:38" ht="15" customHeight="1" x14ac:dyDescent="0.25">
      <c r="B213" s="188" t="s">
        <v>19</v>
      </c>
      <c r="C213" s="189"/>
      <c r="D213" s="189"/>
      <c r="E213" s="189"/>
      <c r="F213" s="189"/>
      <c r="G213" s="189"/>
      <c r="H213" s="189"/>
      <c r="I213" s="189"/>
      <c r="J213" s="189"/>
      <c r="K213" s="189"/>
      <c r="L213" s="189"/>
      <c r="M213" s="189"/>
      <c r="N213" s="189"/>
      <c r="O213" s="189"/>
      <c r="P213" s="189"/>
      <c r="Q213" s="189"/>
      <c r="R213" s="189"/>
      <c r="S213" s="190"/>
      <c r="T213" s="63" t="s">
        <v>44</v>
      </c>
      <c r="U213" s="45"/>
      <c r="V213" s="45"/>
      <c r="W213" s="45"/>
      <c r="X213" s="64">
        <f>SUM(W207:W212)</f>
        <v>4164</v>
      </c>
      <c r="Y213" s="194">
        <v>0.92</v>
      </c>
      <c r="Z213" s="172">
        <f>(X213+X214)/Y213</f>
        <v>4526.086956521739</v>
      </c>
      <c r="AA213" s="194">
        <v>220</v>
      </c>
      <c r="AB213" s="172">
        <f>IF(AA213*AE213=0,0,IF(AA213*AE213=127,Z213/127,IF(AA213*AE213=1140,Z213/658,IF(AA213*AE213=220,Z213/220,IF(AA213*AE213=440,Z213/220,IF(AA213*AE213=660,Z213/381.04,Z213*657.4))))))</f>
        <v>11.878246264228792</v>
      </c>
      <c r="AC213" s="194">
        <v>0.85</v>
      </c>
      <c r="AD213" s="172">
        <f>AB213/AC213</f>
        <v>13.974407369680932</v>
      </c>
      <c r="AE213" s="194">
        <v>3</v>
      </c>
      <c r="AF213" s="194">
        <v>20</v>
      </c>
      <c r="AG213" s="194"/>
      <c r="AH213" s="194">
        <v>4</v>
      </c>
      <c r="AI213" s="172">
        <f>Z213/3</f>
        <v>1508.695652173913</v>
      </c>
      <c r="AJ213" s="172">
        <f>Z213/3</f>
        <v>1508.695652173913</v>
      </c>
      <c r="AK213" s="174">
        <f>Z213/3</f>
        <v>1508.695652173913</v>
      </c>
      <c r="AL213" s="87"/>
    </row>
    <row r="214" spans="2:38" ht="15.75" thickBot="1" x14ac:dyDescent="0.3">
      <c r="B214" s="191"/>
      <c r="C214" s="192"/>
      <c r="D214" s="192"/>
      <c r="E214" s="192"/>
      <c r="F214" s="192"/>
      <c r="G214" s="192"/>
      <c r="H214" s="192"/>
      <c r="I214" s="192"/>
      <c r="J214" s="192"/>
      <c r="K214" s="192"/>
      <c r="L214" s="192"/>
      <c r="M214" s="192"/>
      <c r="N214" s="192"/>
      <c r="O214" s="192"/>
      <c r="P214" s="192"/>
      <c r="Q214" s="192"/>
      <c r="R214" s="192"/>
      <c r="S214" s="193"/>
      <c r="T214" s="15" t="s">
        <v>45</v>
      </c>
      <c r="U214" s="59"/>
      <c r="V214" s="16"/>
      <c r="W214" s="59">
        <f>ROUNDUP((X214/750),2)</f>
        <v>0</v>
      </c>
      <c r="X214" s="58">
        <f>SUM(X207:X212)*750</f>
        <v>0</v>
      </c>
      <c r="Y214" s="195"/>
      <c r="Z214" s="173"/>
      <c r="AA214" s="195"/>
      <c r="AB214" s="173"/>
      <c r="AC214" s="195"/>
      <c r="AD214" s="173"/>
      <c r="AE214" s="195"/>
      <c r="AF214" s="195"/>
      <c r="AG214" s="195"/>
      <c r="AH214" s="195"/>
      <c r="AI214" s="173"/>
      <c r="AJ214" s="173"/>
      <c r="AK214" s="175"/>
      <c r="AL214" s="79"/>
    </row>
  </sheetData>
  <mergeCells count="810">
    <mergeCell ref="U26:V26"/>
    <mergeCell ref="AE172:AG172"/>
    <mergeCell ref="AI172:AI174"/>
    <mergeCell ref="AJ172:AJ174"/>
    <mergeCell ref="AK172:AK174"/>
    <mergeCell ref="AL172:AL174"/>
    <mergeCell ref="C173:E173"/>
    <mergeCell ref="F173:M173"/>
    <mergeCell ref="N173:Q173"/>
    <mergeCell ref="R173:T173"/>
    <mergeCell ref="Z173:Z174"/>
    <mergeCell ref="AA173:AA174"/>
    <mergeCell ref="AB173:AB174"/>
    <mergeCell ref="AD173:AD174"/>
    <mergeCell ref="B142:AL142"/>
    <mergeCell ref="AK143:AK145"/>
    <mergeCell ref="AL143:AL145"/>
    <mergeCell ref="Y168:Y169"/>
    <mergeCell ref="Z168:Z169"/>
    <mergeCell ref="AA168:AA169"/>
    <mergeCell ref="AB168:AB169"/>
    <mergeCell ref="AE173:AG173"/>
    <mergeCell ref="AH173:AH174"/>
    <mergeCell ref="AK168:AK169"/>
    <mergeCell ref="C143:T143"/>
    <mergeCell ref="W143:W145"/>
    <mergeCell ref="X143:X145"/>
    <mergeCell ref="C144:E144"/>
    <mergeCell ref="F144:M144"/>
    <mergeCell ref="N144:Q144"/>
    <mergeCell ref="R144:T144"/>
    <mergeCell ref="B168:S169"/>
    <mergeCell ref="B171:AL171"/>
    <mergeCell ref="AJ168:AJ169"/>
    <mergeCell ref="U143:U145"/>
    <mergeCell ref="V143:V145"/>
    <mergeCell ref="Y143:Y145"/>
    <mergeCell ref="AC200:AC201"/>
    <mergeCell ref="AD200:AD201"/>
    <mergeCell ref="AE200:AE201"/>
    <mergeCell ref="AF200:AF201"/>
    <mergeCell ref="AG200:AG201"/>
    <mergeCell ref="AH200:AH201"/>
    <mergeCell ref="AI200:AI201"/>
    <mergeCell ref="AA144:AA145"/>
    <mergeCell ref="AB144:AB145"/>
    <mergeCell ref="AI143:AI145"/>
    <mergeCell ref="AC168:AC169"/>
    <mergeCell ref="AD168:AD169"/>
    <mergeCell ref="AD144:AD145"/>
    <mergeCell ref="AE144:AG144"/>
    <mergeCell ref="AH144:AH145"/>
    <mergeCell ref="AC143:AC145"/>
    <mergeCell ref="AD213:AD214"/>
    <mergeCell ref="AE213:AE214"/>
    <mergeCell ref="AF213:AF214"/>
    <mergeCell ref="AA205:AA206"/>
    <mergeCell ref="B172:B174"/>
    <mergeCell ref="C172:T172"/>
    <mergeCell ref="U172:U174"/>
    <mergeCell ref="V172:V174"/>
    <mergeCell ref="W172:W174"/>
    <mergeCell ref="AB200:AB201"/>
    <mergeCell ref="AC213:AC214"/>
    <mergeCell ref="R205:T205"/>
    <mergeCell ref="B213:S214"/>
    <mergeCell ref="B200:S201"/>
    <mergeCell ref="C204:T204"/>
    <mergeCell ref="W204:W206"/>
    <mergeCell ref="X204:X206"/>
    <mergeCell ref="C205:E205"/>
    <mergeCell ref="F205:M205"/>
    <mergeCell ref="N205:Q205"/>
    <mergeCell ref="X172:X174"/>
    <mergeCell ref="Y172:Y174"/>
    <mergeCell ref="AC172:AC174"/>
    <mergeCell ref="AB205:AB206"/>
    <mergeCell ref="AD205:AD206"/>
    <mergeCell ref="AE205:AG205"/>
    <mergeCell ref="AH205:AH206"/>
    <mergeCell ref="AE143:AG143"/>
    <mergeCell ref="B203:AL203"/>
    <mergeCell ref="B204:B206"/>
    <mergeCell ref="U204:U206"/>
    <mergeCell ref="Y204:Y206"/>
    <mergeCell ref="AC204:AC206"/>
    <mergeCell ref="AE204:AG204"/>
    <mergeCell ref="AI204:AI206"/>
    <mergeCell ref="AJ204:AJ206"/>
    <mergeCell ref="AJ143:AJ145"/>
    <mergeCell ref="B143:B145"/>
    <mergeCell ref="AE168:AE169"/>
    <mergeCell ref="AF168:AF169"/>
    <mergeCell ref="AG168:AG169"/>
    <mergeCell ref="AH168:AH169"/>
    <mergeCell ref="AI168:AI169"/>
    <mergeCell ref="AJ200:AJ201"/>
    <mergeCell ref="Y200:Y201"/>
    <mergeCell ref="Z200:Z201"/>
    <mergeCell ref="AA200:AA201"/>
    <mergeCell ref="AK200:AK201"/>
    <mergeCell ref="B2:AL2"/>
    <mergeCell ref="B3:B5"/>
    <mergeCell ref="Y3:Y5"/>
    <mergeCell ref="AC3:AC5"/>
    <mergeCell ref="AE3:AG3"/>
    <mergeCell ref="AI3:AI5"/>
    <mergeCell ref="AJ3:AJ5"/>
    <mergeCell ref="AK3:AK5"/>
    <mergeCell ref="AL3:AL5"/>
    <mergeCell ref="Z4:Z5"/>
    <mergeCell ref="AA4:AA5"/>
    <mergeCell ref="AB4:AB5"/>
    <mergeCell ref="AD4:AD5"/>
    <mergeCell ref="AE4:AG4"/>
    <mergeCell ref="AH4:AH5"/>
    <mergeCell ref="C3:T3"/>
    <mergeCell ref="C4:E4"/>
    <mergeCell ref="F4:M4"/>
    <mergeCell ref="N4:Q4"/>
    <mergeCell ref="R4:T4"/>
    <mergeCell ref="W3:W5"/>
    <mergeCell ref="X3:X5"/>
    <mergeCell ref="U3:V5"/>
    <mergeCell ref="AL108:AL110"/>
    <mergeCell ref="AE109:AG109"/>
    <mergeCell ref="AH109:AH110"/>
    <mergeCell ref="AD109:AD110"/>
    <mergeCell ref="AC108:AC110"/>
    <mergeCell ref="AK204:AK206"/>
    <mergeCell ref="AL204:AL206"/>
    <mergeCell ref="Z205:Z206"/>
    <mergeCell ref="AI213:AI214"/>
    <mergeCell ref="AG213:AG214"/>
    <mergeCell ref="AH213:AH214"/>
    <mergeCell ref="AJ213:AJ214"/>
    <mergeCell ref="AK213:AK214"/>
    <mergeCell ref="AA213:AA214"/>
    <mergeCell ref="AB213:AB214"/>
    <mergeCell ref="Z144:Z145"/>
    <mergeCell ref="AF139:AF140"/>
    <mergeCell ref="AG139:AG140"/>
    <mergeCell ref="AH139:AH140"/>
    <mergeCell ref="AA109:AA110"/>
    <mergeCell ref="AB109:AB110"/>
    <mergeCell ref="Z139:Z140"/>
    <mergeCell ref="AA139:AA140"/>
    <mergeCell ref="AB139:AB140"/>
    <mergeCell ref="B49:B51"/>
    <mergeCell ref="C49:T49"/>
    <mergeCell ref="U49:U51"/>
    <mergeCell ref="V49:V51"/>
    <mergeCell ref="W49:W51"/>
    <mergeCell ref="Y108:Y110"/>
    <mergeCell ref="AE108:AG108"/>
    <mergeCell ref="AI108:AI110"/>
    <mergeCell ref="AA50:AA51"/>
    <mergeCell ref="AB50:AB51"/>
    <mergeCell ref="AD50:AD51"/>
    <mergeCell ref="AE50:AG50"/>
    <mergeCell ref="AH50:AH51"/>
    <mergeCell ref="C51:D51"/>
    <mergeCell ref="E51:F51"/>
    <mergeCell ref="G51:H51"/>
    <mergeCell ref="I51:J51"/>
    <mergeCell ref="K51:L51"/>
    <mergeCell ref="M51:N51"/>
    <mergeCell ref="X49:X51"/>
    <mergeCell ref="Y49:Y51"/>
    <mergeCell ref="AH104:AH105"/>
    <mergeCell ref="AI104:AI105"/>
    <mergeCell ref="B107:AL107"/>
    <mergeCell ref="AJ108:AJ110"/>
    <mergeCell ref="AK108:AK110"/>
    <mergeCell ref="Y139:Y140"/>
    <mergeCell ref="W108:W110"/>
    <mergeCell ref="C108:T108"/>
    <mergeCell ref="R109:T109"/>
    <mergeCell ref="N109:Q109"/>
    <mergeCell ref="X108:X110"/>
    <mergeCell ref="U108:U110"/>
    <mergeCell ref="AE139:AE140"/>
    <mergeCell ref="B139:S140"/>
    <mergeCell ref="AI139:AI140"/>
    <mergeCell ref="AJ139:AJ140"/>
    <mergeCell ref="AK139:AK140"/>
    <mergeCell ref="AC139:AC140"/>
    <mergeCell ref="AD139:AD140"/>
    <mergeCell ref="B108:B110"/>
    <mergeCell ref="C109:F109"/>
    <mergeCell ref="G109:M109"/>
    <mergeCell ref="U6:V6"/>
    <mergeCell ref="U7:V7"/>
    <mergeCell ref="U8:V8"/>
    <mergeCell ref="U9:V9"/>
    <mergeCell ref="U10:V10"/>
    <mergeCell ref="U11:V11"/>
    <mergeCell ref="U12:V12"/>
    <mergeCell ref="U15:V15"/>
    <mergeCell ref="Z213:Z214"/>
    <mergeCell ref="Y17:Y18"/>
    <mergeCell ref="Z17:Z18"/>
    <mergeCell ref="V204:V206"/>
    <mergeCell ref="Y213:Y214"/>
    <mergeCell ref="U13:V13"/>
    <mergeCell ref="U14:V14"/>
    <mergeCell ref="V108:V110"/>
    <mergeCell ref="B20:AL20"/>
    <mergeCell ref="B21:B23"/>
    <mergeCell ref="C21:T21"/>
    <mergeCell ref="U21:U23"/>
    <mergeCell ref="V21:V23"/>
    <mergeCell ref="W21:W23"/>
    <mergeCell ref="Z109:Z110"/>
    <mergeCell ref="AJ104:AJ105"/>
    <mergeCell ref="AK104:AK105"/>
    <mergeCell ref="B104:S105"/>
    <mergeCell ref="Y104:Y105"/>
    <mergeCell ref="Z104:Z105"/>
    <mergeCell ref="AA104:AA105"/>
    <mergeCell ref="AB104:AB105"/>
    <mergeCell ref="AC104:AC105"/>
    <mergeCell ref="U16:V16"/>
    <mergeCell ref="B48:AL48"/>
    <mergeCell ref="AG104:AG105"/>
    <mergeCell ref="AF17:AF18"/>
    <mergeCell ref="AG17:AG18"/>
    <mergeCell ref="AH17:AH18"/>
    <mergeCell ref="AJ17:AJ18"/>
    <mergeCell ref="AK17:AK18"/>
    <mergeCell ref="AA17:AA18"/>
    <mergeCell ref="AB17:AB18"/>
    <mergeCell ref="AC17:AC18"/>
    <mergeCell ref="AD17:AD18"/>
    <mergeCell ref="AE17:AE18"/>
    <mergeCell ref="AI17:AI18"/>
    <mergeCell ref="B17:S18"/>
    <mergeCell ref="AL49:AL51"/>
    <mergeCell ref="Z50:Z51"/>
    <mergeCell ref="X21:X23"/>
    <mergeCell ref="Y21:Y23"/>
    <mergeCell ref="AC21:AC23"/>
    <mergeCell ref="AE21:AG21"/>
    <mergeCell ref="AI21:AI23"/>
    <mergeCell ref="AJ21:AJ23"/>
    <mergeCell ref="AK21:AK23"/>
    <mergeCell ref="AL21:AL23"/>
    <mergeCell ref="C22:E22"/>
    <mergeCell ref="F22:M22"/>
    <mergeCell ref="N22:Q22"/>
    <mergeCell ref="R22:T22"/>
    <mergeCell ref="Z22:Z23"/>
    <mergeCell ref="AA22:AA23"/>
    <mergeCell ref="AB22:AB23"/>
    <mergeCell ref="AD22:AD23"/>
    <mergeCell ref="AE22:AG22"/>
    <mergeCell ref="AH22:AH23"/>
    <mergeCell ref="U24:V24"/>
    <mergeCell ref="U25:V25"/>
    <mergeCell ref="U30:V30"/>
    <mergeCell ref="AD104:AD105"/>
    <mergeCell ref="AE104:AE105"/>
    <mergeCell ref="N38:Q38"/>
    <mergeCell ref="U31:V31"/>
    <mergeCell ref="U32:V32"/>
    <mergeCell ref="B33:S34"/>
    <mergeCell ref="Y33:Y34"/>
    <mergeCell ref="Z33:Z34"/>
    <mergeCell ref="AA33:AA34"/>
    <mergeCell ref="AB33:AB34"/>
    <mergeCell ref="AC33:AC34"/>
    <mergeCell ref="AD33:AD34"/>
    <mergeCell ref="R38:T38"/>
    <mergeCell ref="Z38:Z39"/>
    <mergeCell ref="AA38:AA39"/>
    <mergeCell ref="AB38:AB39"/>
    <mergeCell ref="AD38:AD39"/>
    <mergeCell ref="AE38:AG38"/>
    <mergeCell ref="U40:V40"/>
    <mergeCell ref="AE33:AE34"/>
    <mergeCell ref="AF104:AF105"/>
    <mergeCell ref="U42:V42"/>
    <mergeCell ref="U43:V43"/>
    <mergeCell ref="U44:V44"/>
    <mergeCell ref="AG45:AG46"/>
    <mergeCell ref="AH45:AH46"/>
    <mergeCell ref="AI45:AI46"/>
    <mergeCell ref="AH38:AH39"/>
    <mergeCell ref="U41:V41"/>
    <mergeCell ref="AC45:AC46"/>
    <mergeCell ref="AD45:AD46"/>
    <mergeCell ref="AE45:AE46"/>
    <mergeCell ref="AF45:AF46"/>
    <mergeCell ref="AJ33:AJ34"/>
    <mergeCell ref="AK33:AK34"/>
    <mergeCell ref="B36:AL36"/>
    <mergeCell ref="B37:B39"/>
    <mergeCell ref="C37:T37"/>
    <mergeCell ref="U37:U39"/>
    <mergeCell ref="V37:V39"/>
    <mergeCell ref="W37:W39"/>
    <mergeCell ref="X37:X39"/>
    <mergeCell ref="Y37:Y39"/>
    <mergeCell ref="AC37:AC39"/>
    <mergeCell ref="AE37:AG37"/>
    <mergeCell ref="AI37:AI39"/>
    <mergeCell ref="AJ37:AJ39"/>
    <mergeCell ref="AK37:AK39"/>
    <mergeCell ref="AL37:AL39"/>
    <mergeCell ref="C38:E38"/>
    <mergeCell ref="F38:M38"/>
    <mergeCell ref="AF33:AF34"/>
    <mergeCell ref="AG33:AG34"/>
    <mergeCell ref="AH33:AH34"/>
    <mergeCell ref="AI33:AI34"/>
    <mergeCell ref="AJ45:AJ46"/>
    <mergeCell ref="AK45:AK46"/>
    <mergeCell ref="C50:D50"/>
    <mergeCell ref="E50:F50"/>
    <mergeCell ref="G50:H50"/>
    <mergeCell ref="I50:J50"/>
    <mergeCell ref="K50:L50"/>
    <mergeCell ref="M50:N50"/>
    <mergeCell ref="O50:P50"/>
    <mergeCell ref="AC49:AC51"/>
    <mergeCell ref="AE49:AG49"/>
    <mergeCell ref="AI49:AI51"/>
    <mergeCell ref="AJ49:AJ51"/>
    <mergeCell ref="AK49:AK51"/>
    <mergeCell ref="O51:P51"/>
    <mergeCell ref="Q50:R50"/>
    <mergeCell ref="Q51:R51"/>
    <mergeCell ref="S50:T50"/>
    <mergeCell ref="S51:T51"/>
    <mergeCell ref="B45:S46"/>
    <mergeCell ref="Y45:Y46"/>
    <mergeCell ref="Z45:Z46"/>
    <mergeCell ref="AA45:AA46"/>
    <mergeCell ref="AB45:AB46"/>
    <mergeCell ref="C52:D52"/>
    <mergeCell ref="E52:F52"/>
    <mergeCell ref="G52:H52"/>
    <mergeCell ref="I52:J52"/>
    <mergeCell ref="K52:L52"/>
    <mergeCell ref="M52:N52"/>
    <mergeCell ref="O52:P52"/>
    <mergeCell ref="Q52:R52"/>
    <mergeCell ref="S52:T52"/>
    <mergeCell ref="C53:D53"/>
    <mergeCell ref="E53:F53"/>
    <mergeCell ref="G53:H53"/>
    <mergeCell ref="I53:J53"/>
    <mergeCell ref="K53:L53"/>
    <mergeCell ref="M53:N53"/>
    <mergeCell ref="O53:P53"/>
    <mergeCell ref="Q53:R53"/>
    <mergeCell ref="S53:T53"/>
    <mergeCell ref="C54:D54"/>
    <mergeCell ref="E54:F54"/>
    <mergeCell ref="G54:H54"/>
    <mergeCell ref="I54:J54"/>
    <mergeCell ref="K54:L54"/>
    <mergeCell ref="M54:N54"/>
    <mergeCell ref="O54:P54"/>
    <mergeCell ref="Q54:R54"/>
    <mergeCell ref="S54:T54"/>
    <mergeCell ref="C55:D55"/>
    <mergeCell ref="E55:F55"/>
    <mergeCell ref="G55:H55"/>
    <mergeCell ref="I55:J55"/>
    <mergeCell ref="K55:L55"/>
    <mergeCell ref="M55:N55"/>
    <mergeCell ref="O55:P55"/>
    <mergeCell ref="Q55:R55"/>
    <mergeCell ref="S55:T55"/>
    <mergeCell ref="C56:D56"/>
    <mergeCell ref="E56:F56"/>
    <mergeCell ref="G56:H56"/>
    <mergeCell ref="I56:J56"/>
    <mergeCell ref="K56:L56"/>
    <mergeCell ref="M56:N56"/>
    <mergeCell ref="O56:P56"/>
    <mergeCell ref="Q56:R56"/>
    <mergeCell ref="S56:T56"/>
    <mergeCell ref="C57:D57"/>
    <mergeCell ref="E57:F57"/>
    <mergeCell ref="G57:H57"/>
    <mergeCell ref="I57:J57"/>
    <mergeCell ref="K57:L57"/>
    <mergeCell ref="M57:N57"/>
    <mergeCell ref="O57:P57"/>
    <mergeCell ref="Q57:R57"/>
    <mergeCell ref="S57:T57"/>
    <mergeCell ref="C58:D58"/>
    <mergeCell ref="E58:F58"/>
    <mergeCell ref="G58:H58"/>
    <mergeCell ref="I58:J58"/>
    <mergeCell ref="K58:L58"/>
    <mergeCell ref="M58:N58"/>
    <mergeCell ref="O58:P58"/>
    <mergeCell ref="Q58:R58"/>
    <mergeCell ref="S58:T58"/>
    <mergeCell ref="C59:D59"/>
    <mergeCell ref="E59:F59"/>
    <mergeCell ref="G59:H59"/>
    <mergeCell ref="I59:J59"/>
    <mergeCell ref="K59:L59"/>
    <mergeCell ref="M59:N59"/>
    <mergeCell ref="O59:P59"/>
    <mergeCell ref="Q59:R59"/>
    <mergeCell ref="S59:T59"/>
    <mergeCell ref="C60:D60"/>
    <mergeCell ref="E60:F60"/>
    <mergeCell ref="G60:H60"/>
    <mergeCell ref="I60:J60"/>
    <mergeCell ref="K60:L60"/>
    <mergeCell ref="M60:N60"/>
    <mergeCell ref="O60:P60"/>
    <mergeCell ref="Q60:R60"/>
    <mergeCell ref="S60:T60"/>
    <mergeCell ref="C61:D61"/>
    <mergeCell ref="E61:F61"/>
    <mergeCell ref="G61:H61"/>
    <mergeCell ref="I61:J61"/>
    <mergeCell ref="K61:L61"/>
    <mergeCell ref="M61:N61"/>
    <mergeCell ref="O61:P61"/>
    <mergeCell ref="Q61:R61"/>
    <mergeCell ref="S61:T61"/>
    <mergeCell ref="C62:D62"/>
    <mergeCell ref="E62:F62"/>
    <mergeCell ref="G62:H62"/>
    <mergeCell ref="I62:J62"/>
    <mergeCell ref="K62:L62"/>
    <mergeCell ref="M62:N62"/>
    <mergeCell ref="O62:P62"/>
    <mergeCell ref="Q62:R62"/>
    <mergeCell ref="S62:T62"/>
    <mergeCell ref="C63:D63"/>
    <mergeCell ref="E63:F63"/>
    <mergeCell ref="G63:H63"/>
    <mergeCell ref="I63:J63"/>
    <mergeCell ref="K63:L63"/>
    <mergeCell ref="M63:N63"/>
    <mergeCell ref="O63:P63"/>
    <mergeCell ref="Q63:R63"/>
    <mergeCell ref="S63:T63"/>
    <mergeCell ref="C64:D64"/>
    <mergeCell ref="E64:F64"/>
    <mergeCell ref="G64:H64"/>
    <mergeCell ref="I64:J64"/>
    <mergeCell ref="K64:L64"/>
    <mergeCell ref="M64:N64"/>
    <mergeCell ref="O64:P64"/>
    <mergeCell ref="Q64:R64"/>
    <mergeCell ref="S64:T64"/>
    <mergeCell ref="C65:D65"/>
    <mergeCell ref="E65:F65"/>
    <mergeCell ref="G65:H65"/>
    <mergeCell ref="I65:J65"/>
    <mergeCell ref="K65:L65"/>
    <mergeCell ref="M65:N65"/>
    <mergeCell ref="O65:P65"/>
    <mergeCell ref="Q65:R65"/>
    <mergeCell ref="S65:T65"/>
    <mergeCell ref="C66:D66"/>
    <mergeCell ref="E66:F66"/>
    <mergeCell ref="G66:H66"/>
    <mergeCell ref="I66:J66"/>
    <mergeCell ref="K66:L66"/>
    <mergeCell ref="M66:N66"/>
    <mergeCell ref="O66:P66"/>
    <mergeCell ref="Q66:R66"/>
    <mergeCell ref="S66:T66"/>
    <mergeCell ref="C67:D67"/>
    <mergeCell ref="E67:F67"/>
    <mergeCell ref="G67:H67"/>
    <mergeCell ref="I67:J67"/>
    <mergeCell ref="K67:L67"/>
    <mergeCell ref="M67:N67"/>
    <mergeCell ref="O67:P67"/>
    <mergeCell ref="Q67:R67"/>
    <mergeCell ref="S67:T67"/>
    <mergeCell ref="C68:D68"/>
    <mergeCell ref="E68:F68"/>
    <mergeCell ref="G68:H68"/>
    <mergeCell ref="I68:J68"/>
    <mergeCell ref="K68:L68"/>
    <mergeCell ref="M68:N68"/>
    <mergeCell ref="O68:P68"/>
    <mergeCell ref="Q68:R68"/>
    <mergeCell ref="S68:T68"/>
    <mergeCell ref="C69:D69"/>
    <mergeCell ref="E69:F69"/>
    <mergeCell ref="G69:H69"/>
    <mergeCell ref="I69:J69"/>
    <mergeCell ref="K69:L69"/>
    <mergeCell ref="M69:N69"/>
    <mergeCell ref="O69:P69"/>
    <mergeCell ref="Q69:R69"/>
    <mergeCell ref="S69:T69"/>
    <mergeCell ref="C70:D70"/>
    <mergeCell ref="E70:F70"/>
    <mergeCell ref="G70:H70"/>
    <mergeCell ref="I70:J70"/>
    <mergeCell ref="K70:L70"/>
    <mergeCell ref="M70:N70"/>
    <mergeCell ref="O70:P70"/>
    <mergeCell ref="Q70:R70"/>
    <mergeCell ref="S70:T70"/>
    <mergeCell ref="C71:D71"/>
    <mergeCell ref="E71:F71"/>
    <mergeCell ref="G71:H71"/>
    <mergeCell ref="I71:J71"/>
    <mergeCell ref="K71:L71"/>
    <mergeCell ref="M71:N71"/>
    <mergeCell ref="O71:P71"/>
    <mergeCell ref="Q71:R71"/>
    <mergeCell ref="S71:T71"/>
    <mergeCell ref="C72:D72"/>
    <mergeCell ref="E72:F72"/>
    <mergeCell ref="G72:H72"/>
    <mergeCell ref="I72:J72"/>
    <mergeCell ref="K72:L72"/>
    <mergeCell ref="M72:N72"/>
    <mergeCell ref="O72:P72"/>
    <mergeCell ref="Q72:R72"/>
    <mergeCell ref="S72:T72"/>
    <mergeCell ref="C73:D73"/>
    <mergeCell ref="E73:F73"/>
    <mergeCell ref="G73:H73"/>
    <mergeCell ref="I73:J73"/>
    <mergeCell ref="K73:L73"/>
    <mergeCell ref="M73:N73"/>
    <mergeCell ref="O73:P73"/>
    <mergeCell ref="Q73:R73"/>
    <mergeCell ref="S73:T73"/>
    <mergeCell ref="C74:D74"/>
    <mergeCell ref="E74:F74"/>
    <mergeCell ref="G74:H74"/>
    <mergeCell ref="I74:J74"/>
    <mergeCell ref="K74:L74"/>
    <mergeCell ref="M74:N74"/>
    <mergeCell ref="O74:P74"/>
    <mergeCell ref="Q74:R74"/>
    <mergeCell ref="S74:T74"/>
    <mergeCell ref="C75:D75"/>
    <mergeCell ref="E75:F75"/>
    <mergeCell ref="G75:H75"/>
    <mergeCell ref="I75:J75"/>
    <mergeCell ref="K75:L75"/>
    <mergeCell ref="M75:N75"/>
    <mergeCell ref="O75:P75"/>
    <mergeCell ref="Q75:R75"/>
    <mergeCell ref="S75:T75"/>
    <mergeCell ref="C76:D76"/>
    <mergeCell ref="E76:F76"/>
    <mergeCell ref="G76:H76"/>
    <mergeCell ref="I76:J76"/>
    <mergeCell ref="K76:L76"/>
    <mergeCell ref="M76:N76"/>
    <mergeCell ref="O76:P76"/>
    <mergeCell ref="Q76:R76"/>
    <mergeCell ref="S76:T76"/>
    <mergeCell ref="C77:D77"/>
    <mergeCell ref="E77:F77"/>
    <mergeCell ref="G77:H77"/>
    <mergeCell ref="I77:J77"/>
    <mergeCell ref="K77:L77"/>
    <mergeCell ref="M77:N77"/>
    <mergeCell ref="O77:P77"/>
    <mergeCell ref="Q77:R77"/>
    <mergeCell ref="S77:T77"/>
    <mergeCell ref="C78:D78"/>
    <mergeCell ref="E78:F78"/>
    <mergeCell ref="G78:H78"/>
    <mergeCell ref="I78:J78"/>
    <mergeCell ref="K78:L78"/>
    <mergeCell ref="M78:N78"/>
    <mergeCell ref="O78:P78"/>
    <mergeCell ref="Q78:R78"/>
    <mergeCell ref="S78:T78"/>
    <mergeCell ref="C79:D79"/>
    <mergeCell ref="E79:F79"/>
    <mergeCell ref="G79:H79"/>
    <mergeCell ref="I79:J79"/>
    <mergeCell ref="K79:L79"/>
    <mergeCell ref="M79:N79"/>
    <mergeCell ref="O79:P79"/>
    <mergeCell ref="Q79:R79"/>
    <mergeCell ref="S79:T79"/>
    <mergeCell ref="C80:D80"/>
    <mergeCell ref="E80:F80"/>
    <mergeCell ref="G80:H80"/>
    <mergeCell ref="I80:J80"/>
    <mergeCell ref="K80:L80"/>
    <mergeCell ref="M80:N80"/>
    <mergeCell ref="O80:P80"/>
    <mergeCell ref="Q80:R80"/>
    <mergeCell ref="S80:T80"/>
    <mergeCell ref="C81:D81"/>
    <mergeCell ref="E81:F81"/>
    <mergeCell ref="G81:H81"/>
    <mergeCell ref="I81:J81"/>
    <mergeCell ref="K81:L81"/>
    <mergeCell ref="M81:N81"/>
    <mergeCell ref="O81:P81"/>
    <mergeCell ref="Q81:R81"/>
    <mergeCell ref="S81:T81"/>
    <mergeCell ref="C82:D82"/>
    <mergeCell ref="E82:F82"/>
    <mergeCell ref="G82:H82"/>
    <mergeCell ref="I82:J82"/>
    <mergeCell ref="K82:L82"/>
    <mergeCell ref="M82:N82"/>
    <mergeCell ref="O82:P82"/>
    <mergeCell ref="Q82:R82"/>
    <mergeCell ref="S82:T82"/>
    <mergeCell ref="C83:D83"/>
    <mergeCell ref="E83:F83"/>
    <mergeCell ref="G83:H83"/>
    <mergeCell ref="I83:J83"/>
    <mergeCell ref="K83:L83"/>
    <mergeCell ref="M83:N83"/>
    <mergeCell ref="O83:P83"/>
    <mergeCell ref="Q83:R83"/>
    <mergeCell ref="S83:T83"/>
    <mergeCell ref="C84:D84"/>
    <mergeCell ref="E84:F84"/>
    <mergeCell ref="G84:H84"/>
    <mergeCell ref="I84:J84"/>
    <mergeCell ref="K84:L84"/>
    <mergeCell ref="M84:N84"/>
    <mergeCell ref="O84:P84"/>
    <mergeCell ref="Q84:R84"/>
    <mergeCell ref="S84:T84"/>
    <mergeCell ref="C85:D85"/>
    <mergeCell ref="E85:F85"/>
    <mergeCell ref="G85:H85"/>
    <mergeCell ref="I85:J85"/>
    <mergeCell ref="K85:L85"/>
    <mergeCell ref="M85:N85"/>
    <mergeCell ref="O85:P85"/>
    <mergeCell ref="Q85:R85"/>
    <mergeCell ref="S85:T85"/>
    <mergeCell ref="C86:D86"/>
    <mergeCell ref="E86:F86"/>
    <mergeCell ref="G86:H86"/>
    <mergeCell ref="I86:J86"/>
    <mergeCell ref="K86:L86"/>
    <mergeCell ref="M86:N86"/>
    <mergeCell ref="O86:P86"/>
    <mergeCell ref="Q86:R86"/>
    <mergeCell ref="S86:T86"/>
    <mergeCell ref="C87:D87"/>
    <mergeCell ref="E87:F87"/>
    <mergeCell ref="G87:H87"/>
    <mergeCell ref="I87:J87"/>
    <mergeCell ref="K87:L87"/>
    <mergeCell ref="M87:N87"/>
    <mergeCell ref="O87:P87"/>
    <mergeCell ref="Q87:R87"/>
    <mergeCell ref="S87:T87"/>
    <mergeCell ref="C88:D88"/>
    <mergeCell ref="E88:F88"/>
    <mergeCell ref="G88:H88"/>
    <mergeCell ref="I88:J88"/>
    <mergeCell ref="K88:L88"/>
    <mergeCell ref="M88:N88"/>
    <mergeCell ref="O88:P88"/>
    <mergeCell ref="Q88:R88"/>
    <mergeCell ref="S88:T88"/>
    <mergeCell ref="C89:D89"/>
    <mergeCell ref="E89:F89"/>
    <mergeCell ref="G89:H89"/>
    <mergeCell ref="I89:J89"/>
    <mergeCell ref="K89:L89"/>
    <mergeCell ref="M89:N89"/>
    <mergeCell ref="O89:P89"/>
    <mergeCell ref="Q89:R89"/>
    <mergeCell ref="S89:T89"/>
    <mergeCell ref="C90:D90"/>
    <mergeCell ref="E90:F90"/>
    <mergeCell ref="G90:H90"/>
    <mergeCell ref="I90:J90"/>
    <mergeCell ref="K90:L90"/>
    <mergeCell ref="M90:N90"/>
    <mergeCell ref="O90:P90"/>
    <mergeCell ref="Q90:R90"/>
    <mergeCell ref="S90:T90"/>
    <mergeCell ref="C91:D91"/>
    <mergeCell ref="E91:F91"/>
    <mergeCell ref="G91:H91"/>
    <mergeCell ref="I91:J91"/>
    <mergeCell ref="K91:L91"/>
    <mergeCell ref="M91:N91"/>
    <mergeCell ref="O91:P91"/>
    <mergeCell ref="Q91:R91"/>
    <mergeCell ref="S91:T91"/>
    <mergeCell ref="C92:D92"/>
    <mergeCell ref="E92:F92"/>
    <mergeCell ref="G92:H92"/>
    <mergeCell ref="I92:J92"/>
    <mergeCell ref="K92:L92"/>
    <mergeCell ref="M92:N92"/>
    <mergeCell ref="O92:P92"/>
    <mergeCell ref="Q92:R92"/>
    <mergeCell ref="S92:T92"/>
    <mergeCell ref="C93:D93"/>
    <mergeCell ref="E93:F93"/>
    <mergeCell ref="G93:H93"/>
    <mergeCell ref="I93:J93"/>
    <mergeCell ref="K93:L93"/>
    <mergeCell ref="M93:N93"/>
    <mergeCell ref="O93:P93"/>
    <mergeCell ref="Q93:R93"/>
    <mergeCell ref="S93:T93"/>
    <mergeCell ref="C94:D94"/>
    <mergeCell ref="E94:F94"/>
    <mergeCell ref="G94:H94"/>
    <mergeCell ref="I94:J94"/>
    <mergeCell ref="K94:L94"/>
    <mergeCell ref="M94:N94"/>
    <mergeCell ref="O94:P94"/>
    <mergeCell ref="Q94:R94"/>
    <mergeCell ref="S94:T94"/>
    <mergeCell ref="C95:D95"/>
    <mergeCell ref="E95:F95"/>
    <mergeCell ref="G95:H95"/>
    <mergeCell ref="I95:J95"/>
    <mergeCell ref="K95:L95"/>
    <mergeCell ref="M95:N95"/>
    <mergeCell ref="O95:P95"/>
    <mergeCell ref="Q95:R95"/>
    <mergeCell ref="S95:T95"/>
    <mergeCell ref="C96:D96"/>
    <mergeCell ref="E96:F96"/>
    <mergeCell ref="G96:H96"/>
    <mergeCell ref="I96:J96"/>
    <mergeCell ref="K96:L96"/>
    <mergeCell ref="M96:N96"/>
    <mergeCell ref="O96:P96"/>
    <mergeCell ref="Q96:R96"/>
    <mergeCell ref="S96:T96"/>
    <mergeCell ref="C97:D97"/>
    <mergeCell ref="E97:F97"/>
    <mergeCell ref="G97:H97"/>
    <mergeCell ref="I97:J97"/>
    <mergeCell ref="K97:L97"/>
    <mergeCell ref="M97:N97"/>
    <mergeCell ref="O97:P97"/>
    <mergeCell ref="Q97:R97"/>
    <mergeCell ref="S97:T97"/>
    <mergeCell ref="C98:D98"/>
    <mergeCell ref="E98:F98"/>
    <mergeCell ref="G98:H98"/>
    <mergeCell ref="I98:J98"/>
    <mergeCell ref="K98:L98"/>
    <mergeCell ref="M98:N98"/>
    <mergeCell ref="O98:P98"/>
    <mergeCell ref="Q98:R98"/>
    <mergeCell ref="S98:T98"/>
    <mergeCell ref="C99:D99"/>
    <mergeCell ref="E99:F99"/>
    <mergeCell ref="G99:H99"/>
    <mergeCell ref="I99:J99"/>
    <mergeCell ref="K99:L99"/>
    <mergeCell ref="M99:N99"/>
    <mergeCell ref="O99:P99"/>
    <mergeCell ref="Q99:R99"/>
    <mergeCell ref="S99:T99"/>
    <mergeCell ref="I101:J101"/>
    <mergeCell ref="K101:L101"/>
    <mergeCell ref="M101:N101"/>
    <mergeCell ref="O101:P101"/>
    <mergeCell ref="Q101:R101"/>
    <mergeCell ref="S101:T101"/>
    <mergeCell ref="C100:D100"/>
    <mergeCell ref="E100:F100"/>
    <mergeCell ref="G100:H100"/>
    <mergeCell ref="I100:J100"/>
    <mergeCell ref="K100:L100"/>
    <mergeCell ref="M100:N100"/>
    <mergeCell ref="O100:P100"/>
    <mergeCell ref="Q100:R100"/>
    <mergeCell ref="S100:T100"/>
    <mergeCell ref="U27:V27"/>
    <mergeCell ref="U28:V28"/>
    <mergeCell ref="U29:V29"/>
    <mergeCell ref="C103:D103"/>
    <mergeCell ref="E103:F103"/>
    <mergeCell ref="G103:H103"/>
    <mergeCell ref="I103:J103"/>
    <mergeCell ref="K103:L103"/>
    <mergeCell ref="M103:N103"/>
    <mergeCell ref="O103:P103"/>
    <mergeCell ref="Q103:R103"/>
    <mergeCell ref="S103:T103"/>
    <mergeCell ref="C102:D102"/>
    <mergeCell ref="E102:F102"/>
    <mergeCell ref="G102:H102"/>
    <mergeCell ref="I102:J102"/>
    <mergeCell ref="K102:L102"/>
    <mergeCell ref="M102:N102"/>
    <mergeCell ref="O102:P102"/>
    <mergeCell ref="Q102:R102"/>
    <mergeCell ref="S102:T102"/>
    <mergeCell ref="C101:D101"/>
    <mergeCell ref="E101:F101"/>
    <mergeCell ref="G101:H101"/>
  </mergeCells>
  <phoneticPr fontId="6" type="noConversion"/>
  <pageMargins left="0.51181102362204722" right="0.51181102362204722" top="0.78740157480314965" bottom="0.78740157480314965" header="0.31496062992125984" footer="0.31496062992125984"/>
  <pageSetup paperSize="9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QGBT</vt:lpstr>
      <vt:lpstr>QGBT!Area_de_impressao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Eng Abilio Neto</cp:lastModifiedBy>
  <cp:lastPrinted>2013-10-14T05:17:39Z</cp:lastPrinted>
  <dcterms:created xsi:type="dcterms:W3CDTF">2013-05-25T13:12:31Z</dcterms:created>
  <dcterms:modified xsi:type="dcterms:W3CDTF">2021-07-12T22:16:09Z</dcterms:modified>
</cp:coreProperties>
</file>