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snatural.sharepoint.com/sites/Regulao/Documentos Compartilhados/000- DIREG/Regulação e tarifas/5ª RTI/5-Templates/Versão atual - Taxa 8,92%/Esclarecimentos 2 GT/analises e simulações/"/>
    </mc:Choice>
  </mc:AlternateContent>
  <xr:revisionPtr revIDLastSave="265" documentId="8_{9179A1C7-F2DE-4A04-85AC-EC6F2C70E2D0}" xr6:coauthVersionLast="47" xr6:coauthVersionMax="47" xr10:uidLastSave="{A1606E79-43B4-4675-A9BA-8D320255D2F9}"/>
  <bookViews>
    <workbookView xWindow="28680" yWindow="2760" windowWidth="29040" windowHeight="15720" xr2:uid="{9BC4535D-28CD-432E-A22C-E22AF9673864}"/>
  </bookViews>
  <sheets>
    <sheet name="Indicadores Cliente e Rede" sheetId="1" r:id="rId1"/>
    <sheet name="Capex por Município - Ceg" sheetId="3" r:id="rId2"/>
    <sheet name="Capex por Município - Ceg Rio " sheetId="4" r:id="rId3"/>
  </sheets>
  <definedNames>
    <definedName name="_xlnm._FilterDatabase" localSheetId="1" hidden="1">'Capex por Município - Ceg'!$B$6:$G$6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3" l="1"/>
  <c r="F65" i="3"/>
  <c r="M132" i="4"/>
  <c r="L132" i="4"/>
  <c r="G134" i="4"/>
  <c r="G133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2" i="4"/>
  <c r="G91" i="4"/>
  <c r="G90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4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5" i="4"/>
  <c r="G14" i="4"/>
  <c r="G13" i="4"/>
  <c r="G12" i="4"/>
  <c r="G11" i="4"/>
  <c r="G10" i="4"/>
  <c r="E9" i="4"/>
  <c r="E8" i="4" s="1"/>
  <c r="L8" i="4" s="1"/>
  <c r="F9" i="4"/>
  <c r="D9" i="4"/>
  <c r="K9" i="4" s="1"/>
  <c r="E16" i="4"/>
  <c r="L16" i="4" s="1"/>
  <c r="F16" i="4"/>
  <c r="M16" i="4" s="1"/>
  <c r="D16" i="4"/>
  <c r="E41" i="4"/>
  <c r="L41" i="4" s="1"/>
  <c r="F41" i="4"/>
  <c r="M41" i="4" s="1"/>
  <c r="D41" i="4"/>
  <c r="E43" i="4"/>
  <c r="L43" i="4" s="1"/>
  <c r="F43" i="4"/>
  <c r="M43" i="4" s="1"/>
  <c r="D43" i="4"/>
  <c r="K43" i="4" s="1"/>
  <c r="F46" i="4"/>
  <c r="F45" i="4" s="1"/>
  <c r="M45" i="4" s="1"/>
  <c r="E46" i="4"/>
  <c r="D46" i="4"/>
  <c r="D45" i="4" s="1"/>
  <c r="K45" i="4" s="1"/>
  <c r="M71" i="4"/>
  <c r="L71" i="4"/>
  <c r="K71" i="4"/>
  <c r="E73" i="4"/>
  <c r="L73" i="4" s="1"/>
  <c r="F73" i="4"/>
  <c r="M73" i="4" s="1"/>
  <c r="D73" i="4"/>
  <c r="K73" i="4" s="1"/>
  <c r="E89" i="4"/>
  <c r="L89" i="4" s="1"/>
  <c r="F89" i="4"/>
  <c r="M89" i="4" s="1"/>
  <c r="D89" i="4"/>
  <c r="K89" i="4" s="1"/>
  <c r="E94" i="4"/>
  <c r="G94" i="4" s="1"/>
  <c r="F94" i="4"/>
  <c r="D94" i="4"/>
  <c r="K94" i="4" s="1"/>
  <c r="G118" i="3"/>
  <c r="E106" i="3"/>
  <c r="E84" i="3"/>
  <c r="F84" i="3"/>
  <c r="D84" i="3"/>
  <c r="D80" i="3"/>
  <c r="G80" i="3"/>
  <c r="D65" i="3"/>
  <c r="D41" i="3"/>
  <c r="E41" i="3"/>
  <c r="F41" i="3"/>
  <c r="E39" i="3"/>
  <c r="F39" i="3"/>
  <c r="D39" i="3"/>
  <c r="E36" i="3"/>
  <c r="F36" i="3"/>
  <c r="D36" i="3"/>
  <c r="E17" i="3"/>
  <c r="F17" i="3"/>
  <c r="D17" i="3"/>
  <c r="E9" i="3"/>
  <c r="F9" i="3"/>
  <c r="D9" i="3"/>
  <c r="K121" i="3"/>
  <c r="G122" i="3"/>
  <c r="G120" i="3"/>
  <c r="G119" i="3"/>
  <c r="G117" i="3"/>
  <c r="G116" i="3"/>
  <c r="G115" i="3"/>
  <c r="G114" i="3"/>
  <c r="G113" i="3"/>
  <c r="G112" i="3"/>
  <c r="G111" i="3"/>
  <c r="G110" i="3"/>
  <c r="G109" i="3"/>
  <c r="G108" i="3"/>
  <c r="G107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2" i="3"/>
  <c r="G81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0" i="3"/>
  <c r="G38" i="3"/>
  <c r="G37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6" i="3"/>
  <c r="G15" i="3"/>
  <c r="G14" i="3"/>
  <c r="G13" i="3"/>
  <c r="G12" i="3"/>
  <c r="G11" i="3"/>
  <c r="G10" i="3"/>
  <c r="F106" i="3"/>
  <c r="G121" i="3"/>
  <c r="L9" i="4"/>
  <c r="M9" i="4"/>
  <c r="K10" i="4"/>
  <c r="L10" i="4"/>
  <c r="M10" i="4"/>
  <c r="K11" i="4"/>
  <c r="L11" i="4"/>
  <c r="M11" i="4"/>
  <c r="K12" i="4"/>
  <c r="L12" i="4"/>
  <c r="M12" i="4"/>
  <c r="K13" i="4"/>
  <c r="L13" i="4"/>
  <c r="M13" i="4"/>
  <c r="K14" i="4"/>
  <c r="L14" i="4"/>
  <c r="M14" i="4"/>
  <c r="K15" i="4"/>
  <c r="L15" i="4"/>
  <c r="M15" i="4"/>
  <c r="K16" i="4"/>
  <c r="K17" i="4"/>
  <c r="L17" i="4"/>
  <c r="M17" i="4"/>
  <c r="K18" i="4"/>
  <c r="L18" i="4"/>
  <c r="M18" i="4"/>
  <c r="K19" i="4"/>
  <c r="L19" i="4"/>
  <c r="M19" i="4"/>
  <c r="K20" i="4"/>
  <c r="L20" i="4"/>
  <c r="M20" i="4"/>
  <c r="K21" i="4"/>
  <c r="L21" i="4"/>
  <c r="M21" i="4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K35" i="4"/>
  <c r="L35" i="4"/>
  <c r="M35" i="4"/>
  <c r="K36" i="4"/>
  <c r="L36" i="4"/>
  <c r="M36" i="4"/>
  <c r="K37" i="4"/>
  <c r="L37" i="4"/>
  <c r="M37" i="4"/>
  <c r="K38" i="4"/>
  <c r="L38" i="4"/>
  <c r="M38" i="4"/>
  <c r="K39" i="4"/>
  <c r="L39" i="4"/>
  <c r="M39" i="4"/>
  <c r="K40" i="4"/>
  <c r="L40" i="4"/>
  <c r="M40" i="4"/>
  <c r="K41" i="4"/>
  <c r="K42" i="4"/>
  <c r="L42" i="4"/>
  <c r="M42" i="4"/>
  <c r="K44" i="4"/>
  <c r="L44" i="4"/>
  <c r="M44" i="4"/>
  <c r="K47" i="4"/>
  <c r="L47" i="4"/>
  <c r="M47" i="4"/>
  <c r="K48" i="4"/>
  <c r="L48" i="4"/>
  <c r="M48" i="4"/>
  <c r="K49" i="4"/>
  <c r="L49" i="4"/>
  <c r="M49" i="4"/>
  <c r="K50" i="4"/>
  <c r="L50" i="4"/>
  <c r="M50" i="4"/>
  <c r="K51" i="4"/>
  <c r="L51" i="4"/>
  <c r="M51" i="4"/>
  <c r="K52" i="4"/>
  <c r="L52" i="4"/>
  <c r="M52" i="4"/>
  <c r="K53" i="4"/>
  <c r="L53" i="4"/>
  <c r="M53" i="4"/>
  <c r="K54" i="4"/>
  <c r="L54" i="4"/>
  <c r="M54" i="4"/>
  <c r="K55" i="4"/>
  <c r="L55" i="4"/>
  <c r="M55" i="4"/>
  <c r="K56" i="4"/>
  <c r="L56" i="4"/>
  <c r="M56" i="4"/>
  <c r="K57" i="4"/>
  <c r="L57" i="4"/>
  <c r="M57" i="4"/>
  <c r="K58" i="4"/>
  <c r="L58" i="4"/>
  <c r="M58" i="4"/>
  <c r="K59" i="4"/>
  <c r="L59" i="4"/>
  <c r="M59" i="4"/>
  <c r="K60" i="4"/>
  <c r="L60" i="4"/>
  <c r="M60" i="4"/>
  <c r="K61" i="4"/>
  <c r="L61" i="4"/>
  <c r="M61" i="4"/>
  <c r="K62" i="4"/>
  <c r="L62" i="4"/>
  <c r="M62" i="4"/>
  <c r="K63" i="4"/>
  <c r="L63" i="4"/>
  <c r="M63" i="4"/>
  <c r="K64" i="4"/>
  <c r="L64" i="4"/>
  <c r="M64" i="4"/>
  <c r="K65" i="4"/>
  <c r="L65" i="4"/>
  <c r="M65" i="4"/>
  <c r="K66" i="4"/>
  <c r="L66" i="4"/>
  <c r="M66" i="4"/>
  <c r="K67" i="4"/>
  <c r="L67" i="4"/>
  <c r="M67" i="4"/>
  <c r="K68" i="4"/>
  <c r="L68" i="4"/>
  <c r="M68" i="4"/>
  <c r="K69" i="4"/>
  <c r="L69" i="4"/>
  <c r="M69" i="4"/>
  <c r="K70" i="4"/>
  <c r="L70" i="4"/>
  <c r="M70" i="4"/>
  <c r="K72" i="4"/>
  <c r="L72" i="4"/>
  <c r="M72" i="4"/>
  <c r="K74" i="4"/>
  <c r="L74" i="4"/>
  <c r="M74" i="4"/>
  <c r="K75" i="4"/>
  <c r="L75" i="4"/>
  <c r="M75" i="4"/>
  <c r="K76" i="4"/>
  <c r="L76" i="4"/>
  <c r="M76" i="4"/>
  <c r="K77" i="4"/>
  <c r="L77" i="4"/>
  <c r="M77" i="4"/>
  <c r="K78" i="4"/>
  <c r="L78" i="4"/>
  <c r="M78" i="4"/>
  <c r="K79" i="4"/>
  <c r="L79" i="4"/>
  <c r="M79" i="4"/>
  <c r="K80" i="4"/>
  <c r="L80" i="4"/>
  <c r="M80" i="4"/>
  <c r="K81" i="4"/>
  <c r="L81" i="4"/>
  <c r="M81" i="4"/>
  <c r="K82" i="4"/>
  <c r="L82" i="4"/>
  <c r="M82" i="4"/>
  <c r="K83" i="4"/>
  <c r="L83" i="4"/>
  <c r="M83" i="4"/>
  <c r="K84" i="4"/>
  <c r="L84" i="4"/>
  <c r="M84" i="4"/>
  <c r="K85" i="4"/>
  <c r="L85" i="4"/>
  <c r="M85" i="4"/>
  <c r="K86" i="4"/>
  <c r="L86" i="4"/>
  <c r="M86" i="4"/>
  <c r="K87" i="4"/>
  <c r="L87" i="4"/>
  <c r="M87" i="4"/>
  <c r="K88" i="4"/>
  <c r="L88" i="4"/>
  <c r="M88" i="4"/>
  <c r="K90" i="4"/>
  <c r="L90" i="4"/>
  <c r="M90" i="4"/>
  <c r="K91" i="4"/>
  <c r="L91" i="4"/>
  <c r="M91" i="4"/>
  <c r="K92" i="4"/>
  <c r="L92" i="4"/>
  <c r="M92" i="4"/>
  <c r="K95" i="4"/>
  <c r="L95" i="4"/>
  <c r="M95" i="4"/>
  <c r="K96" i="4"/>
  <c r="L96" i="4"/>
  <c r="M96" i="4"/>
  <c r="K97" i="4"/>
  <c r="L97" i="4"/>
  <c r="M97" i="4"/>
  <c r="K98" i="4"/>
  <c r="L98" i="4"/>
  <c r="M98" i="4"/>
  <c r="K99" i="4"/>
  <c r="L99" i="4"/>
  <c r="M99" i="4"/>
  <c r="K100" i="4"/>
  <c r="L100" i="4"/>
  <c r="M100" i="4"/>
  <c r="K101" i="4"/>
  <c r="L101" i="4"/>
  <c r="M101" i="4"/>
  <c r="K102" i="4"/>
  <c r="L102" i="4"/>
  <c r="M102" i="4"/>
  <c r="K103" i="4"/>
  <c r="L103" i="4"/>
  <c r="M103" i="4"/>
  <c r="K104" i="4"/>
  <c r="L104" i="4"/>
  <c r="M104" i="4"/>
  <c r="K105" i="4"/>
  <c r="L105" i="4"/>
  <c r="M105" i="4"/>
  <c r="K106" i="4"/>
  <c r="L106" i="4"/>
  <c r="M106" i="4"/>
  <c r="K107" i="4"/>
  <c r="L107" i="4"/>
  <c r="M107" i="4"/>
  <c r="K108" i="4"/>
  <c r="L108" i="4"/>
  <c r="M108" i="4"/>
  <c r="K109" i="4"/>
  <c r="L109" i="4"/>
  <c r="M109" i="4"/>
  <c r="K110" i="4"/>
  <c r="L110" i="4"/>
  <c r="M110" i="4"/>
  <c r="K111" i="4"/>
  <c r="L111" i="4"/>
  <c r="M111" i="4"/>
  <c r="K112" i="4"/>
  <c r="L112" i="4"/>
  <c r="M112" i="4"/>
  <c r="K113" i="4"/>
  <c r="L113" i="4"/>
  <c r="M113" i="4"/>
  <c r="K114" i="4"/>
  <c r="L114" i="4"/>
  <c r="M114" i="4"/>
  <c r="K115" i="4"/>
  <c r="L115" i="4"/>
  <c r="M115" i="4"/>
  <c r="K116" i="4"/>
  <c r="L116" i="4"/>
  <c r="M116" i="4"/>
  <c r="K118" i="4"/>
  <c r="L118" i="4"/>
  <c r="M118" i="4"/>
  <c r="K119" i="4"/>
  <c r="L119" i="4"/>
  <c r="M119" i="4"/>
  <c r="K120" i="4"/>
  <c r="L120" i="4"/>
  <c r="M120" i="4"/>
  <c r="K121" i="4"/>
  <c r="L121" i="4"/>
  <c r="M121" i="4"/>
  <c r="K122" i="4"/>
  <c r="L122" i="4"/>
  <c r="M122" i="4"/>
  <c r="K123" i="4"/>
  <c r="L123" i="4"/>
  <c r="M123" i="4"/>
  <c r="K124" i="4"/>
  <c r="L124" i="4"/>
  <c r="M124" i="4"/>
  <c r="K125" i="4"/>
  <c r="L125" i="4"/>
  <c r="M125" i="4"/>
  <c r="K126" i="4"/>
  <c r="L126" i="4"/>
  <c r="M126" i="4"/>
  <c r="K127" i="4"/>
  <c r="L127" i="4"/>
  <c r="M127" i="4"/>
  <c r="K128" i="4"/>
  <c r="L128" i="4"/>
  <c r="M128" i="4"/>
  <c r="K129" i="4"/>
  <c r="L129" i="4"/>
  <c r="M129" i="4"/>
  <c r="K130" i="4"/>
  <c r="L130" i="4"/>
  <c r="M130" i="4"/>
  <c r="K131" i="4"/>
  <c r="L131" i="4"/>
  <c r="M131" i="4"/>
  <c r="K133" i="4"/>
  <c r="L133" i="4"/>
  <c r="M133" i="4"/>
  <c r="K134" i="4"/>
  <c r="L134" i="4"/>
  <c r="M134" i="4"/>
  <c r="D8" i="3" l="1"/>
  <c r="K8" i="3" s="1"/>
  <c r="K46" i="4"/>
  <c r="G46" i="4"/>
  <c r="E45" i="4"/>
  <c r="L45" i="4" s="1"/>
  <c r="G16" i="4"/>
  <c r="D8" i="4"/>
  <c r="M46" i="4"/>
  <c r="G89" i="4"/>
  <c r="F8" i="4"/>
  <c r="M8" i="4" s="1"/>
  <c r="L46" i="4"/>
  <c r="G43" i="4"/>
  <c r="G9" i="4"/>
  <c r="F8" i="3"/>
  <c r="G36" i="3"/>
  <c r="G39" i="3"/>
  <c r="G9" i="3"/>
  <c r="E8" i="3"/>
  <c r="L8" i="3" s="1"/>
  <c r="G65" i="3"/>
  <c r="G17" i="3"/>
  <c r="F83" i="3"/>
  <c r="F117" i="4"/>
  <c r="M117" i="4" s="1"/>
  <c r="E117" i="4"/>
  <c r="L117" i="4" s="1"/>
  <c r="M94" i="4"/>
  <c r="L94" i="4"/>
  <c r="D106" i="3"/>
  <c r="D83" i="3" s="1"/>
  <c r="E83" i="3"/>
  <c r="G84" i="3"/>
  <c r="G4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K26" i="3"/>
  <c r="L26" i="3"/>
  <c r="M26" i="3"/>
  <c r="K27" i="3"/>
  <c r="L27" i="3"/>
  <c r="M27" i="3"/>
  <c r="K28" i="3"/>
  <c r="L28" i="3"/>
  <c r="M28" i="3"/>
  <c r="K29" i="3"/>
  <c r="L29" i="3"/>
  <c r="M29" i="3"/>
  <c r="K30" i="3"/>
  <c r="L30" i="3"/>
  <c r="M30" i="3"/>
  <c r="K31" i="3"/>
  <c r="L31" i="3"/>
  <c r="M31" i="3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K49" i="3"/>
  <c r="L49" i="3"/>
  <c r="M49" i="3"/>
  <c r="K50" i="3"/>
  <c r="L50" i="3"/>
  <c r="M50" i="3"/>
  <c r="K51" i="3"/>
  <c r="L51" i="3"/>
  <c r="M51" i="3"/>
  <c r="K52" i="3"/>
  <c r="L52" i="3"/>
  <c r="M52" i="3"/>
  <c r="K53" i="3"/>
  <c r="L53" i="3"/>
  <c r="M53" i="3"/>
  <c r="K54" i="3"/>
  <c r="L54" i="3"/>
  <c r="M54" i="3"/>
  <c r="K55" i="3"/>
  <c r="L55" i="3"/>
  <c r="M55" i="3"/>
  <c r="K56" i="3"/>
  <c r="L56" i="3"/>
  <c r="M56" i="3"/>
  <c r="K57" i="3"/>
  <c r="L57" i="3"/>
  <c r="M57" i="3"/>
  <c r="K58" i="3"/>
  <c r="L58" i="3"/>
  <c r="M58" i="3"/>
  <c r="K59" i="3"/>
  <c r="L59" i="3"/>
  <c r="M59" i="3"/>
  <c r="K60" i="3"/>
  <c r="L60" i="3"/>
  <c r="M60" i="3"/>
  <c r="K61" i="3"/>
  <c r="L61" i="3"/>
  <c r="M61" i="3"/>
  <c r="K62" i="3"/>
  <c r="L62" i="3"/>
  <c r="M62" i="3"/>
  <c r="K63" i="3"/>
  <c r="L63" i="3"/>
  <c r="M63" i="3"/>
  <c r="K64" i="3"/>
  <c r="L64" i="3"/>
  <c r="M64" i="3"/>
  <c r="K65" i="3"/>
  <c r="L65" i="3"/>
  <c r="M65" i="3"/>
  <c r="K66" i="3"/>
  <c r="L66" i="3"/>
  <c r="M66" i="3"/>
  <c r="K67" i="3"/>
  <c r="L67" i="3"/>
  <c r="M67" i="3"/>
  <c r="K68" i="3"/>
  <c r="L68" i="3"/>
  <c r="M68" i="3"/>
  <c r="K69" i="3"/>
  <c r="L69" i="3"/>
  <c r="M69" i="3"/>
  <c r="K70" i="3"/>
  <c r="L70" i="3"/>
  <c r="M70" i="3"/>
  <c r="K71" i="3"/>
  <c r="L71" i="3"/>
  <c r="M71" i="3"/>
  <c r="K72" i="3"/>
  <c r="L72" i="3"/>
  <c r="M72" i="3"/>
  <c r="K73" i="3"/>
  <c r="L73" i="3"/>
  <c r="M73" i="3"/>
  <c r="K74" i="3"/>
  <c r="L74" i="3"/>
  <c r="M74" i="3"/>
  <c r="K75" i="3"/>
  <c r="L75" i="3"/>
  <c r="M75" i="3"/>
  <c r="K76" i="3"/>
  <c r="L76" i="3"/>
  <c r="M76" i="3"/>
  <c r="K77" i="3"/>
  <c r="L77" i="3"/>
  <c r="M77" i="3"/>
  <c r="K78" i="3"/>
  <c r="L78" i="3"/>
  <c r="M78" i="3"/>
  <c r="K79" i="3"/>
  <c r="L79" i="3"/>
  <c r="M79" i="3"/>
  <c r="K80" i="3"/>
  <c r="L80" i="3"/>
  <c r="M80" i="3"/>
  <c r="K81" i="3"/>
  <c r="L81" i="3"/>
  <c r="M81" i="3"/>
  <c r="K82" i="3"/>
  <c r="L82" i="3"/>
  <c r="M82" i="3"/>
  <c r="K84" i="3"/>
  <c r="L84" i="3"/>
  <c r="M84" i="3"/>
  <c r="K85" i="3"/>
  <c r="L85" i="3"/>
  <c r="M85" i="3"/>
  <c r="K86" i="3"/>
  <c r="L86" i="3"/>
  <c r="M86" i="3"/>
  <c r="K87" i="3"/>
  <c r="L87" i="3"/>
  <c r="M87" i="3"/>
  <c r="K88" i="3"/>
  <c r="L88" i="3"/>
  <c r="M88" i="3"/>
  <c r="K89" i="3"/>
  <c r="L89" i="3"/>
  <c r="M89" i="3"/>
  <c r="K90" i="3"/>
  <c r="L90" i="3"/>
  <c r="M90" i="3"/>
  <c r="K91" i="3"/>
  <c r="L91" i="3"/>
  <c r="M91" i="3"/>
  <c r="K92" i="3"/>
  <c r="L92" i="3"/>
  <c r="M92" i="3"/>
  <c r="K93" i="3"/>
  <c r="L93" i="3"/>
  <c r="M93" i="3"/>
  <c r="K94" i="3"/>
  <c r="L94" i="3"/>
  <c r="M94" i="3"/>
  <c r="K95" i="3"/>
  <c r="L95" i="3"/>
  <c r="M95" i="3"/>
  <c r="K96" i="3"/>
  <c r="L96" i="3"/>
  <c r="M96" i="3"/>
  <c r="K97" i="3"/>
  <c r="L97" i="3"/>
  <c r="M97" i="3"/>
  <c r="K98" i="3"/>
  <c r="L98" i="3"/>
  <c r="M98" i="3"/>
  <c r="K99" i="3"/>
  <c r="L99" i="3"/>
  <c r="M99" i="3"/>
  <c r="K100" i="3"/>
  <c r="L100" i="3"/>
  <c r="M100" i="3"/>
  <c r="K101" i="3"/>
  <c r="L101" i="3"/>
  <c r="M101" i="3"/>
  <c r="K102" i="3"/>
  <c r="L102" i="3"/>
  <c r="M102" i="3"/>
  <c r="K103" i="3"/>
  <c r="L103" i="3"/>
  <c r="M103" i="3"/>
  <c r="K104" i="3"/>
  <c r="L104" i="3"/>
  <c r="M104" i="3"/>
  <c r="K105" i="3"/>
  <c r="L105" i="3"/>
  <c r="M105" i="3"/>
  <c r="L106" i="3"/>
  <c r="M106" i="3"/>
  <c r="K107" i="3"/>
  <c r="L107" i="3"/>
  <c r="M107" i="3"/>
  <c r="K108" i="3"/>
  <c r="L108" i="3"/>
  <c r="M108" i="3"/>
  <c r="K109" i="3"/>
  <c r="L109" i="3"/>
  <c r="M109" i="3"/>
  <c r="K110" i="3"/>
  <c r="L110" i="3"/>
  <c r="M110" i="3"/>
  <c r="K111" i="3"/>
  <c r="L111" i="3"/>
  <c r="M111" i="3"/>
  <c r="K112" i="3"/>
  <c r="L112" i="3"/>
  <c r="M112" i="3"/>
  <c r="K113" i="3"/>
  <c r="L113" i="3"/>
  <c r="M113" i="3"/>
  <c r="K114" i="3"/>
  <c r="L114" i="3"/>
  <c r="M114" i="3"/>
  <c r="K115" i="3"/>
  <c r="L115" i="3"/>
  <c r="M115" i="3"/>
  <c r="K116" i="3"/>
  <c r="L116" i="3"/>
  <c r="M116" i="3"/>
  <c r="K117" i="3"/>
  <c r="L117" i="3"/>
  <c r="M117" i="3"/>
  <c r="K118" i="3"/>
  <c r="L118" i="3"/>
  <c r="M118" i="3"/>
  <c r="K119" i="3"/>
  <c r="L119" i="3"/>
  <c r="M119" i="3"/>
  <c r="K120" i="3"/>
  <c r="L120" i="3"/>
  <c r="M120" i="3"/>
  <c r="L121" i="3"/>
  <c r="M121" i="3"/>
  <c r="K122" i="3"/>
  <c r="L122" i="3"/>
  <c r="M122" i="3"/>
  <c r="G8" i="3" l="1"/>
  <c r="G45" i="4"/>
  <c r="K8" i="4"/>
  <c r="G8" i="4"/>
  <c r="M8" i="3"/>
  <c r="F7" i="3"/>
  <c r="M83" i="3"/>
  <c r="E93" i="4"/>
  <c r="F93" i="4"/>
  <c r="K106" i="3"/>
  <c r="G106" i="3"/>
  <c r="K83" i="3"/>
  <c r="D7" i="3"/>
  <c r="G83" i="3"/>
  <c r="E7" i="3"/>
  <c r="L83" i="3"/>
  <c r="F123" i="3" l="1"/>
  <c r="M123" i="3" s="1"/>
  <c r="M7" i="3"/>
  <c r="M93" i="4"/>
  <c r="F7" i="4"/>
  <c r="L93" i="4"/>
  <c r="E7" i="4"/>
  <c r="D123" i="3"/>
  <c r="G7" i="3"/>
  <c r="K7" i="3"/>
  <c r="E123" i="3"/>
  <c r="L7" i="3"/>
  <c r="F135" i="4" l="1"/>
  <c r="M7" i="4"/>
  <c r="E135" i="4"/>
  <c r="L7" i="4"/>
  <c r="L123" i="3"/>
  <c r="G123" i="3"/>
  <c r="K123" i="3"/>
  <c r="M135" i="4" l="1"/>
  <c r="L135" i="4"/>
  <c r="N134" i="4" l="1"/>
  <c r="N133" i="4"/>
  <c r="N127" i="4"/>
  <c r="N121" i="4"/>
  <c r="N116" i="4"/>
  <c r="N115" i="4"/>
  <c r="N112" i="4"/>
  <c r="N111" i="4"/>
  <c r="N109" i="4"/>
  <c r="N103" i="4"/>
  <c r="N97" i="4"/>
  <c r="N88" i="4"/>
  <c r="N85" i="4"/>
  <c r="N82" i="4"/>
  <c r="N79" i="4"/>
  <c r="N78" i="4"/>
  <c r="N77" i="4"/>
  <c r="N75" i="4"/>
  <c r="N72" i="4"/>
  <c r="N69" i="4"/>
  <c r="N68" i="4"/>
  <c r="N64" i="4"/>
  <c r="N63" i="4"/>
  <c r="N58" i="4"/>
  <c r="N56" i="4"/>
  <c r="N54" i="4"/>
  <c r="N53" i="4"/>
  <c r="N50" i="4"/>
  <c r="N48" i="4"/>
  <c r="N43" i="4"/>
  <c r="N42" i="4"/>
  <c r="N122" i="3"/>
  <c r="N120" i="3"/>
  <c r="N118" i="3"/>
  <c r="N116" i="3"/>
  <c r="N114" i="3"/>
  <c r="N112" i="3"/>
  <c r="N110" i="3"/>
  <c r="N108" i="3"/>
  <c r="N105" i="3"/>
  <c r="N104" i="3"/>
  <c r="N101" i="3"/>
  <c r="N100" i="3"/>
  <c r="N98" i="3"/>
  <c r="N96" i="3"/>
  <c r="N92" i="3"/>
  <c r="N90" i="3"/>
  <c r="N86" i="3"/>
  <c r="N82" i="3"/>
  <c r="N79" i="3"/>
  <c r="N77" i="3"/>
  <c r="N75" i="3"/>
  <c r="N74" i="3"/>
  <c r="N72" i="3"/>
  <c r="N69" i="3"/>
  <c r="N68" i="3"/>
  <c r="N64" i="3"/>
  <c r="N60" i="3"/>
  <c r="N58" i="3"/>
  <c r="N56" i="3"/>
  <c r="N52" i="3"/>
  <c r="N46" i="3"/>
  <c r="N44" i="3"/>
  <c r="N43" i="3"/>
  <c r="N37" i="3"/>
  <c r="N34" i="3"/>
  <c r="N30" i="3"/>
  <c r="N28" i="3"/>
  <c r="N27" i="3"/>
  <c r="N25" i="3"/>
  <c r="N24" i="3"/>
  <c r="N23" i="3"/>
  <c r="N22" i="3"/>
  <c r="N21" i="3"/>
  <c r="N20" i="3"/>
  <c r="N19" i="3"/>
  <c r="N16" i="3"/>
  <c r="N15" i="3"/>
  <c r="N14" i="3"/>
  <c r="N13" i="3"/>
  <c r="N11" i="3"/>
  <c r="N10" i="3"/>
  <c r="N100" i="4" l="1"/>
  <c r="N106" i="4"/>
  <c r="N130" i="4"/>
  <c r="N33" i="3"/>
  <c r="N62" i="4"/>
  <c r="N66" i="4"/>
  <c r="N124" i="4"/>
  <c r="N29" i="3"/>
  <c r="N31" i="3"/>
  <c r="N78" i="3"/>
  <c r="N38" i="3"/>
  <c r="N80" i="3"/>
  <c r="N10" i="4"/>
  <c r="N17" i="4"/>
  <c r="N19" i="4"/>
  <c r="N27" i="4"/>
  <c r="N29" i="4"/>
  <c r="N31" i="4"/>
  <c r="N33" i="4"/>
  <c r="N35" i="4"/>
  <c r="N37" i="4"/>
  <c r="N81" i="4"/>
  <c r="N40" i="3"/>
  <c r="N83" i="4"/>
  <c r="N101" i="4"/>
  <c r="N105" i="4"/>
  <c r="N107" i="4"/>
  <c r="N119" i="4"/>
  <c r="N123" i="4"/>
  <c r="N125" i="4"/>
  <c r="N129" i="4"/>
  <c r="N131" i="4"/>
  <c r="N39" i="3"/>
  <c r="N42" i="3"/>
  <c r="N49" i="3"/>
  <c r="N53" i="3"/>
  <c r="N57" i="3"/>
  <c r="N59" i="3"/>
  <c r="N85" i="3"/>
  <c r="N89" i="3"/>
  <c r="N93" i="3"/>
  <c r="N95" i="3"/>
  <c r="N99" i="3"/>
  <c r="N109" i="3"/>
  <c r="N111" i="3"/>
  <c r="N113" i="3"/>
  <c r="N115" i="3"/>
  <c r="N117" i="3"/>
  <c r="N119" i="3"/>
  <c r="N121" i="3"/>
  <c r="N87" i="4"/>
  <c r="N91" i="4"/>
  <c r="N61" i="3"/>
  <c r="N102" i="3"/>
  <c r="N47" i="4"/>
  <c r="N49" i="4"/>
  <c r="N55" i="4"/>
  <c r="N57" i="4"/>
  <c r="N59" i="4"/>
  <c r="N65" i="4"/>
  <c r="N67" i="4"/>
  <c r="N80" i="4"/>
  <c r="N11" i="4"/>
  <c r="N13" i="4"/>
  <c r="N15" i="4"/>
  <c r="N18" i="4"/>
  <c r="N24" i="4"/>
  <c r="N34" i="4"/>
  <c r="N38" i="4"/>
  <c r="N40" i="4"/>
  <c r="N92" i="4"/>
  <c r="N17" i="3"/>
  <c r="N26" i="3"/>
  <c r="N103" i="3"/>
  <c r="N20" i="4"/>
  <c r="N22" i="4"/>
  <c r="N26" i="4"/>
  <c r="N28" i="4"/>
  <c r="N36" i="4"/>
  <c r="N65" i="3"/>
  <c r="N86" i="4"/>
  <c r="N96" i="4"/>
  <c r="N98" i="4"/>
  <c r="N104" i="4"/>
  <c r="N108" i="4"/>
  <c r="N110" i="4"/>
  <c r="N113" i="4"/>
  <c r="N120" i="4"/>
  <c r="N122" i="4"/>
  <c r="N126" i="4"/>
  <c r="N128" i="4"/>
  <c r="N71" i="3"/>
  <c r="N55" i="3"/>
  <c r="N81" i="3"/>
  <c r="N94" i="3"/>
  <c r="N88" i="3"/>
  <c r="N35" i="3"/>
  <c r="N32" i="3"/>
  <c r="N66" i="3"/>
  <c r="N36" i="3"/>
  <c r="N70" i="3"/>
  <c r="N67" i="3"/>
  <c r="N76" i="3"/>
  <c r="N91" i="3"/>
  <c r="N97" i="3"/>
  <c r="N50" i="3"/>
  <c r="N73" i="3"/>
  <c r="N47" i="3"/>
  <c r="N25" i="4"/>
  <c r="N12" i="3"/>
  <c r="N18" i="3"/>
  <c r="N54" i="3"/>
  <c r="N44" i="4"/>
  <c r="N52" i="4"/>
  <c r="N61" i="4"/>
  <c r="N70" i="4"/>
  <c r="N9" i="4"/>
  <c r="N76" i="4"/>
  <c r="N62" i="3"/>
  <c r="N87" i="3"/>
  <c r="N84" i="4"/>
  <c r="N118" i="4"/>
  <c r="N90" i="4"/>
  <c r="N102" i="4"/>
  <c r="N51" i="3"/>
  <c r="N107" i="3"/>
  <c r="N95" i="4"/>
  <c r="N48" i="3"/>
  <c r="N51" i="4"/>
  <c r="N60" i="4"/>
  <c r="N63" i="3"/>
  <c r="N12" i="4"/>
  <c r="N21" i="4"/>
  <c r="N30" i="4"/>
  <c r="N39" i="4"/>
  <c r="N73" i="4"/>
  <c r="N74" i="4"/>
  <c r="N99" i="4"/>
  <c r="N45" i="3"/>
  <c r="N14" i="4"/>
  <c r="N23" i="4"/>
  <c r="N32" i="4"/>
  <c r="N41" i="4"/>
  <c r="N114" i="4"/>
  <c r="N41" i="3" l="1"/>
  <c r="N71" i="4"/>
  <c r="N89" i="4"/>
  <c r="N16" i="4"/>
  <c r="N106" i="3"/>
  <c r="N9" i="3"/>
  <c r="N84" i="3"/>
  <c r="N83" i="3"/>
  <c r="N8" i="4"/>
  <c r="N46" i="4"/>
  <c r="N94" i="4"/>
  <c r="N8" i="3" l="1"/>
  <c r="N45" i="4"/>
  <c r="N7" i="3"/>
  <c r="N123" i="3"/>
  <c r="R25" i="1" l="1"/>
  <c r="S25" i="1"/>
  <c r="T25" i="1"/>
  <c r="U25" i="1"/>
  <c r="V25" i="1"/>
  <c r="W25" i="1"/>
  <c r="X25" i="1"/>
  <c r="Q25" i="1"/>
  <c r="E25" i="1"/>
  <c r="F25" i="1"/>
  <c r="G25" i="1"/>
  <c r="H25" i="1"/>
  <c r="I25" i="1"/>
  <c r="J25" i="1"/>
  <c r="K25" i="1"/>
  <c r="D25" i="1"/>
  <c r="K132" i="4" l="1"/>
  <c r="N132" i="4" s="1"/>
  <c r="G132" i="4"/>
  <c r="D117" i="4"/>
  <c r="K117" i="4" s="1"/>
  <c r="N117" i="4" s="1"/>
  <c r="D93" i="4" l="1"/>
  <c r="G93" i="4" s="1"/>
  <c r="D7" i="4"/>
  <c r="K93" i="4"/>
  <c r="N93" i="4" s="1"/>
  <c r="G117" i="4"/>
  <c r="G7" i="4" l="1"/>
  <c r="K7" i="4"/>
  <c r="N7" i="4" s="1"/>
  <c r="D135" i="4"/>
  <c r="K135" i="4" l="1"/>
  <c r="G135" i="4"/>
  <c r="N135" i="4" l="1"/>
</calcChain>
</file>

<file path=xl/sharedStrings.xml><?xml version="1.0" encoding="utf-8"?>
<sst xmlns="http://schemas.openxmlformats.org/spreadsheetml/2006/main" count="946" uniqueCount="92">
  <si>
    <t>2027(¹)</t>
  </si>
  <si>
    <t>Extensão de rede total</t>
  </si>
  <si>
    <t>km</t>
  </si>
  <si>
    <t>Clientes totais</t>
  </si>
  <si>
    <t>Num.</t>
  </si>
  <si>
    <t>CEG RIO</t>
  </si>
  <si>
    <t>Rede/Cliente</t>
  </si>
  <si>
    <t>Unidade</t>
  </si>
  <si>
    <t>Km/num. (x10³)</t>
  </si>
  <si>
    <t>CEG</t>
  </si>
  <si>
    <t xml:space="preserve"> (m³/mes)</t>
  </si>
  <si>
    <t xml:space="preserve">Consumo unit.  Residencial </t>
  </si>
  <si>
    <t>CEG - Abertura CAPEX por município e projeto</t>
  </si>
  <si>
    <t>Itens</t>
  </si>
  <si>
    <t>Municipios</t>
  </si>
  <si>
    <t>Total 2025-2027</t>
  </si>
  <si>
    <t>INVESTIMENTOS MATERIAIS</t>
  </si>
  <si>
    <t>Redes</t>
  </si>
  <si>
    <t>Novas Redes AP</t>
  </si>
  <si>
    <t>Duque de Caxias</t>
  </si>
  <si>
    <t>Nova Iguaçu</t>
  </si>
  <si>
    <t>Queimados</t>
  </si>
  <si>
    <t>Rio de Janeiro</t>
  </si>
  <si>
    <t>São Gonçalo</t>
  </si>
  <si>
    <t>Seropédica</t>
  </si>
  <si>
    <t>Vários</t>
  </si>
  <si>
    <t>Novas Redes MP/BP</t>
  </si>
  <si>
    <t>Belford Roxo</t>
  </si>
  <si>
    <t>Guapimirim</t>
  </si>
  <si>
    <t>Itaboraí</t>
  </si>
  <si>
    <t>Itaguaí</t>
  </si>
  <si>
    <t>Japeri</t>
  </si>
  <si>
    <t>Maricá</t>
  </si>
  <si>
    <t>Mesquita</t>
  </si>
  <si>
    <t>Nilopolis</t>
  </si>
  <si>
    <t>Niterói</t>
  </si>
  <si>
    <t>Paracambi</t>
  </si>
  <si>
    <t>São João de Meriti</t>
  </si>
  <si>
    <t>Tanguá</t>
  </si>
  <si>
    <t>Renovação Redes</t>
  </si>
  <si>
    <t>Outros - Redes</t>
  </si>
  <si>
    <t>Ramais</t>
  </si>
  <si>
    <t>Novos Ramais</t>
  </si>
  <si>
    <t>Renovação de Ramais</t>
  </si>
  <si>
    <t>Outros - Ramais</t>
  </si>
  <si>
    <t>Construção de ERM [1]/ GNC[2]</t>
  </si>
  <si>
    <t>Instalações Auxiliares de Rede</t>
  </si>
  <si>
    <t>Outros Investimentos Materiais</t>
  </si>
  <si>
    <t>Aquisição de Medidores</t>
  </si>
  <si>
    <t>Instalações Comunitárias</t>
  </si>
  <si>
    <t>Terrenos e Edifícios</t>
  </si>
  <si>
    <t>Máquinas e Equipamentos</t>
  </si>
  <si>
    <t>Equipamentos Processos Informatização</t>
  </si>
  <si>
    <t>Veículos</t>
  </si>
  <si>
    <t>Outros Investimentos</t>
  </si>
  <si>
    <t>INVESTIMENTOS IMATERIAIS</t>
  </si>
  <si>
    <t>TOTAL INVESTIMENTOS</t>
  </si>
  <si>
    <t>CEGRIO - Abertura CAPEX por município e projeto</t>
  </si>
  <si>
    <t>Campos dos Goytacazes</t>
  </si>
  <si>
    <t>Itatiaia</t>
  </si>
  <si>
    <t>Macaé</t>
  </si>
  <si>
    <t>Porto Real</t>
  </si>
  <si>
    <t>Quissamã</t>
  </si>
  <si>
    <t>Arraial do Cabo</t>
  </si>
  <si>
    <t>Barra do Piraí</t>
  </si>
  <si>
    <t>Barra Mansa</t>
  </si>
  <si>
    <t>Cabo Frio</t>
  </si>
  <si>
    <t>Cachoeiras de Macacu</t>
  </si>
  <si>
    <t>Casimiro de Abreu</t>
  </si>
  <si>
    <t>Itaperuna</t>
  </si>
  <si>
    <t>Nova Friburgo</t>
  </si>
  <si>
    <t>Paraíba do Sul</t>
  </si>
  <si>
    <t>Petrópolis</t>
  </si>
  <si>
    <t>Pinheral</t>
  </si>
  <si>
    <t>Piraí</t>
  </si>
  <si>
    <t>Resende</t>
  </si>
  <si>
    <t>Rio Bonito</t>
  </si>
  <si>
    <t>Rio das Ostras</t>
  </si>
  <si>
    <t>São Pedro da Aldeia</t>
  </si>
  <si>
    <t>Saquarema</t>
  </si>
  <si>
    <t>Teresópolis</t>
  </si>
  <si>
    <t>Três Rios</t>
  </si>
  <si>
    <t>Volta Redonda</t>
  </si>
  <si>
    <t>Araruama</t>
  </si>
  <si>
    <t xml:space="preserve">Projeção de Investimentos Total – em Milhões de Reais </t>
  </si>
  <si>
    <t>CEG - Investimentos Total (MR$/ano) - (Moeda corrente)</t>
  </si>
  <si>
    <t>Projeção de Investimentos Total – em Milhões de Reais</t>
  </si>
  <si>
    <t>CEG - Investimentos Total (MR$/ano) -  (moeda dez.21)</t>
  </si>
  <si>
    <t>CEGRIO - Investimentos Total (MR$/ano) - (Moeda corrente)</t>
  </si>
  <si>
    <t>CEGRIO - Investimentos Total (MR$/ano) -  (moeda dez.21)</t>
  </si>
  <si>
    <t>Dados - Ceg</t>
  </si>
  <si>
    <t>Dados - Ceg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</si>
</sst>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00"/>
    <numFmt numFmtId="167" formatCode="#,##0_ ;\-#,##0\ "/>
    <numFmt numFmtId="168" formatCode="0.000000000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Times New Roman"/>
      <family val="1"/>
    </font>
    <font>
      <sz val="11"/>
      <color theme="1"/>
      <name val="Arial"/>
      <family val="2"/>
    </font>
    <font>
      <b/>
      <sz val="9"/>
      <name val="Times New Roman"/>
      <family val="1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4"/>
      <color theme="0"/>
      <name val="Aptos Narrow"/>
      <family val="2"/>
      <scheme val="minor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i/>
      <sz val="8"/>
      <color rgb="FF000000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color rgb="FF000000"/>
      <name val="Arial"/>
      <family val="2"/>
    </font>
    <font>
      <b/>
      <i/>
      <sz val="8"/>
      <name val="Arial"/>
      <family val="2"/>
    </font>
    <font>
      <sz val="11"/>
      <name val="Aptos Narrow"/>
      <family val="2"/>
      <scheme val="minor"/>
    </font>
    <font>
      <b/>
      <sz val="9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3" tint="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164" fontId="0" fillId="0" borderId="0" xfId="0" applyNumberFormat="1"/>
    <xf numFmtId="0" fontId="2" fillId="2" borderId="2" xfId="2" applyFont="1" applyFill="1" applyBorder="1" applyAlignment="1">
      <alignment horizontal="center" vertical="center"/>
    </xf>
    <xf numFmtId="164" fontId="0" fillId="0" borderId="1" xfId="1" applyNumberFormat="1" applyFont="1" applyBorder="1"/>
    <xf numFmtId="164" fontId="3" fillId="0" borderId="9" xfId="0" applyNumberFormat="1" applyFont="1" applyBorder="1"/>
    <xf numFmtId="165" fontId="0" fillId="0" borderId="1" xfId="0" applyNumberFormat="1" applyBorder="1"/>
    <xf numFmtId="0" fontId="4" fillId="3" borderId="10" xfId="0" applyFont="1" applyFill="1" applyBorder="1" applyAlignment="1">
      <alignment horizontal="right" vertical="center"/>
    </xf>
    <xf numFmtId="43" fontId="0" fillId="0" borderId="1" xfId="1" applyFont="1" applyBorder="1"/>
    <xf numFmtId="165" fontId="3" fillId="0" borderId="9" xfId="0" applyNumberFormat="1" applyFont="1" applyBorder="1"/>
    <xf numFmtId="0" fontId="0" fillId="0" borderId="0" xfId="0" applyAlignment="1">
      <alignment horizontal="left"/>
    </xf>
    <xf numFmtId="0" fontId="6" fillId="5" borderId="8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vertical="center"/>
    </xf>
    <xf numFmtId="0" fontId="11" fillId="7" borderId="7" xfId="0" applyFont="1" applyFill="1" applyBorder="1" applyAlignment="1">
      <alignment vertical="center"/>
    </xf>
    <xf numFmtId="0" fontId="12" fillId="8" borderId="7" xfId="0" applyFont="1" applyFill="1" applyBorder="1" applyAlignment="1">
      <alignment horizontal="left" vertical="center" indent="1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 vertical="center" indent="1"/>
    </xf>
    <xf numFmtId="2" fontId="13" fillId="0" borderId="0" xfId="1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8" borderId="7" xfId="0" applyFont="1" applyFill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indent="1"/>
    </xf>
    <xf numFmtId="0" fontId="7" fillId="7" borderId="7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18" fillId="0" borderId="0" xfId="0" applyFont="1"/>
    <xf numFmtId="0" fontId="6" fillId="6" borderId="7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vertical="center"/>
    </xf>
    <xf numFmtId="0" fontId="5" fillId="10" borderId="7" xfId="0" applyFont="1" applyFill="1" applyBorder="1" applyAlignment="1">
      <alignment horizontal="left" vertical="center"/>
    </xf>
    <xf numFmtId="0" fontId="5" fillId="10" borderId="7" xfId="0" applyFont="1" applyFill="1" applyBorder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vertical="center"/>
    </xf>
    <xf numFmtId="0" fontId="13" fillId="0" borderId="7" xfId="0" applyFont="1" applyBorder="1" applyAlignment="1">
      <alignment horizontal="left" vertical="center" indent="2"/>
    </xf>
    <xf numFmtId="0" fontId="15" fillId="8" borderId="7" xfId="0" applyFont="1" applyFill="1" applyBorder="1" applyAlignment="1">
      <alignment vertical="center"/>
    </xf>
    <xf numFmtId="0" fontId="12" fillId="4" borderId="7" xfId="0" applyFont="1" applyFill="1" applyBorder="1" applyAlignment="1">
      <alignment horizontal="left" vertical="center" indent="1"/>
    </xf>
    <xf numFmtId="0" fontId="12" fillId="4" borderId="7" xfId="0" applyFont="1" applyFill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166" fontId="0" fillId="0" borderId="0" xfId="0" applyNumberFormat="1"/>
    <xf numFmtId="167" fontId="19" fillId="0" borderId="0" xfId="0" applyNumberFormat="1" applyFont="1"/>
    <xf numFmtId="168" fontId="0" fillId="0" borderId="0" xfId="0" applyNumberFormat="1"/>
    <xf numFmtId="43" fontId="7" fillId="6" borderId="3" xfId="1" applyFont="1" applyFill="1" applyBorder="1" applyAlignment="1">
      <alignment horizontal="center" vertical="center"/>
    </xf>
    <xf numFmtId="43" fontId="7" fillId="6" borderId="16" xfId="1" applyFont="1" applyFill="1" applyBorder="1" applyAlignment="1">
      <alignment horizontal="center" vertical="center"/>
    </xf>
    <xf numFmtId="43" fontId="17" fillId="7" borderId="0" xfId="1" applyFont="1" applyFill="1" applyBorder="1" applyAlignment="1">
      <alignment horizontal="center" vertical="center"/>
    </xf>
    <xf numFmtId="43" fontId="17" fillId="7" borderId="7" xfId="1" applyFont="1" applyFill="1" applyBorder="1" applyAlignment="1">
      <alignment horizontal="center" vertical="center"/>
    </xf>
    <xf numFmtId="43" fontId="7" fillId="8" borderId="0" xfId="1" applyFont="1" applyFill="1" applyBorder="1" applyAlignment="1">
      <alignment horizontal="center" vertical="center"/>
    </xf>
    <xf numFmtId="43" fontId="7" fillId="8" borderId="7" xfId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7" fillId="0" borderId="7" xfId="1" applyFont="1" applyFill="1" applyBorder="1" applyAlignment="1">
      <alignment horizontal="center" vertical="center"/>
    </xf>
    <xf numFmtId="43" fontId="7" fillId="4" borderId="0" xfId="1" applyFont="1" applyFill="1" applyBorder="1" applyAlignment="1">
      <alignment horizontal="center" vertical="center"/>
    </xf>
    <xf numFmtId="43" fontId="7" fillId="4" borderId="7" xfId="1" applyFont="1" applyFill="1" applyBorder="1" applyAlignment="1">
      <alignment horizontal="center" vertical="center"/>
    </xf>
    <xf numFmtId="43" fontId="13" fillId="4" borderId="0" xfId="1" applyFont="1" applyFill="1" applyBorder="1" applyAlignment="1">
      <alignment horizontal="center" vertical="center"/>
    </xf>
    <xf numFmtId="43" fontId="7" fillId="6" borderId="11" xfId="1" applyFont="1" applyFill="1" applyBorder="1" applyAlignment="1">
      <alignment horizontal="center" vertical="center"/>
    </xf>
    <xf numFmtId="43" fontId="7" fillId="6" borderId="0" xfId="1" applyFont="1" applyFill="1" applyBorder="1" applyAlignment="1">
      <alignment horizontal="center" vertical="center"/>
    </xf>
    <xf numFmtId="43" fontId="7" fillId="6" borderId="17" xfId="1" applyFont="1" applyFill="1" applyBorder="1" applyAlignment="1">
      <alignment horizontal="center" vertical="center"/>
    </xf>
    <xf numFmtId="43" fontId="7" fillId="9" borderId="6" xfId="1" applyFont="1" applyFill="1" applyBorder="1" applyAlignment="1">
      <alignment horizontal="center" vertical="center"/>
    </xf>
    <xf numFmtId="43" fontId="7" fillId="9" borderId="8" xfId="1" applyFont="1" applyFill="1" applyBorder="1" applyAlignment="1">
      <alignment horizontal="center" vertical="center"/>
    </xf>
    <xf numFmtId="43" fontId="7" fillId="7" borderId="0" xfId="1" applyFont="1" applyFill="1" applyBorder="1" applyAlignment="1">
      <alignment horizontal="center" vertical="center"/>
    </xf>
    <xf numFmtId="43" fontId="7" fillId="7" borderId="7" xfId="1" applyFont="1" applyFill="1" applyBorder="1" applyAlignment="1">
      <alignment horizontal="center" vertical="center"/>
    </xf>
    <xf numFmtId="43" fontId="13" fillId="0" borderId="7" xfId="1" applyFont="1" applyBorder="1" applyAlignment="1">
      <alignment horizontal="center" vertical="center"/>
    </xf>
    <xf numFmtId="43" fontId="13" fillId="8" borderId="0" xfId="1" applyFont="1" applyFill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7" fillId="8" borderId="0" xfId="1" applyFont="1" applyFill="1" applyAlignment="1">
      <alignment horizontal="center" vertical="center"/>
    </xf>
    <xf numFmtId="43" fontId="13" fillId="8" borderId="0" xfId="1" applyFont="1" applyFill="1" applyAlignment="1">
      <alignment horizontal="center" vertical="center"/>
    </xf>
    <xf numFmtId="43" fontId="7" fillId="7" borderId="0" xfId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</cellXfs>
  <cellStyles count="3">
    <cellStyle name="Normal" xfId="0" builtinId="0"/>
    <cellStyle name="Normal 2 2 2" xfId="2" xr:uid="{E6D66467-7522-4431-91D9-58EC718987D8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Evolução Km de rede e Clientes - Ceg 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'Indicadores Cliente e Rede'!$O$23:$P$23</c:f>
              <c:strCache>
                <c:ptCount val="2"/>
                <c:pt idx="0">
                  <c:v>Extensão de rede total</c:v>
                </c:pt>
                <c:pt idx="1">
                  <c:v>km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'Indicadores Cliente e Rede'!$Q$22:$X$22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2027(¹)</c:v>
                </c:pt>
              </c:strCache>
            </c:strRef>
          </c:cat>
          <c:val>
            <c:numRef>
              <c:f>'Indicadores Cliente e Rede'!$Q$23:$X$23</c:f>
              <c:numCache>
                <c:formatCode>_-* #,##0_-;\-* #,##0_-;_-* "-"??_-;_-@_-</c:formatCode>
                <c:ptCount val="8"/>
                <c:pt idx="0">
                  <c:v>1298.2</c:v>
                </c:pt>
                <c:pt idx="1">
                  <c:v>1313.2</c:v>
                </c:pt>
                <c:pt idx="2">
                  <c:v>1322.3</c:v>
                </c:pt>
                <c:pt idx="3">
                  <c:v>1397</c:v>
                </c:pt>
                <c:pt idx="4">
                  <c:v>1405</c:v>
                </c:pt>
                <c:pt idx="5">
                  <c:v>2065.6433574841953</c:v>
                </c:pt>
                <c:pt idx="6">
                  <c:v>2975.5065583155229</c:v>
                </c:pt>
                <c:pt idx="7">
                  <c:v>3043.7044996358045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A-4DEA-8EC3-D1937E61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429215"/>
        <c:axId val="555422975"/>
      </c:barChart>
      <c:lineChart>
        <c:grouping val="standard"/>
        <c:varyColors val="0"/>
        <c:ser>
          <c:idx val="1"/>
          <c:order val="1"/>
          <c:tx>
            <c:strRef>
              <c:f>'Indicadores Cliente e Rede'!$O$24:$P$24</c:f>
              <c:strCache>
                <c:ptCount val="2"/>
                <c:pt idx="0">
                  <c:v>Clientes totais</c:v>
                </c:pt>
                <c:pt idx="1">
                  <c:v>Num.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'Indicadores Cliente e Rede'!$Q$22:$X$22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2027(¹)</c:v>
                </c:pt>
              </c:strCache>
            </c:strRef>
          </c:cat>
          <c:val>
            <c:numRef>
              <c:f>'Indicadores Cliente e Rede'!$Q$24:$X$24</c:f>
              <c:numCache>
                <c:formatCode>_-* #,##0_-;\-* #,##0_-;_-* "-"??_-;_-@_-</c:formatCode>
                <c:ptCount val="8"/>
                <c:pt idx="0">
                  <c:v>84110</c:v>
                </c:pt>
                <c:pt idx="1">
                  <c:v>86659</c:v>
                </c:pt>
                <c:pt idx="2">
                  <c:v>88751</c:v>
                </c:pt>
                <c:pt idx="3">
                  <c:v>89862</c:v>
                </c:pt>
                <c:pt idx="4">
                  <c:v>91509</c:v>
                </c:pt>
                <c:pt idx="5">
                  <c:v>93573.428412339097</c:v>
                </c:pt>
                <c:pt idx="6">
                  <c:v>95672.223444369491</c:v>
                </c:pt>
                <c:pt idx="7">
                  <c:v>96836.83912738481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A-4DEA-8EC3-D1937E61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03231"/>
        <c:axId val="209901791"/>
      </c:lineChart>
      <c:catAx>
        <c:axId val="20990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901791"/>
        <c:crosses val="autoZero"/>
        <c:auto val="1"/>
        <c:lblAlgn val="ctr"/>
        <c:lblOffset val="100"/>
        <c:noMultiLvlLbl val="0"/>
      </c:catAx>
      <c:valAx>
        <c:axId val="20990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903231"/>
        <c:crosses val="autoZero"/>
        <c:crossBetween val="between"/>
      </c:valAx>
      <c:valAx>
        <c:axId val="555422975"/>
        <c:scaling>
          <c:orientation val="minMax"/>
          <c:max val="3100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5429215"/>
        <c:crosses val="max"/>
        <c:crossBetween val="between"/>
      </c:valAx>
      <c:catAx>
        <c:axId val="5554292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4229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unit.  Residencial - Ceg Rio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Cliente e Rede'!$P$45</c:f>
              <c:strCache>
                <c:ptCount val="1"/>
                <c:pt idx="0">
                  <c:v>Consumo unit.  Residencial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'Indicadores Cliente e Rede'!$S$44:$X$44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'Indicadores Cliente e Rede'!$S$45:$X$45</c:f>
              <c:numCache>
                <c:formatCode>_(* #,##0.00_);_(* \(#,##0.00\);_(* "-"??_);_(@_)</c:formatCode>
                <c:ptCount val="6"/>
                <c:pt idx="0">
                  <c:v>6.5159564263130427</c:v>
                </c:pt>
                <c:pt idx="1">
                  <c:v>6.2702541038221575</c:v>
                </c:pt>
                <c:pt idx="2">
                  <c:v>6.1136251161407822</c:v>
                </c:pt>
                <c:pt idx="3">
                  <c:v>5.9785637144451735</c:v>
                </c:pt>
                <c:pt idx="4">
                  <c:v>5.8604642395478983</c:v>
                </c:pt>
                <c:pt idx="5">
                  <c:v>5.7446351076466469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7-4793-A0F5-59AF376C5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2557743"/>
        <c:axId val="1172559183"/>
      </c:lineChart>
      <c:catAx>
        <c:axId val="117255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2559183"/>
        <c:crosses val="autoZero"/>
        <c:auto val="1"/>
        <c:lblAlgn val="ctr"/>
        <c:lblOffset val="100"/>
        <c:noMultiLvlLbl val="0"/>
      </c:catAx>
      <c:valAx>
        <c:axId val="1172559183"/>
        <c:scaling>
          <c:orientation val="minMax"/>
          <c:min val="5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255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Evolução Km/Clientes - Ceg 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'Indicadores Cliente e Rede'!$P$25</c:f>
              <c:strCache>
                <c:ptCount val="1"/>
                <c:pt idx="0">
                  <c:v>Km/num. (x10³)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'Indicadores Cliente e Rede'!$Q$22:$X$22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2027(¹)</c:v>
                </c:pt>
              </c:strCache>
            </c:strRef>
          </c:cat>
          <c:val>
            <c:numRef>
              <c:f>'Indicadores Cliente e Rede'!$Q$25:$X$25</c:f>
              <c:numCache>
                <c:formatCode>_-* #,##0.000_-;\-* #,##0.000_-;_-* "-"??_-;_-@_-</c:formatCode>
                <c:ptCount val="8"/>
                <c:pt idx="0">
                  <c:v>15.434549994055404</c:v>
                </c:pt>
                <c:pt idx="1">
                  <c:v>15.153648207341419</c:v>
                </c:pt>
                <c:pt idx="2">
                  <c:v>14.898987053667</c:v>
                </c:pt>
                <c:pt idx="3">
                  <c:v>15.546059513476219</c:v>
                </c:pt>
                <c:pt idx="4">
                  <c:v>15.353681058693681</c:v>
                </c:pt>
                <c:pt idx="5">
                  <c:v>22.075106069447045</c:v>
                </c:pt>
                <c:pt idx="6">
                  <c:v>31.101049512512795</c:v>
                </c:pt>
                <c:pt idx="7">
                  <c:v>31.431266520708498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0-4E47-A707-E0F5F0FD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03231"/>
        <c:axId val="209901791"/>
      </c:lineChart>
      <c:catAx>
        <c:axId val="20990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901791"/>
        <c:crosses val="autoZero"/>
        <c:auto val="1"/>
        <c:lblAlgn val="ctr"/>
        <c:lblOffset val="100"/>
        <c:noMultiLvlLbl val="0"/>
      </c:catAx>
      <c:valAx>
        <c:axId val="209901791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0_-;\-* #,##0.0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903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Evolução Km de rede e Clientes - Ceg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'Indicadores Cliente e Rede'!$B$23:$C$23</c:f>
              <c:strCache>
                <c:ptCount val="2"/>
                <c:pt idx="0">
                  <c:v>Extensão de rede total</c:v>
                </c:pt>
                <c:pt idx="1">
                  <c:v>km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'Indicadores Cliente e Rede'!$D$22:$K$22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2027(¹)</c:v>
                </c:pt>
              </c:strCache>
            </c:strRef>
          </c:cat>
          <c:val>
            <c:numRef>
              <c:f>'Indicadores Cliente e Rede'!$D$23:$K$23</c:f>
              <c:numCache>
                <c:formatCode>_-* #,##0_-;\-* #,##0_-;_-* "-"??_-;_-@_-</c:formatCode>
                <c:ptCount val="8"/>
                <c:pt idx="0">
                  <c:v>4978</c:v>
                </c:pt>
                <c:pt idx="1">
                  <c:v>5023</c:v>
                </c:pt>
                <c:pt idx="2">
                  <c:v>5061</c:v>
                </c:pt>
                <c:pt idx="3">
                  <c:v>5122</c:v>
                </c:pt>
                <c:pt idx="4">
                  <c:v>5160</c:v>
                </c:pt>
                <c:pt idx="5">
                  <c:v>5208.7045207177571</c:v>
                </c:pt>
                <c:pt idx="6">
                  <c:v>5270.0342895433178</c:v>
                </c:pt>
                <c:pt idx="7">
                  <c:v>5332.5228273304374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A-4A4A-8EBA-81BF1B5F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429215"/>
        <c:axId val="555422975"/>
      </c:barChart>
      <c:lineChart>
        <c:grouping val="standard"/>
        <c:varyColors val="0"/>
        <c:ser>
          <c:idx val="1"/>
          <c:order val="1"/>
          <c:tx>
            <c:strRef>
              <c:f>'Indicadores Cliente e Rede'!$B$24:$C$24</c:f>
              <c:strCache>
                <c:ptCount val="2"/>
                <c:pt idx="0">
                  <c:v>Clientes totais</c:v>
                </c:pt>
                <c:pt idx="1">
                  <c:v>Num.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'Indicadores Cliente e Rede'!$D$22:$K$22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2027(¹)</c:v>
                </c:pt>
              </c:strCache>
            </c:strRef>
          </c:cat>
          <c:val>
            <c:numRef>
              <c:f>'Indicadores Cliente e Rede'!$D$24:$K$24</c:f>
              <c:numCache>
                <c:formatCode>_-* #,##0_-;\-* #,##0_-;_-* "-"??_-;_-@_-</c:formatCode>
                <c:ptCount val="8"/>
                <c:pt idx="0">
                  <c:v>970248</c:v>
                </c:pt>
                <c:pt idx="1">
                  <c:v>981119</c:v>
                </c:pt>
                <c:pt idx="2">
                  <c:v>990511</c:v>
                </c:pt>
                <c:pt idx="3">
                  <c:v>998941</c:v>
                </c:pt>
                <c:pt idx="4">
                  <c:v>1000015</c:v>
                </c:pt>
                <c:pt idx="5">
                  <c:v>1006475.5519001386</c:v>
                </c:pt>
                <c:pt idx="6">
                  <c:v>1014504.4669560959</c:v>
                </c:pt>
                <c:pt idx="7">
                  <c:v>1018358.67890602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A-4A4A-8EBA-81BF1B5F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03231"/>
        <c:axId val="209901791"/>
      </c:lineChart>
      <c:catAx>
        <c:axId val="20990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901791"/>
        <c:crosses val="autoZero"/>
        <c:auto val="1"/>
        <c:lblAlgn val="ctr"/>
        <c:lblOffset val="100"/>
        <c:noMultiLvlLbl val="0"/>
      </c:catAx>
      <c:valAx>
        <c:axId val="20990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903231"/>
        <c:crosses val="autoZero"/>
        <c:crossBetween val="between"/>
      </c:valAx>
      <c:valAx>
        <c:axId val="555422975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5429215"/>
        <c:crosses val="max"/>
        <c:crossBetween val="between"/>
      </c:valAx>
      <c:catAx>
        <c:axId val="5554292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4229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Evolução Km/Clientes - Ceg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'Indicadores Cliente e Rede'!$C$25</c:f>
              <c:strCache>
                <c:ptCount val="1"/>
                <c:pt idx="0">
                  <c:v>Km/num. (x10³)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'Indicadores Cliente e Rede'!$D$22:$K$22</c:f>
              <c:strCach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2027(¹)</c:v>
                </c:pt>
              </c:strCache>
            </c:strRef>
          </c:cat>
          <c:val>
            <c:numRef>
              <c:f>'Indicadores Cliente e Rede'!$D$25:$K$25</c:f>
              <c:numCache>
                <c:formatCode>_-* #,##0.000_-;\-* #,##0.000_-;_-* "-"??_-;_-@_-</c:formatCode>
                <c:ptCount val="8"/>
                <c:pt idx="0">
                  <c:v>5.1306470098366601</c:v>
                </c:pt>
                <c:pt idx="1">
                  <c:v>5.1196643832195683</c:v>
                </c:pt>
                <c:pt idx="2">
                  <c:v>5.1094838926574262</c:v>
                </c:pt>
                <c:pt idx="3">
                  <c:v>5.1274299483152657</c:v>
                </c:pt>
                <c:pt idx="4">
                  <c:v>5.1599226011609831</c:v>
                </c:pt>
                <c:pt idx="5">
                  <c:v>5.1751922944220299</c:v>
                </c:pt>
                <c:pt idx="6">
                  <c:v>5.1946881075402755</c:v>
                </c:pt>
                <c:pt idx="7">
                  <c:v>5.236389631459657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F-487A-A211-230FAD4FC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03231"/>
        <c:axId val="209901791"/>
      </c:lineChart>
      <c:catAx>
        <c:axId val="20990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901791"/>
        <c:crosses val="autoZero"/>
        <c:auto val="1"/>
        <c:lblAlgn val="ctr"/>
        <c:lblOffset val="100"/>
        <c:noMultiLvlLbl val="0"/>
      </c:catAx>
      <c:valAx>
        <c:axId val="209901791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0_-;\-* #,##0.0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903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Consumo unit.  Residencial - Ceg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Cliente e Rede'!$C$45</c:f>
              <c:strCache>
                <c:ptCount val="1"/>
                <c:pt idx="0">
                  <c:v>Consumo unit.  Residencial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'Indicadores Cliente e Rede'!$F$44:$K$44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'Indicadores Cliente e Rede'!$F$45:$K$45</c:f>
              <c:numCache>
                <c:formatCode>_(* #,##0.00_);_(* \(#,##0.00\);_(* "-"??_);_(@_)</c:formatCode>
                <c:ptCount val="6"/>
                <c:pt idx="0">
                  <c:v>10.144233968174351</c:v>
                </c:pt>
                <c:pt idx="1">
                  <c:v>9.5740474071458124</c:v>
                </c:pt>
                <c:pt idx="2">
                  <c:v>9.384689608961839</c:v>
                </c:pt>
                <c:pt idx="3">
                  <c:v>9.1742282027322926</c:v>
                </c:pt>
                <c:pt idx="4">
                  <c:v>8.9840423726242982</c:v>
                </c:pt>
                <c:pt idx="5">
                  <c:v>8.8025754254287634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E0D-A678-0F3DBEBEB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2557743"/>
        <c:axId val="1172559183"/>
      </c:lineChart>
      <c:catAx>
        <c:axId val="117255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2559183"/>
        <c:crosses val="autoZero"/>
        <c:auto val="1"/>
        <c:lblAlgn val="ctr"/>
        <c:lblOffset val="100"/>
        <c:noMultiLvlLbl val="0"/>
      </c:catAx>
      <c:valAx>
        <c:axId val="1172559183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255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</xdr:colOff>
      <xdr:row>4</xdr:row>
      <xdr:rowOff>6350</xdr:rowOff>
    </xdr:from>
    <xdr:to>
      <xdr:col>18</xdr:col>
      <xdr:colOff>637577</xdr:colOff>
      <xdr:row>19</xdr:row>
      <xdr:rowOff>111798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FF1308-ADBE-2DF3-F3B4-62BCB2AF0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1498226</xdr:colOff>
      <xdr:row>26</xdr:row>
      <xdr:rowOff>131668</xdr:rowOff>
    </xdr:from>
    <xdr:to>
      <xdr:col>20</xdr:col>
      <xdr:colOff>515976</xdr:colOff>
      <xdr:row>41</xdr:row>
      <xdr:rowOff>110693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0BD4E9-03E7-4D85-92E3-C797DDD91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701675</xdr:colOff>
      <xdr:row>4</xdr:row>
      <xdr:rowOff>9524</xdr:rowOff>
    </xdr:from>
    <xdr:to>
      <xdr:col>23</xdr:col>
      <xdr:colOff>790499</xdr:colOff>
      <xdr:row>19</xdr:row>
      <xdr:rowOff>114972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DAC7627-66E4-4991-829F-72704AEDB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15875</xdr:colOff>
      <xdr:row>4</xdr:row>
      <xdr:rowOff>12699</xdr:rowOff>
    </xdr:from>
    <xdr:to>
      <xdr:col>5</xdr:col>
      <xdr:colOff>647102</xdr:colOff>
      <xdr:row>19</xdr:row>
      <xdr:rowOff>111797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8FCFBC2F-5898-9C78-C59F-B510DAD9C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704850</xdr:colOff>
      <xdr:row>4</xdr:row>
      <xdr:rowOff>8080</xdr:rowOff>
    </xdr:from>
    <xdr:to>
      <xdr:col>10</xdr:col>
      <xdr:colOff>795618</xdr:colOff>
      <xdr:row>19</xdr:row>
      <xdr:rowOff>121321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599C07F-A1A5-427A-8F91-B8B2FC72D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9524</xdr:colOff>
      <xdr:row>27</xdr:row>
      <xdr:rowOff>34924</xdr:rowOff>
    </xdr:from>
    <xdr:to>
      <xdr:col>7</xdr:col>
      <xdr:colOff>221074</xdr:colOff>
      <xdr:row>42</xdr:row>
      <xdr:rowOff>20299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7C49996-3FEE-4643-99A3-AB3175EB1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6</xdr:row>
      <xdr:rowOff>114300</xdr:rowOff>
    </xdr:from>
    <xdr:to>
      <xdr:col>1</xdr:col>
      <xdr:colOff>1209675</xdr:colOff>
      <xdr:row>6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D5173E-98F8-45DB-8676-65F47E9B2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0" y="1409700"/>
          <a:ext cx="0" cy="0"/>
        </a:xfrm>
        <a:prstGeom prst="rect">
          <a:avLst/>
        </a:prstGeom>
      </xdr:spPr>
    </xdr:pic>
    <xdr:clientData/>
  </xdr:twoCellAnchor>
  <xdr:oneCellAnchor>
    <xdr:from>
      <xdr:col>8</xdr:col>
      <xdr:colOff>1209675</xdr:colOff>
      <xdr:row>6</xdr:row>
      <xdr:rowOff>114300</xdr:rowOff>
    </xdr:from>
    <xdr:ext cx="3175" cy="0"/>
    <xdr:pic>
      <xdr:nvPicPr>
        <xdr:cNvPr id="3" name="Imagem 2">
          <a:extLst>
            <a:ext uri="{FF2B5EF4-FFF2-40B4-BE49-F238E27FC236}">
              <a16:creationId xmlns:a16="http://schemas.microsoft.com/office/drawing/2014/main" id="{1E404A3F-E4B0-4951-9489-5A5713243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8375" y="1409700"/>
          <a:ext cx="317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E659-CC88-438E-A96F-2E1786696C14}">
  <dimension ref="B1:X45"/>
  <sheetViews>
    <sheetView showGridLines="0" tabSelected="1" zoomScale="85" zoomScaleNormal="85" workbookViewId="0">
      <selection activeCell="N12" sqref="N12"/>
    </sheetView>
  </sheetViews>
  <sheetFormatPr defaultRowHeight="14.5" x14ac:dyDescent="0.35"/>
  <cols>
    <col min="2" max="2" width="21.7265625" customWidth="1"/>
    <col min="3" max="3" width="15" customWidth="1"/>
    <col min="4" max="11" width="11.6328125" customWidth="1"/>
    <col min="15" max="15" width="21.7265625" customWidth="1"/>
    <col min="16" max="16" width="15" customWidth="1"/>
    <col min="17" max="24" width="11.6328125" customWidth="1"/>
  </cols>
  <sheetData>
    <row r="1" spans="2:24" ht="15" thickBot="1" x14ac:dyDescent="0.4"/>
    <row r="2" spans="2:24" ht="19" thickBot="1" x14ac:dyDescent="0.4">
      <c r="B2" s="76" t="s">
        <v>90</v>
      </c>
      <c r="C2" s="77"/>
      <c r="D2" s="77"/>
      <c r="E2" s="77"/>
      <c r="F2" s="77"/>
      <c r="G2" s="77"/>
      <c r="H2" s="77"/>
      <c r="I2" s="77"/>
      <c r="J2" s="77"/>
      <c r="K2" s="78"/>
      <c r="O2" s="79" t="s">
        <v>91</v>
      </c>
      <c r="P2" s="80"/>
      <c r="Q2" s="80"/>
      <c r="R2" s="80"/>
      <c r="S2" s="80"/>
      <c r="T2" s="80"/>
      <c r="U2" s="80"/>
      <c r="V2" s="80"/>
      <c r="W2" s="80"/>
      <c r="X2" s="81"/>
    </row>
    <row r="22" spans="2:24" x14ac:dyDescent="0.35">
      <c r="B22" s="1" t="s">
        <v>9</v>
      </c>
      <c r="C22" s="1" t="s">
        <v>7</v>
      </c>
      <c r="D22" s="4">
        <v>2020</v>
      </c>
      <c r="E22" s="4">
        <v>2021</v>
      </c>
      <c r="F22" s="4">
        <v>2022</v>
      </c>
      <c r="G22" s="4">
        <v>2023</v>
      </c>
      <c r="H22" s="4">
        <v>2024</v>
      </c>
      <c r="I22" s="4">
        <v>2025</v>
      </c>
      <c r="J22" s="4">
        <v>2026</v>
      </c>
      <c r="K22" s="4" t="s">
        <v>0</v>
      </c>
      <c r="O22" s="1" t="s">
        <v>5</v>
      </c>
      <c r="P22" s="1" t="s">
        <v>7</v>
      </c>
      <c r="Q22" s="4">
        <v>2020</v>
      </c>
      <c r="R22" s="4">
        <v>2021</v>
      </c>
      <c r="S22" s="4">
        <v>2022</v>
      </c>
      <c r="T22" s="4">
        <v>2023</v>
      </c>
      <c r="U22" s="4">
        <v>2024</v>
      </c>
      <c r="V22" s="4">
        <v>2025</v>
      </c>
      <c r="W22" s="4">
        <v>2026</v>
      </c>
      <c r="X22" s="4" t="s">
        <v>0</v>
      </c>
    </row>
    <row r="23" spans="2:24" x14ac:dyDescent="0.35">
      <c r="B23" s="8" t="s">
        <v>1</v>
      </c>
      <c r="C23" s="2" t="s">
        <v>2</v>
      </c>
      <c r="D23" s="5">
        <v>4978</v>
      </c>
      <c r="E23" s="5">
        <v>5023</v>
      </c>
      <c r="F23" s="5">
        <v>5061</v>
      </c>
      <c r="G23" s="5">
        <v>5122</v>
      </c>
      <c r="H23" s="5">
        <v>5160</v>
      </c>
      <c r="I23" s="5">
        <v>5208.7045207177571</v>
      </c>
      <c r="J23" s="5">
        <v>5270.0342895433178</v>
      </c>
      <c r="K23" s="6">
        <v>5332.5228273304374</v>
      </c>
      <c r="O23" s="8" t="s">
        <v>1</v>
      </c>
      <c r="P23" s="2" t="s">
        <v>2</v>
      </c>
      <c r="Q23" s="5">
        <v>1298.2</v>
      </c>
      <c r="R23" s="5">
        <v>1313.2</v>
      </c>
      <c r="S23" s="5">
        <v>1322.3</v>
      </c>
      <c r="T23" s="5">
        <v>1397</v>
      </c>
      <c r="U23" s="5">
        <v>1405</v>
      </c>
      <c r="V23" s="5">
        <v>2065.6433574841953</v>
      </c>
      <c r="W23" s="5">
        <v>2975.5065583155229</v>
      </c>
      <c r="X23" s="6">
        <v>3043.7044996358045</v>
      </c>
    </row>
    <row r="24" spans="2:24" x14ac:dyDescent="0.35">
      <c r="B24" s="8" t="s">
        <v>3</v>
      </c>
      <c r="C24" s="2" t="s">
        <v>4</v>
      </c>
      <c r="D24" s="5">
        <v>970248</v>
      </c>
      <c r="E24" s="5">
        <v>981119</v>
      </c>
      <c r="F24" s="5">
        <v>990511</v>
      </c>
      <c r="G24" s="5">
        <v>998941</v>
      </c>
      <c r="H24" s="5">
        <v>1000015</v>
      </c>
      <c r="I24" s="5">
        <v>1006475.5519001386</v>
      </c>
      <c r="J24" s="5">
        <v>1014504.4669560959</v>
      </c>
      <c r="K24" s="6">
        <v>1018358.67890602</v>
      </c>
      <c r="O24" s="8" t="s">
        <v>3</v>
      </c>
      <c r="P24" s="2" t="s">
        <v>4</v>
      </c>
      <c r="Q24" s="5">
        <v>84110</v>
      </c>
      <c r="R24" s="5">
        <v>86659</v>
      </c>
      <c r="S24" s="5">
        <v>88751</v>
      </c>
      <c r="T24" s="5">
        <v>89862</v>
      </c>
      <c r="U24" s="5">
        <v>91509</v>
      </c>
      <c r="V24" s="5">
        <v>93573.428412339097</v>
      </c>
      <c r="W24" s="5">
        <v>95672.223444369491</v>
      </c>
      <c r="X24" s="6">
        <v>96836.83912738481</v>
      </c>
    </row>
    <row r="25" spans="2:24" x14ac:dyDescent="0.35">
      <c r="B25" s="8" t="s">
        <v>6</v>
      </c>
      <c r="C25" s="2" t="s">
        <v>8</v>
      </c>
      <c r="D25" s="7">
        <f>+D23/D24*10^3</f>
        <v>5.1306470098366601</v>
      </c>
      <c r="E25" s="7">
        <f t="shared" ref="E25:K25" si="0">+E23/E24*10^3</f>
        <v>5.1196643832195683</v>
      </c>
      <c r="F25" s="7">
        <f t="shared" si="0"/>
        <v>5.1094838926574262</v>
      </c>
      <c r="G25" s="7">
        <f t="shared" si="0"/>
        <v>5.1274299483152657</v>
      </c>
      <c r="H25" s="7">
        <f t="shared" si="0"/>
        <v>5.1599226011609831</v>
      </c>
      <c r="I25" s="7">
        <f t="shared" si="0"/>
        <v>5.1751922944220299</v>
      </c>
      <c r="J25" s="7">
        <f t="shared" si="0"/>
        <v>5.1946881075402755</v>
      </c>
      <c r="K25" s="10">
        <f t="shared" si="0"/>
        <v>5.236389631459657</v>
      </c>
      <c r="O25" s="8" t="s">
        <v>6</v>
      </c>
      <c r="P25" s="2" t="s">
        <v>8</v>
      </c>
      <c r="Q25" s="7">
        <f>+Q23/Q24*10^3</f>
        <v>15.434549994055404</v>
      </c>
      <c r="R25" s="7">
        <f t="shared" ref="R25:X25" si="1">+R23/R24*10^3</f>
        <v>15.153648207341419</v>
      </c>
      <c r="S25" s="7">
        <f t="shared" si="1"/>
        <v>14.898987053667</v>
      </c>
      <c r="T25" s="7">
        <f t="shared" si="1"/>
        <v>15.546059513476219</v>
      </c>
      <c r="U25" s="7">
        <f t="shared" si="1"/>
        <v>15.353681058693681</v>
      </c>
      <c r="V25" s="7">
        <f t="shared" si="1"/>
        <v>22.075106069447045</v>
      </c>
      <c r="W25" s="7">
        <f t="shared" si="1"/>
        <v>31.101049512512795</v>
      </c>
      <c r="X25" s="10">
        <f t="shared" si="1"/>
        <v>31.431266520708498</v>
      </c>
    </row>
    <row r="27" spans="2:24" x14ac:dyDescent="0.35">
      <c r="T27" s="3"/>
      <c r="U27" s="3"/>
      <c r="V27" s="3"/>
      <c r="W27" s="3"/>
      <c r="X27" s="3"/>
    </row>
    <row r="44" spans="3:24" x14ac:dyDescent="0.35">
      <c r="C44" s="75" t="s">
        <v>9</v>
      </c>
      <c r="D44" s="75"/>
      <c r="E44" s="1" t="s">
        <v>7</v>
      </c>
      <c r="F44" s="4">
        <v>2022</v>
      </c>
      <c r="G44" s="4">
        <v>2023</v>
      </c>
      <c r="H44" s="4">
        <v>2024</v>
      </c>
      <c r="I44" s="4">
        <v>2025</v>
      </c>
      <c r="J44" s="4">
        <v>2026</v>
      </c>
      <c r="K44" s="4">
        <v>2027</v>
      </c>
      <c r="P44" s="75" t="s">
        <v>5</v>
      </c>
      <c r="Q44" s="75"/>
      <c r="R44" s="1" t="s">
        <v>7</v>
      </c>
      <c r="S44" s="4">
        <v>2022</v>
      </c>
      <c r="T44" s="4">
        <v>2023</v>
      </c>
      <c r="U44" s="4">
        <v>2024</v>
      </c>
      <c r="V44" s="4">
        <v>2025</v>
      </c>
      <c r="W44" s="4">
        <v>2026</v>
      </c>
      <c r="X44" s="4">
        <v>2027</v>
      </c>
    </row>
    <row r="45" spans="3:24" x14ac:dyDescent="0.35">
      <c r="C45" s="74" t="s">
        <v>11</v>
      </c>
      <c r="D45" s="74"/>
      <c r="E45" s="2" t="s">
        <v>10</v>
      </c>
      <c r="F45" s="9">
        <v>10.144233968174351</v>
      </c>
      <c r="G45" s="9">
        <v>9.5740474071458124</v>
      </c>
      <c r="H45" s="9">
        <v>9.384689608961839</v>
      </c>
      <c r="I45" s="9">
        <v>9.1742282027322926</v>
      </c>
      <c r="J45" s="9">
        <v>8.9840423726242982</v>
      </c>
      <c r="K45" s="9">
        <v>8.8025754254287634</v>
      </c>
      <c r="P45" s="74" t="s">
        <v>11</v>
      </c>
      <c r="Q45" s="74"/>
      <c r="R45" s="2" t="s">
        <v>10</v>
      </c>
      <c r="S45" s="9">
        <v>6.5159564263130427</v>
      </c>
      <c r="T45" s="9">
        <v>6.2702541038221575</v>
      </c>
      <c r="U45" s="9">
        <v>6.1136251161407822</v>
      </c>
      <c r="V45" s="9">
        <v>5.9785637144451735</v>
      </c>
      <c r="W45" s="9">
        <v>5.8604642395478983</v>
      </c>
      <c r="X45" s="9">
        <v>5.7446351076466469</v>
      </c>
    </row>
  </sheetData>
  <mergeCells count="6">
    <mergeCell ref="P45:Q45"/>
    <mergeCell ref="P44:Q44"/>
    <mergeCell ref="C44:D44"/>
    <mergeCell ref="C45:D45"/>
    <mergeCell ref="B2:K2"/>
    <mergeCell ref="O2:X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2031-709C-49EE-BE56-9E9158F52351}">
  <sheetPr>
    <tabColor theme="5"/>
  </sheetPr>
  <dimension ref="B1:N131"/>
  <sheetViews>
    <sheetView showGridLines="0" zoomScaleNormal="100" workbookViewId="0">
      <selection activeCell="B2" sqref="B2:G2"/>
    </sheetView>
  </sheetViews>
  <sheetFormatPr defaultColWidth="9.1796875" defaultRowHeight="15" customHeight="1" outlineLevelRow="1" x14ac:dyDescent="0.35"/>
  <cols>
    <col min="1" max="1" width="3" customWidth="1"/>
    <col min="2" max="2" width="34.7265625" customWidth="1"/>
    <col min="3" max="3" width="16.81640625" customWidth="1"/>
    <col min="4" max="7" width="12.81640625" customWidth="1"/>
    <col min="8" max="8" width="9.26953125" bestFit="1" customWidth="1"/>
    <col min="9" max="9" width="34.7265625" customWidth="1"/>
    <col min="10" max="10" width="16.81640625" customWidth="1"/>
    <col min="11" max="14" width="12.81640625" customWidth="1"/>
  </cols>
  <sheetData>
    <row r="1" spans="2:14" ht="15" customHeight="1" thickBot="1" x14ac:dyDescent="0.4">
      <c r="K1">
        <v>0.88820005330499741</v>
      </c>
      <c r="L1">
        <v>0.85899424884429154</v>
      </c>
      <c r="M1">
        <v>0.8291450278419803</v>
      </c>
    </row>
    <row r="2" spans="2:14" ht="23" customHeight="1" thickBot="1" x14ac:dyDescent="0.4">
      <c r="B2" s="82" t="s">
        <v>12</v>
      </c>
      <c r="C2" s="83"/>
      <c r="D2" s="83"/>
      <c r="E2" s="83"/>
      <c r="F2" s="83"/>
      <c r="G2" s="84"/>
      <c r="I2" s="82" t="s">
        <v>12</v>
      </c>
      <c r="J2" s="83"/>
      <c r="K2" s="83"/>
      <c r="L2" s="83"/>
      <c r="M2" s="83"/>
      <c r="N2" s="84"/>
    </row>
    <row r="3" spans="2:14" ht="14.5" x14ac:dyDescent="0.35">
      <c r="B3" s="11"/>
      <c r="C3" s="11"/>
      <c r="I3" s="11"/>
      <c r="J3" s="11"/>
    </row>
    <row r="4" spans="2:14" thickBot="1" x14ac:dyDescent="0.4">
      <c r="B4" s="32" t="s">
        <v>84</v>
      </c>
      <c r="C4" s="32"/>
      <c r="D4" s="32"/>
      <c r="E4" s="32"/>
      <c r="F4" s="32"/>
      <c r="G4" s="32"/>
      <c r="I4" s="32" t="s">
        <v>86</v>
      </c>
      <c r="J4" s="32"/>
      <c r="K4" s="32"/>
      <c r="L4" s="32"/>
      <c r="M4" s="32"/>
      <c r="N4" s="32"/>
    </row>
    <row r="5" spans="2:14" thickBot="1" x14ac:dyDescent="0.4">
      <c r="B5" s="85" t="s">
        <v>85</v>
      </c>
      <c r="C5" s="86"/>
      <c r="D5" s="86"/>
      <c r="E5" s="86"/>
      <c r="F5" s="86"/>
      <c r="G5" s="12"/>
      <c r="I5" s="85" t="s">
        <v>87</v>
      </c>
      <c r="J5" s="86"/>
      <c r="K5" s="86"/>
      <c r="L5" s="86"/>
      <c r="M5" s="86"/>
      <c r="N5" s="12"/>
    </row>
    <row r="6" spans="2:14" thickBot="1" x14ac:dyDescent="0.4">
      <c r="B6" s="13" t="s">
        <v>13</v>
      </c>
      <c r="C6" s="13" t="s">
        <v>14</v>
      </c>
      <c r="D6" s="14">
        <v>2025</v>
      </c>
      <c r="E6" s="14">
        <v>2026</v>
      </c>
      <c r="F6" s="14">
        <v>2027</v>
      </c>
      <c r="G6" s="15" t="s">
        <v>15</v>
      </c>
      <c r="I6" s="13" t="s">
        <v>13</v>
      </c>
      <c r="J6" s="13" t="s">
        <v>14</v>
      </c>
      <c r="K6" s="14">
        <v>2025</v>
      </c>
      <c r="L6" s="14">
        <v>2026</v>
      </c>
      <c r="M6" s="14">
        <v>2027</v>
      </c>
      <c r="N6" s="15" t="s">
        <v>15</v>
      </c>
    </row>
    <row r="7" spans="2:14" ht="14.5" x14ac:dyDescent="0.35">
      <c r="B7" s="16" t="s">
        <v>16</v>
      </c>
      <c r="C7" s="16"/>
      <c r="D7" s="49">
        <f>SUM(D8,D41,D65,D80,D83)</f>
        <v>300.09298898239956</v>
      </c>
      <c r="E7" s="49">
        <f t="shared" ref="E7:F7" si="0">SUM(E8,E41,E65,E80,E83)</f>
        <v>273.47327012369988</v>
      </c>
      <c r="F7" s="49">
        <f t="shared" si="0"/>
        <v>282.59199379252249</v>
      </c>
      <c r="G7" s="50">
        <f t="shared" ref="G7:G70" si="1">SUM(D7:F7)</f>
        <v>856.15825289862187</v>
      </c>
      <c r="I7" s="16" t="s">
        <v>16</v>
      </c>
      <c r="J7" s="16"/>
      <c r="K7" s="49">
        <f>+K$1*D7</f>
        <v>266.54260881062328</v>
      </c>
      <c r="L7" s="49">
        <f t="shared" ref="L7" si="2">+L$1*E7</f>
        <v>234.9119662488996</v>
      </c>
      <c r="M7" s="49">
        <f>+M$1*F7</f>
        <v>234.30974656102177</v>
      </c>
      <c r="N7" s="50">
        <f>SUM(K7:M7)</f>
        <v>735.76432162054471</v>
      </c>
    </row>
    <row r="8" spans="2:14" ht="14.5" x14ac:dyDescent="0.35">
      <c r="B8" s="17" t="s">
        <v>17</v>
      </c>
      <c r="C8" s="17"/>
      <c r="D8" s="66">
        <f>+D9+D17+D36+D39</f>
        <v>156.93702992457511</v>
      </c>
      <c r="E8" s="66">
        <f t="shared" ref="E8:F8" si="3">+E9+E17+E36+E39</f>
        <v>174.63378684590685</v>
      </c>
      <c r="F8" s="66">
        <f t="shared" si="3"/>
        <v>184.35497822826767</v>
      </c>
      <c r="G8" s="67">
        <f t="shared" si="1"/>
        <v>515.92579499874967</v>
      </c>
      <c r="I8" s="17" t="s">
        <v>17</v>
      </c>
      <c r="J8" s="17"/>
      <c r="K8" s="66">
        <f t="shared" ref="K8:K71" si="4">+K$1*D8</f>
        <v>139.39147834453559</v>
      </c>
      <c r="L8" s="66">
        <f t="shared" ref="L8:L71" si="5">+L$1*E8</f>
        <v>150.00941855453388</v>
      </c>
      <c r="M8" s="66">
        <f t="shared" ref="M8:M71" si="6">+M$1*F8</f>
        <v>152.85701355588466</v>
      </c>
      <c r="N8" s="67">
        <f>SUM(K8:M8)</f>
        <v>442.25791045495419</v>
      </c>
    </row>
    <row r="9" spans="2:14" ht="14.5" x14ac:dyDescent="0.35">
      <c r="B9" s="18" t="s">
        <v>18</v>
      </c>
      <c r="C9" s="18"/>
      <c r="D9" s="53">
        <f>SUM(D10:D16)</f>
        <v>7.6585954774955809</v>
      </c>
      <c r="E9" s="53">
        <f t="shared" ref="E9:F9" si="7">SUM(E10:E16)</f>
        <v>16.538642969392587</v>
      </c>
      <c r="F9" s="53">
        <f t="shared" si="7"/>
        <v>19.687877219926339</v>
      </c>
      <c r="G9" s="54">
        <f t="shared" si="1"/>
        <v>43.885115666814507</v>
      </c>
      <c r="I9" s="18" t="s">
        <v>18</v>
      </c>
      <c r="J9" s="18"/>
      <c r="K9" s="53">
        <f t="shared" si="4"/>
        <v>6.8023649113529867</v>
      </c>
      <c r="L9" s="53">
        <f t="shared" si="5"/>
        <v>14.206599194397308</v>
      </c>
      <c r="M9" s="53">
        <f t="shared" si="6"/>
        <v>16.324105505665315</v>
      </c>
      <c r="N9" s="54">
        <f>SUM(K9:M9)</f>
        <v>37.33306961141561</v>
      </c>
    </row>
    <row r="10" spans="2:14" ht="14.5" hidden="1" outlineLevel="1" x14ac:dyDescent="0.35">
      <c r="B10" s="19" t="s">
        <v>18</v>
      </c>
      <c r="C10" s="20" t="s">
        <v>19</v>
      </c>
      <c r="D10" s="55">
        <v>2.2970039600000001</v>
      </c>
      <c r="E10" s="55">
        <v>0</v>
      </c>
      <c r="F10" s="55">
        <v>0</v>
      </c>
      <c r="G10" s="56">
        <f t="shared" si="1"/>
        <v>2.2970039600000001</v>
      </c>
      <c r="I10" s="19" t="s">
        <v>18</v>
      </c>
      <c r="J10" s="20" t="s">
        <v>19</v>
      </c>
      <c r="K10" s="55">
        <f t="shared" si="4"/>
        <v>2.0401990397137904</v>
      </c>
      <c r="L10" s="55">
        <f t="shared" si="5"/>
        <v>0</v>
      </c>
      <c r="M10" s="55">
        <f t="shared" si="6"/>
        <v>0</v>
      </c>
      <c r="N10" s="56">
        <f>SUM(K10:M10)</f>
        <v>2.0401990397137904</v>
      </c>
    </row>
    <row r="11" spans="2:14" ht="14.5" hidden="1" outlineLevel="1" x14ac:dyDescent="0.35">
      <c r="B11" s="19" t="s">
        <v>18</v>
      </c>
      <c r="C11" s="20" t="s">
        <v>20</v>
      </c>
      <c r="D11" s="55">
        <v>1.18802393</v>
      </c>
      <c r="E11" s="55">
        <v>0</v>
      </c>
      <c r="F11" s="55">
        <v>1.0465474819425062</v>
      </c>
      <c r="G11" s="56">
        <f t="shared" si="1"/>
        <v>2.2345714119425062</v>
      </c>
      <c r="I11" s="19" t="s">
        <v>18</v>
      </c>
      <c r="J11" s="20" t="s">
        <v>20</v>
      </c>
      <c r="K11" s="55">
        <f t="shared" si="4"/>
        <v>1.0552029179536124</v>
      </c>
      <c r="L11" s="55">
        <f t="shared" si="5"/>
        <v>0</v>
      </c>
      <c r="M11" s="55">
        <f t="shared" si="6"/>
        <v>0.86773964105317369</v>
      </c>
      <c r="N11" s="56">
        <f t="shared" ref="N11:N16" si="8">SUM(K11:M11)</f>
        <v>1.9229425590067861</v>
      </c>
    </row>
    <row r="12" spans="2:14" ht="14.5" hidden="1" outlineLevel="1" x14ac:dyDescent="0.35">
      <c r="B12" s="19" t="s">
        <v>18</v>
      </c>
      <c r="C12" s="20" t="s">
        <v>21</v>
      </c>
      <c r="D12" s="55">
        <v>0.35466209000000004</v>
      </c>
      <c r="E12" s="55">
        <v>2.0724518865132842</v>
      </c>
      <c r="F12" s="55">
        <v>0</v>
      </c>
      <c r="G12" s="56">
        <f t="shared" si="1"/>
        <v>2.4271139765132843</v>
      </c>
      <c r="I12" s="19" t="s">
        <v>18</v>
      </c>
      <c r="J12" s="20" t="s">
        <v>21</v>
      </c>
      <c r="K12" s="55">
        <f t="shared" si="4"/>
        <v>0.31501088724326182</v>
      </c>
      <c r="L12" s="55">
        <f t="shared" si="5"/>
        <v>1.7802242515214135</v>
      </c>
      <c r="M12" s="55">
        <f t="shared" si="6"/>
        <v>0</v>
      </c>
      <c r="N12" s="56">
        <f t="shared" si="8"/>
        <v>2.0952351387646755</v>
      </c>
    </row>
    <row r="13" spans="2:14" ht="14.5" hidden="1" outlineLevel="1" x14ac:dyDescent="0.35">
      <c r="B13" s="19" t="s">
        <v>18</v>
      </c>
      <c r="C13" s="20" t="s">
        <v>22</v>
      </c>
      <c r="D13" s="55">
        <v>0.14520453</v>
      </c>
      <c r="E13" s="55">
        <v>7.5600605075437022</v>
      </c>
      <c r="F13" s="55">
        <v>2.1600172878696302</v>
      </c>
      <c r="G13" s="56">
        <f t="shared" si="1"/>
        <v>9.8652823254133324</v>
      </c>
      <c r="I13" s="19" t="s">
        <v>18</v>
      </c>
      <c r="J13" s="20" t="s">
        <v>22</v>
      </c>
      <c r="K13" s="55">
        <f t="shared" si="4"/>
        <v>0.1289706712861271</v>
      </c>
      <c r="L13" s="55">
        <f t="shared" si="5"/>
        <v>6.4940484968948962</v>
      </c>
      <c r="M13" s="55">
        <f t="shared" si="6"/>
        <v>1.7909675942898233</v>
      </c>
      <c r="N13" s="56">
        <f t="shared" si="8"/>
        <v>8.4139867624708469</v>
      </c>
    </row>
    <row r="14" spans="2:14" ht="14.5" hidden="1" outlineLevel="1" x14ac:dyDescent="0.35">
      <c r="B14" s="19" t="s">
        <v>18</v>
      </c>
      <c r="C14" s="20" t="s">
        <v>23</v>
      </c>
      <c r="D14" s="55">
        <v>5.5130050000000014E-3</v>
      </c>
      <c r="E14" s="55">
        <v>0</v>
      </c>
      <c r="F14" s="55">
        <v>0</v>
      </c>
      <c r="G14" s="56">
        <f t="shared" si="1"/>
        <v>5.5130050000000014E-3</v>
      </c>
      <c r="I14" s="19" t="s">
        <v>18</v>
      </c>
      <c r="J14" s="20" t="s">
        <v>23</v>
      </c>
      <c r="K14" s="55">
        <f t="shared" si="4"/>
        <v>4.8966513348707181E-3</v>
      </c>
      <c r="L14" s="55">
        <f t="shared" si="5"/>
        <v>0</v>
      </c>
      <c r="M14" s="55">
        <f t="shared" si="6"/>
        <v>0</v>
      </c>
      <c r="N14" s="56">
        <f t="shared" si="8"/>
        <v>4.8966513348707181E-3</v>
      </c>
    </row>
    <row r="15" spans="2:14" ht="14.5" hidden="1" outlineLevel="1" x14ac:dyDescent="0.35">
      <c r="B15" s="19" t="s">
        <v>18</v>
      </c>
      <c r="C15" s="20" t="s">
        <v>24</v>
      </c>
      <c r="D15" s="55">
        <v>0</v>
      </c>
      <c r="E15" s="55">
        <v>4.5348984389064615</v>
      </c>
      <c r="F15" s="55">
        <v>14.10162026376851</v>
      </c>
      <c r="G15" s="56">
        <f t="shared" si="1"/>
        <v>18.636518702674969</v>
      </c>
      <c r="I15" s="19" t="s">
        <v>18</v>
      </c>
      <c r="J15" s="20" t="s">
        <v>24</v>
      </c>
      <c r="K15" s="55">
        <f t="shared" si="4"/>
        <v>0</v>
      </c>
      <c r="L15" s="55">
        <f t="shared" si="5"/>
        <v>3.8954516781136062</v>
      </c>
      <c r="M15" s="55">
        <f t="shared" si="6"/>
        <v>11.692288326219375</v>
      </c>
      <c r="N15" s="56">
        <f t="shared" si="8"/>
        <v>15.58774000433298</v>
      </c>
    </row>
    <row r="16" spans="2:14" ht="14.5" hidden="1" outlineLevel="1" x14ac:dyDescent="0.35">
      <c r="B16" s="19" t="s">
        <v>18</v>
      </c>
      <c r="C16" s="20" t="s">
        <v>25</v>
      </c>
      <c r="D16" s="55">
        <v>3.6681879624955811</v>
      </c>
      <c r="E16" s="55">
        <v>2.3712321364291387</v>
      </c>
      <c r="F16" s="55">
        <v>2.3796921863456926</v>
      </c>
      <c r="G16" s="56">
        <f t="shared" si="1"/>
        <v>8.4191122852704119</v>
      </c>
      <c r="I16" s="19" t="s">
        <v>18</v>
      </c>
      <c r="J16" s="20" t="s">
        <v>25</v>
      </c>
      <c r="K16" s="55">
        <f t="shared" si="4"/>
        <v>3.2580847438213247</v>
      </c>
      <c r="L16" s="55">
        <f t="shared" si="5"/>
        <v>2.0368747678673924</v>
      </c>
      <c r="M16" s="55">
        <f t="shared" si="6"/>
        <v>1.9731099441029423</v>
      </c>
      <c r="N16" s="56">
        <f t="shared" si="8"/>
        <v>7.2680694557916592</v>
      </c>
    </row>
    <row r="17" spans="2:14" ht="14.5" collapsed="1" x14ac:dyDescent="0.35">
      <c r="B17" s="18" t="s">
        <v>26</v>
      </c>
      <c r="C17" s="18"/>
      <c r="D17" s="53">
        <f>SUM(D18:D35)</f>
        <v>121.89318901502708</v>
      </c>
      <c r="E17" s="53">
        <f t="shared" ref="E17:F17" si="9">SUM(E18:E35)</f>
        <v>129.66156322970406</v>
      </c>
      <c r="F17" s="53">
        <f t="shared" si="9"/>
        <v>135.36324789958951</v>
      </c>
      <c r="G17" s="54">
        <f t="shared" si="1"/>
        <v>386.91800014432067</v>
      </c>
      <c r="I17" s="18" t="s">
        <v>26</v>
      </c>
      <c r="J17" s="18"/>
      <c r="K17" s="53">
        <f t="shared" si="4"/>
        <v>108.26553698066317</v>
      </c>
      <c r="L17" s="53">
        <f t="shared" si="5"/>
        <v>111.37853711047624</v>
      </c>
      <c r="M17" s="53">
        <f t="shared" si="6"/>
        <v>112.23576394848602</v>
      </c>
      <c r="N17" s="54">
        <f>SUM(K17:M17)</f>
        <v>331.87983803962544</v>
      </c>
    </row>
    <row r="18" spans="2:14" ht="14.5" hidden="1" outlineLevel="1" x14ac:dyDescent="0.35">
      <c r="B18" s="22" t="s">
        <v>26</v>
      </c>
      <c r="C18" s="20" t="s">
        <v>27</v>
      </c>
      <c r="D18" s="55">
        <v>0.43536967892654316</v>
      </c>
      <c r="E18" s="55">
        <v>0.64023317998946239</v>
      </c>
      <c r="F18" s="55">
        <v>0.39164047568898697</v>
      </c>
      <c r="G18" s="56">
        <f t="shared" si="1"/>
        <v>1.4672433346049925</v>
      </c>
      <c r="I18" s="22" t="s">
        <v>26</v>
      </c>
      <c r="J18" s="20" t="s">
        <v>27</v>
      </c>
      <c r="K18" s="55">
        <f t="shared" si="4"/>
        <v>0.38669537202993526</v>
      </c>
      <c r="L18" s="55">
        <f t="shared" si="5"/>
        <v>0.54995661953024033</v>
      </c>
      <c r="M18" s="55">
        <f t="shared" si="6"/>
        <v>0.32472675311919152</v>
      </c>
      <c r="N18" s="56">
        <f>SUM(K18:M18)</f>
        <v>1.2613787446793672</v>
      </c>
    </row>
    <row r="19" spans="2:14" ht="14.5" hidden="1" outlineLevel="1" x14ac:dyDescent="0.35">
      <c r="B19" s="23" t="s">
        <v>26</v>
      </c>
      <c r="C19" s="20" t="s">
        <v>19</v>
      </c>
      <c r="D19" s="55">
        <v>0.37264510751274682</v>
      </c>
      <c r="E19" s="55">
        <v>0.40811884713636526</v>
      </c>
      <c r="F19" s="55">
        <v>0.34540414148664617</v>
      </c>
      <c r="G19" s="56">
        <f t="shared" si="1"/>
        <v>1.1261680961357583</v>
      </c>
      <c r="I19" s="23" t="s">
        <v>26</v>
      </c>
      <c r="J19" s="20" t="s">
        <v>19</v>
      </c>
      <c r="K19" s="55">
        <f t="shared" si="4"/>
        <v>0.33098340435666823</v>
      </c>
      <c r="L19" s="55">
        <f t="shared" si="5"/>
        <v>0.35057174253510032</v>
      </c>
      <c r="M19" s="55">
        <f t="shared" si="6"/>
        <v>0.28639012650968054</v>
      </c>
      <c r="N19" s="56">
        <f t="shared" ref="N19:N35" si="10">SUM(K19:M19)</f>
        <v>0.96794527340144909</v>
      </c>
    </row>
    <row r="20" spans="2:14" ht="14.5" hidden="1" outlineLevel="1" x14ac:dyDescent="0.35">
      <c r="B20" s="22" t="s">
        <v>26</v>
      </c>
      <c r="C20" s="20" t="s">
        <v>28</v>
      </c>
      <c r="D20" s="55">
        <v>3.4451999999999996E-4</v>
      </c>
      <c r="E20" s="55">
        <v>0.24200014623755667</v>
      </c>
      <c r="F20" s="55">
        <v>0.49231305719639962</v>
      </c>
      <c r="G20" s="57">
        <f t="shared" si="1"/>
        <v>0.7346577234339563</v>
      </c>
      <c r="I20" s="22" t="s">
        <v>26</v>
      </c>
      <c r="J20" s="20" t="s">
        <v>28</v>
      </c>
      <c r="K20" s="55">
        <f t="shared" si="4"/>
        <v>3.0600268236463766E-4</v>
      </c>
      <c r="L20" s="55">
        <f t="shared" si="5"/>
        <v>0.20787673383753869</v>
      </c>
      <c r="M20" s="55">
        <f t="shared" si="6"/>
        <v>0.40819892351607923</v>
      </c>
      <c r="N20" s="57">
        <f t="shared" si="10"/>
        <v>0.6163816600359826</v>
      </c>
    </row>
    <row r="21" spans="2:14" ht="14.5" hidden="1" outlineLevel="1" x14ac:dyDescent="0.35">
      <c r="B21" s="23" t="s">
        <v>26</v>
      </c>
      <c r="C21" s="20" t="s">
        <v>29</v>
      </c>
      <c r="D21" s="55">
        <v>0.18223208964233084</v>
      </c>
      <c r="E21" s="55">
        <v>0.68335808455327629</v>
      </c>
      <c r="F21" s="55">
        <v>0.15412111400780293</v>
      </c>
      <c r="G21" s="56">
        <f t="shared" si="1"/>
        <v>1.0197112882034101</v>
      </c>
      <c r="I21" s="23" t="s">
        <v>26</v>
      </c>
      <c r="J21" s="20" t="s">
        <v>29</v>
      </c>
      <c r="K21" s="55">
        <f t="shared" si="4"/>
        <v>0.16185855173419933</v>
      </c>
      <c r="L21" s="55">
        <f t="shared" si="5"/>
        <v>0.58700066453251543</v>
      </c>
      <c r="M21" s="55">
        <f t="shared" si="6"/>
        <v>0.12778875536503678</v>
      </c>
      <c r="N21" s="56">
        <f t="shared" si="10"/>
        <v>0.87664797163175145</v>
      </c>
    </row>
    <row r="22" spans="2:14" ht="14.5" hidden="1" outlineLevel="1" x14ac:dyDescent="0.35">
      <c r="B22" s="23" t="s">
        <v>26</v>
      </c>
      <c r="C22" s="20" t="s">
        <v>30</v>
      </c>
      <c r="D22" s="55">
        <v>0.21122124426171457</v>
      </c>
      <c r="E22" s="55">
        <v>0.28514698453806209</v>
      </c>
      <c r="F22" s="55">
        <v>1.7476662149171422E-2</v>
      </c>
      <c r="G22" s="56">
        <f t="shared" si="1"/>
        <v>0.51384489094894803</v>
      </c>
      <c r="I22" s="23" t="s">
        <v>26</v>
      </c>
      <c r="J22" s="20" t="s">
        <v>30</v>
      </c>
      <c r="K22" s="55">
        <f t="shared" si="4"/>
        <v>0.18760672041240276</v>
      </c>
      <c r="L22" s="55">
        <f t="shared" si="5"/>
        <v>0.24493961979348747</v>
      </c>
      <c r="M22" s="55">
        <f t="shared" si="6"/>
        <v>1.4490687524259622E-2</v>
      </c>
      <c r="N22" s="56">
        <f t="shared" si="10"/>
        <v>0.44703702773014986</v>
      </c>
    </row>
    <row r="23" spans="2:14" ht="14.5" hidden="1" outlineLevel="1" x14ac:dyDescent="0.35">
      <c r="B23" s="22" t="s">
        <v>26</v>
      </c>
      <c r="C23" s="20" t="s">
        <v>31</v>
      </c>
      <c r="D23" s="55">
        <v>1.5716547784919158E-2</v>
      </c>
      <c r="E23" s="55">
        <v>1.6264551037901802E-2</v>
      </c>
      <c r="F23" s="55">
        <v>1.7140572492456586E-2</v>
      </c>
      <c r="G23" s="56">
        <f t="shared" si="1"/>
        <v>4.9121671315277546E-2</v>
      </c>
      <c r="I23" s="22" t="s">
        <v>26</v>
      </c>
      <c r="J23" s="20" t="s">
        <v>31</v>
      </c>
      <c r="K23" s="55">
        <f t="shared" si="4"/>
        <v>1.3959438580335735E-2</v>
      </c>
      <c r="L23" s="55">
        <f t="shared" si="5"/>
        <v>1.3971155801592101E-2</v>
      </c>
      <c r="M23" s="55">
        <f t="shared" si="6"/>
        <v>1.4212020456485397E-2</v>
      </c>
      <c r="N23" s="56">
        <f t="shared" si="10"/>
        <v>4.2142614838413237E-2</v>
      </c>
    </row>
    <row r="24" spans="2:14" ht="14.5" hidden="1" outlineLevel="1" x14ac:dyDescent="0.35">
      <c r="B24" s="23" t="s">
        <v>26</v>
      </c>
      <c r="C24" s="20" t="s">
        <v>32</v>
      </c>
      <c r="D24" s="55">
        <v>5.3527372890666683E-2</v>
      </c>
      <c r="E24" s="55">
        <v>5.5373613932457696E-2</v>
      </c>
      <c r="F24" s="55">
        <v>5.8335561844074936E-2</v>
      </c>
      <c r="G24" s="56">
        <f t="shared" si="1"/>
        <v>0.16723654866719931</v>
      </c>
      <c r="I24" s="23" t="s">
        <v>26</v>
      </c>
      <c r="J24" s="20" t="s">
        <v>32</v>
      </c>
      <c r="K24" s="55">
        <f t="shared" si="4"/>
        <v>4.7543015454766621E-2</v>
      </c>
      <c r="L24" s="55">
        <f t="shared" si="5"/>
        <v>4.7565615905705294E-2</v>
      </c>
      <c r="M24" s="55">
        <f t="shared" si="6"/>
        <v>4.8368641049383078E-2</v>
      </c>
      <c r="N24" s="56">
        <f t="shared" si="10"/>
        <v>0.143477272409855</v>
      </c>
    </row>
    <row r="25" spans="2:14" ht="14.5" hidden="1" outlineLevel="1" x14ac:dyDescent="0.35">
      <c r="B25" s="19" t="s">
        <v>26</v>
      </c>
      <c r="C25" s="20" t="s">
        <v>33</v>
      </c>
      <c r="D25" s="55">
        <v>0.60694172246872502</v>
      </c>
      <c r="E25" s="55">
        <v>5.5280938427968246E-2</v>
      </c>
      <c r="F25" s="55">
        <v>3.3808907345616337</v>
      </c>
      <c r="G25" s="56">
        <f t="shared" si="1"/>
        <v>4.0431133954583274</v>
      </c>
      <c r="I25" s="19" t="s">
        <v>26</v>
      </c>
      <c r="J25" s="20" t="s">
        <v>33</v>
      </c>
      <c r="K25" s="55">
        <f t="shared" si="4"/>
        <v>0.53908567024974852</v>
      </c>
      <c r="L25" s="55">
        <f t="shared" si="5"/>
        <v>4.7486008180340114E-2</v>
      </c>
      <c r="M25" s="55">
        <f t="shared" si="6"/>
        <v>2.8032487422387988</v>
      </c>
      <c r="N25" s="56">
        <f t="shared" si="10"/>
        <v>3.3898204206688876</v>
      </c>
    </row>
    <row r="26" spans="2:14" ht="14.5" hidden="1" outlineLevel="1" x14ac:dyDescent="0.35">
      <c r="B26" s="19" t="s">
        <v>26</v>
      </c>
      <c r="C26" s="20" t="s">
        <v>34</v>
      </c>
      <c r="D26" s="55">
        <v>4.7650750675436053E-2</v>
      </c>
      <c r="E26" s="55">
        <v>4.9303368388397488E-2</v>
      </c>
      <c r="F26" s="55">
        <v>0.8014004935746416</v>
      </c>
      <c r="G26" s="56">
        <f t="shared" si="1"/>
        <v>0.89835461263847516</v>
      </c>
      <c r="I26" s="19" t="s">
        <v>26</v>
      </c>
      <c r="J26" s="20" t="s">
        <v>34</v>
      </c>
      <c r="K26" s="55">
        <f t="shared" si="4"/>
        <v>4.232339928994544E-2</v>
      </c>
      <c r="L26" s="55">
        <f t="shared" si="5"/>
        <v>4.2351309894284886E-2</v>
      </c>
      <c r="M26" s="55">
        <f t="shared" si="6"/>
        <v>0.66447723455752294</v>
      </c>
      <c r="N26" s="56">
        <f t="shared" si="10"/>
        <v>0.74915194374175331</v>
      </c>
    </row>
    <row r="27" spans="2:14" ht="14.5" hidden="1" outlineLevel="1" x14ac:dyDescent="0.35">
      <c r="B27" s="19" t="s">
        <v>26</v>
      </c>
      <c r="C27" s="20" t="s">
        <v>35</v>
      </c>
      <c r="D27" s="55">
        <v>3.0074549916413198</v>
      </c>
      <c r="E27" s="55">
        <v>2.7290407355235269</v>
      </c>
      <c r="F27" s="55">
        <v>2.647282200326551</v>
      </c>
      <c r="G27" s="56">
        <f t="shared" si="1"/>
        <v>8.3837779274913977</v>
      </c>
      <c r="I27" s="19" t="s">
        <v>26</v>
      </c>
      <c r="J27" s="20" t="s">
        <v>35</v>
      </c>
      <c r="K27" s="55">
        <f t="shared" si="4"/>
        <v>2.6712216838882008</v>
      </c>
      <c r="L27" s="55">
        <f t="shared" si="5"/>
        <v>2.3442302966765047</v>
      </c>
      <c r="M27" s="55">
        <f t="shared" si="6"/>
        <v>2.1949808736953371</v>
      </c>
      <c r="N27" s="56">
        <f t="shared" si="10"/>
        <v>7.2104328542600431</v>
      </c>
    </row>
    <row r="28" spans="2:14" ht="14.5" hidden="1" outlineLevel="1" x14ac:dyDescent="0.35">
      <c r="B28" s="19" t="s">
        <v>26</v>
      </c>
      <c r="C28" s="20" t="s">
        <v>20</v>
      </c>
      <c r="D28" s="55">
        <v>0.67301128196667948</v>
      </c>
      <c r="E28" s="55">
        <v>1.2311166538382827</v>
      </c>
      <c r="F28" s="55">
        <v>0.73133109301148091</v>
      </c>
      <c r="G28" s="56">
        <f t="shared" si="1"/>
        <v>2.6354590288164434</v>
      </c>
      <c r="I28" s="19" t="s">
        <v>26</v>
      </c>
      <c r="J28" s="20" t="s">
        <v>20</v>
      </c>
      <c r="K28" s="55">
        <f t="shared" si="4"/>
        <v>0.59776865651766931</v>
      </c>
      <c r="L28" s="55">
        <f t="shared" si="5"/>
        <v>1.0575221253035134</v>
      </c>
      <c r="M28" s="55">
        <f t="shared" si="6"/>
        <v>0.60637953947671019</v>
      </c>
      <c r="N28" s="56">
        <f t="shared" si="10"/>
        <v>2.2616703212978928</v>
      </c>
    </row>
    <row r="29" spans="2:14" ht="14.5" hidden="1" outlineLevel="1" x14ac:dyDescent="0.35">
      <c r="B29" s="22" t="s">
        <v>26</v>
      </c>
      <c r="C29" s="20" t="s">
        <v>36</v>
      </c>
      <c r="D29" s="55">
        <v>0</v>
      </c>
      <c r="E29" s="55">
        <v>0</v>
      </c>
      <c r="F29" s="55">
        <v>2.5045489167599899</v>
      </c>
      <c r="G29" s="56">
        <f t="shared" si="1"/>
        <v>2.5045489167599899</v>
      </c>
      <c r="I29" s="22" t="s">
        <v>26</v>
      </c>
      <c r="J29" s="20" t="s">
        <v>36</v>
      </c>
      <c r="K29" s="55">
        <f t="shared" si="4"/>
        <v>0</v>
      </c>
      <c r="L29" s="55">
        <f t="shared" si="5"/>
        <v>0</v>
      </c>
      <c r="M29" s="55">
        <f t="shared" si="6"/>
        <v>2.0766342813185634</v>
      </c>
      <c r="N29" s="56">
        <f t="shared" si="10"/>
        <v>2.0766342813185634</v>
      </c>
    </row>
    <row r="30" spans="2:14" ht="14.5" hidden="1" outlineLevel="1" x14ac:dyDescent="0.35">
      <c r="B30" s="22" t="s">
        <v>26</v>
      </c>
      <c r="C30" s="20" t="s">
        <v>21</v>
      </c>
      <c r="D30" s="55">
        <v>6.1545090021524002E-2</v>
      </c>
      <c r="E30" s="55">
        <v>6.3668071584265171E-2</v>
      </c>
      <c r="F30" s="55">
        <v>0.88129409876455289</v>
      </c>
      <c r="G30" s="56">
        <f t="shared" si="1"/>
        <v>1.006507260370342</v>
      </c>
      <c r="I30" s="22" t="s">
        <v>26</v>
      </c>
      <c r="J30" s="20" t="s">
        <v>21</v>
      </c>
      <c r="K30" s="55">
        <f t="shared" si="4"/>
        <v>5.4664352237778484E-2</v>
      </c>
      <c r="L30" s="55">
        <f t="shared" si="5"/>
        <v>5.4690507325890446E-2</v>
      </c>
      <c r="M30" s="55">
        <f t="shared" si="6"/>
        <v>0.73072062005710814</v>
      </c>
      <c r="N30" s="56">
        <f t="shared" si="10"/>
        <v>0.84007547962077711</v>
      </c>
    </row>
    <row r="31" spans="2:14" ht="14.5" hidden="1" outlineLevel="1" x14ac:dyDescent="0.35">
      <c r="B31" s="22" t="s">
        <v>26</v>
      </c>
      <c r="C31" s="20" t="s">
        <v>22</v>
      </c>
      <c r="D31" s="55">
        <v>106.26567792378535</v>
      </c>
      <c r="E31" s="55">
        <v>108.41680553947717</v>
      </c>
      <c r="F31" s="55">
        <v>111.99984795488275</v>
      </c>
      <c r="G31" s="56">
        <f t="shared" si="1"/>
        <v>326.68233141814528</v>
      </c>
      <c r="I31" s="22" t="s">
        <v>26</v>
      </c>
      <c r="J31" s="20" t="s">
        <v>22</v>
      </c>
      <c r="K31" s="55">
        <f t="shared" si="4"/>
        <v>94.385180796397833</v>
      </c>
      <c r="L31" s="55">
        <f t="shared" si="5"/>
        <v>93.12941243648082</v>
      </c>
      <c r="M31" s="55">
        <f t="shared" si="6"/>
        <v>92.864117050848819</v>
      </c>
      <c r="N31" s="56">
        <f t="shared" si="10"/>
        <v>280.37871028372751</v>
      </c>
    </row>
    <row r="32" spans="2:14" ht="14.5" hidden="1" outlineLevel="1" x14ac:dyDescent="0.35">
      <c r="B32" s="22" t="s">
        <v>26</v>
      </c>
      <c r="C32" s="20" t="s">
        <v>23</v>
      </c>
      <c r="D32" s="55">
        <v>1.2590337127302336</v>
      </c>
      <c r="E32" s="55">
        <v>1.2995422617035786</v>
      </c>
      <c r="F32" s="55">
        <v>1.3694213126886463</v>
      </c>
      <c r="G32" s="56">
        <f t="shared" si="1"/>
        <v>3.9279972871224587</v>
      </c>
      <c r="I32" s="22" t="s">
        <v>26</v>
      </c>
      <c r="J32" s="20" t="s">
        <v>23</v>
      </c>
      <c r="K32" s="55">
        <f t="shared" si="4"/>
        <v>1.1182738107597823</v>
      </c>
      <c r="L32" s="55">
        <f t="shared" si="5"/>
        <v>1.1162993289334773</v>
      </c>
      <c r="M32" s="55">
        <f t="shared" si="6"/>
        <v>1.135448872436629</v>
      </c>
      <c r="N32" s="56">
        <f t="shared" si="10"/>
        <v>3.3700220121298887</v>
      </c>
    </row>
    <row r="33" spans="2:14" ht="14.5" hidden="1" outlineLevel="1" x14ac:dyDescent="0.35">
      <c r="B33" s="22" t="s">
        <v>26</v>
      </c>
      <c r="C33" s="20" t="s">
        <v>37</v>
      </c>
      <c r="D33" s="55">
        <v>4.4826327595247684E-2</v>
      </c>
      <c r="E33" s="55">
        <v>4.6384089996979211E-2</v>
      </c>
      <c r="F33" s="55">
        <v>4.8877038647957435E-2</v>
      </c>
      <c r="G33" s="56">
        <f t="shared" si="1"/>
        <v>0.14008745624018432</v>
      </c>
      <c r="I33" s="22" t="s">
        <v>26</v>
      </c>
      <c r="J33" s="20" t="s">
        <v>37</v>
      </c>
      <c r="K33" s="55">
        <f t="shared" si="4"/>
        <v>3.9814746559566266E-2</v>
      </c>
      <c r="L33" s="55">
        <f t="shared" si="5"/>
        <v>3.9843666545281174E-2</v>
      </c>
      <c r="M33" s="55">
        <f t="shared" si="6"/>
        <v>4.0526153570594213E-2</v>
      </c>
      <c r="N33" s="56">
        <f t="shared" si="10"/>
        <v>0.12018456667544167</v>
      </c>
    </row>
    <row r="34" spans="2:14" ht="14.5" hidden="1" outlineLevel="1" x14ac:dyDescent="0.35">
      <c r="B34" s="22" t="s">
        <v>26</v>
      </c>
      <c r="C34" s="20" t="s">
        <v>38</v>
      </c>
      <c r="D34" s="55">
        <v>0</v>
      </c>
      <c r="E34" s="55">
        <v>9</v>
      </c>
      <c r="F34" s="55">
        <v>5</v>
      </c>
      <c r="G34" s="56">
        <f t="shared" si="1"/>
        <v>14</v>
      </c>
      <c r="I34" s="22" t="s">
        <v>26</v>
      </c>
      <c r="J34" s="20" t="s">
        <v>38</v>
      </c>
      <c r="K34" s="55">
        <f t="shared" si="4"/>
        <v>0</v>
      </c>
      <c r="L34" s="55">
        <f t="shared" si="5"/>
        <v>7.7309482395986242</v>
      </c>
      <c r="M34" s="55">
        <f t="shared" si="6"/>
        <v>4.145725139209901</v>
      </c>
      <c r="N34" s="56">
        <f t="shared" si="10"/>
        <v>11.876673378808526</v>
      </c>
    </row>
    <row r="35" spans="2:14" ht="14.5" hidden="1" outlineLevel="1" x14ac:dyDescent="0.35">
      <c r="B35" s="22" t="s">
        <v>26</v>
      </c>
      <c r="C35" s="20" t="s">
        <v>25</v>
      </c>
      <c r="D35" s="55">
        <v>8.655990653123645</v>
      </c>
      <c r="E35" s="55">
        <v>4.4399261633388241</v>
      </c>
      <c r="F35" s="55">
        <v>4.5219224715057651</v>
      </c>
      <c r="G35" s="56">
        <f t="shared" si="1"/>
        <v>17.617839287968234</v>
      </c>
      <c r="I35" s="22" t="s">
        <v>26</v>
      </c>
      <c r="J35" s="20" t="s">
        <v>25</v>
      </c>
      <c r="K35" s="55">
        <f t="shared" si="4"/>
        <v>7.6882513595119812</v>
      </c>
      <c r="L35" s="55">
        <f t="shared" si="5"/>
        <v>3.8138710396013504</v>
      </c>
      <c r="M35" s="55">
        <f t="shared" si="6"/>
        <v>3.7493295335359238</v>
      </c>
      <c r="N35" s="56">
        <f t="shared" si="10"/>
        <v>15.251451932649257</v>
      </c>
    </row>
    <row r="36" spans="2:14" ht="14.5" collapsed="1" x14ac:dyDescent="0.35">
      <c r="B36" s="18" t="s">
        <v>39</v>
      </c>
      <c r="C36" s="24"/>
      <c r="D36" s="53">
        <f>SUM(D37:D38)</f>
        <v>25.327779645095518</v>
      </c>
      <c r="E36" s="53">
        <f t="shared" ref="E36:F36" si="11">SUM(E37:E38)</f>
        <v>26.570907794048381</v>
      </c>
      <c r="F36" s="53">
        <f t="shared" si="11"/>
        <v>27.353035027869833</v>
      </c>
      <c r="G36" s="54">
        <f t="shared" si="1"/>
        <v>79.251722467013735</v>
      </c>
      <c r="I36" s="18" t="s">
        <v>39</v>
      </c>
      <c r="J36" s="24"/>
      <c r="K36" s="53">
        <f t="shared" si="4"/>
        <v>22.496135230871069</v>
      </c>
      <c r="L36" s="53">
        <f t="shared" si="5"/>
        <v>22.82425698165952</v>
      </c>
      <c r="M36" s="53">
        <f t="shared" si="6"/>
        <v>22.679632989745794</v>
      </c>
      <c r="N36" s="54">
        <f>SUM(K36:M36)</f>
        <v>68.00002520227639</v>
      </c>
    </row>
    <row r="37" spans="2:14" ht="14.5" hidden="1" outlineLevel="1" x14ac:dyDescent="0.35">
      <c r="B37" s="19" t="s">
        <v>39</v>
      </c>
      <c r="C37" s="20" t="s">
        <v>22</v>
      </c>
      <c r="D37" s="55">
        <v>25.311560965095516</v>
      </c>
      <c r="E37" s="55">
        <v>26.570907794048381</v>
      </c>
      <c r="F37" s="55">
        <v>27.353035027869833</v>
      </c>
      <c r="G37" s="56">
        <f t="shared" si="1"/>
        <v>79.235503787013727</v>
      </c>
      <c r="I37" s="19" t="s">
        <v>39</v>
      </c>
      <c r="J37" s="20" t="s">
        <v>22</v>
      </c>
      <c r="K37" s="55">
        <f t="shared" si="4"/>
        <v>22.481729798430528</v>
      </c>
      <c r="L37" s="55">
        <f t="shared" si="5"/>
        <v>22.82425698165952</v>
      </c>
      <c r="M37" s="55">
        <f t="shared" si="6"/>
        <v>22.679632989745794</v>
      </c>
      <c r="N37" s="56">
        <f>SUM(K37:M37)</f>
        <v>67.98561976983585</v>
      </c>
    </row>
    <row r="38" spans="2:14" ht="14.5" hidden="1" outlineLevel="1" x14ac:dyDescent="0.35">
      <c r="B38" s="19" t="s">
        <v>39</v>
      </c>
      <c r="C38" s="20" t="s">
        <v>25</v>
      </c>
      <c r="D38" s="55">
        <v>1.6218679999999999E-2</v>
      </c>
      <c r="E38" s="55">
        <v>0</v>
      </c>
      <c r="F38" s="55">
        <v>0</v>
      </c>
      <c r="G38" s="56">
        <f t="shared" si="1"/>
        <v>1.6218679999999999E-2</v>
      </c>
      <c r="I38" s="19" t="s">
        <v>39</v>
      </c>
      <c r="J38" s="20" t="s">
        <v>25</v>
      </c>
      <c r="K38" s="55">
        <f t="shared" si="4"/>
        <v>1.4405432440536695E-2</v>
      </c>
      <c r="L38" s="55">
        <f t="shared" si="5"/>
        <v>0</v>
      </c>
      <c r="M38" s="55">
        <f t="shared" si="6"/>
        <v>0</v>
      </c>
      <c r="N38" s="56">
        <f t="shared" ref="N38" si="12">SUM(K38:M38)</f>
        <v>1.4405432440536695E-2</v>
      </c>
    </row>
    <row r="39" spans="2:14" ht="14.5" collapsed="1" x14ac:dyDescent="0.35">
      <c r="B39" s="18" t="s">
        <v>40</v>
      </c>
      <c r="C39" s="24"/>
      <c r="D39" s="53">
        <f>SUM(D40)</f>
        <v>2.0574657869569495</v>
      </c>
      <c r="E39" s="53">
        <f t="shared" ref="E39:F39" si="13">SUM(E40)</f>
        <v>1.8626728527618075</v>
      </c>
      <c r="F39" s="53">
        <f t="shared" si="13"/>
        <v>1.9508180808819868</v>
      </c>
      <c r="G39" s="54">
        <f t="shared" si="1"/>
        <v>5.8709567206007431</v>
      </c>
      <c r="I39" s="18" t="s">
        <v>40</v>
      </c>
      <c r="J39" s="24"/>
      <c r="K39" s="53">
        <f t="shared" si="4"/>
        <v>1.8274412216483709</v>
      </c>
      <c r="L39" s="53">
        <f t="shared" si="5"/>
        <v>1.6000252680007825</v>
      </c>
      <c r="M39" s="53">
        <f t="shared" si="6"/>
        <v>1.6175111119875336</v>
      </c>
      <c r="N39" s="54">
        <f>SUM(K39:M39)</f>
        <v>5.0449776016366865</v>
      </c>
    </row>
    <row r="40" spans="2:14" ht="14.5" hidden="1" outlineLevel="1" x14ac:dyDescent="0.35">
      <c r="B40" s="19" t="s">
        <v>40</v>
      </c>
      <c r="C40" s="25" t="s">
        <v>25</v>
      </c>
      <c r="D40" s="55">
        <v>2.0574657869569495</v>
      </c>
      <c r="E40" s="55">
        <v>1.8626728527618075</v>
      </c>
      <c r="F40" s="55">
        <v>1.9508180808819868</v>
      </c>
      <c r="G40" s="68">
        <f t="shared" si="1"/>
        <v>5.8709567206007431</v>
      </c>
      <c r="I40" s="19" t="s">
        <v>40</v>
      </c>
      <c r="J40" s="25" t="s">
        <v>25</v>
      </c>
      <c r="K40" s="55">
        <f t="shared" si="4"/>
        <v>1.8274412216483709</v>
      </c>
      <c r="L40" s="55">
        <f t="shared" si="5"/>
        <v>1.6000252680007825</v>
      </c>
      <c r="M40" s="55">
        <f t="shared" si="6"/>
        <v>1.6175111119875336</v>
      </c>
      <c r="N40" s="68">
        <f t="shared" ref="N40:N42" si="14">SUM(K40:M40)</f>
        <v>5.0449776016366865</v>
      </c>
    </row>
    <row r="41" spans="2:14" ht="14.5" collapsed="1" x14ac:dyDescent="0.35">
      <c r="B41" s="17" t="s">
        <v>41</v>
      </c>
      <c r="C41" s="17"/>
      <c r="D41" s="51">
        <f>+D42+D61+D64</f>
        <v>12.933252043848855</v>
      </c>
      <c r="E41" s="51">
        <f t="shared" ref="E41:F41" si="15">+E42+E61+E64</f>
        <v>13.363628974755837</v>
      </c>
      <c r="F41" s="51">
        <f t="shared" si="15"/>
        <v>13.997611554392284</v>
      </c>
      <c r="G41" s="52">
        <f t="shared" si="1"/>
        <v>40.29449257299698</v>
      </c>
      <c r="I41" s="17" t="s">
        <v>41</v>
      </c>
      <c r="J41" s="17"/>
      <c r="K41" s="51">
        <f t="shared" si="4"/>
        <v>11.487315154753519</v>
      </c>
      <c r="L41" s="51">
        <f t="shared" si="5"/>
        <v>11.479280433004201</v>
      </c>
      <c r="M41" s="51">
        <f t="shared" si="6"/>
        <v>11.606050021987816</v>
      </c>
      <c r="N41" s="52">
        <f t="shared" si="14"/>
        <v>34.572645609745535</v>
      </c>
    </row>
    <row r="42" spans="2:14" ht="14.5" x14ac:dyDescent="0.35">
      <c r="B42" s="18" t="s">
        <v>42</v>
      </c>
      <c r="C42" s="24"/>
      <c r="D42" s="69">
        <v>9.4816755486085569</v>
      </c>
      <c r="E42" s="69">
        <v>9.8085051846583315</v>
      </c>
      <c r="F42" s="69">
        <v>10.335834050591853</v>
      </c>
      <c r="G42" s="54">
        <f t="shared" si="1"/>
        <v>29.626014783858739</v>
      </c>
      <c r="I42" s="18" t="s">
        <v>42</v>
      </c>
      <c r="J42" s="24"/>
      <c r="K42" s="69">
        <f t="shared" si="4"/>
        <v>8.4216247276948106</v>
      </c>
      <c r="L42" s="69">
        <f t="shared" si="5"/>
        <v>8.4254495433809229</v>
      </c>
      <c r="M42" s="69">
        <f t="shared" si="6"/>
        <v>8.5699054116480688</v>
      </c>
      <c r="N42" s="54">
        <f t="shared" si="14"/>
        <v>25.416979682723802</v>
      </c>
    </row>
    <row r="43" spans="2:14" ht="14.5" hidden="1" outlineLevel="1" x14ac:dyDescent="0.35">
      <c r="B43" s="22" t="s">
        <v>42</v>
      </c>
      <c r="C43" s="20" t="s">
        <v>27</v>
      </c>
      <c r="D43" s="70">
        <v>7.3590326888569091E-2</v>
      </c>
      <c r="E43" s="70">
        <v>7.6126227504039273E-2</v>
      </c>
      <c r="F43" s="70">
        <v>8.0215519117021433E-2</v>
      </c>
      <c r="G43" s="56">
        <f t="shared" si="1"/>
        <v>0.2299320735096298</v>
      </c>
      <c r="I43" s="22" t="s">
        <v>42</v>
      </c>
      <c r="J43" s="20" t="s">
        <v>27</v>
      </c>
      <c r="K43" s="70">
        <f t="shared" si="4"/>
        <v>6.5362932265159254E-2</v>
      </c>
      <c r="L43" s="70">
        <f t="shared" si="5"/>
        <v>6.5391991612181857E-2</v>
      </c>
      <c r="M43" s="70">
        <f t="shared" si="6"/>
        <v>6.651029883164164E-2</v>
      </c>
      <c r="N43" s="56">
        <f t="shared" ref="N43:N80" si="16">SUM(K43:M43)</f>
        <v>0.19726522270898275</v>
      </c>
    </row>
    <row r="44" spans="2:14" ht="14.5" hidden="1" outlineLevel="1" x14ac:dyDescent="0.35">
      <c r="B44" s="23" t="s">
        <v>42</v>
      </c>
      <c r="C44" s="20" t="s">
        <v>19</v>
      </c>
      <c r="D44" s="70">
        <v>6.4903551900201167E-2</v>
      </c>
      <c r="E44" s="70">
        <v>6.7138378427075651E-2</v>
      </c>
      <c r="F44" s="70">
        <v>7.0745426569554029E-2</v>
      </c>
      <c r="G44" s="56">
        <f t="shared" si="1"/>
        <v>0.20278735689683086</v>
      </c>
      <c r="I44" s="23" t="s">
        <v>42</v>
      </c>
      <c r="J44" s="20" t="s">
        <v>19</v>
      </c>
      <c r="K44" s="70">
        <f t="shared" si="4"/>
        <v>5.7647338257442345E-2</v>
      </c>
      <c r="L44" s="70">
        <f t="shared" si="5"/>
        <v>5.7671480945589639E-2</v>
      </c>
      <c r="M44" s="70">
        <f t="shared" si="6"/>
        <v>5.8658218682705647E-2</v>
      </c>
      <c r="N44" s="56">
        <f t="shared" si="16"/>
        <v>0.17397703788573762</v>
      </c>
    </row>
    <row r="45" spans="2:14" ht="14.5" hidden="1" outlineLevel="1" x14ac:dyDescent="0.35">
      <c r="B45" s="22" t="s">
        <v>42</v>
      </c>
      <c r="C45" s="20" t="s">
        <v>28</v>
      </c>
      <c r="D45" s="70">
        <v>0</v>
      </c>
      <c r="E45" s="70">
        <v>0</v>
      </c>
      <c r="F45" s="70">
        <v>0</v>
      </c>
      <c r="G45" s="56">
        <f t="shared" si="1"/>
        <v>0</v>
      </c>
      <c r="I45" s="22" t="s">
        <v>42</v>
      </c>
      <c r="J45" s="20" t="s">
        <v>28</v>
      </c>
      <c r="K45" s="70">
        <f t="shared" si="4"/>
        <v>0</v>
      </c>
      <c r="L45" s="70">
        <f t="shared" si="5"/>
        <v>0</v>
      </c>
      <c r="M45" s="70">
        <f t="shared" si="6"/>
        <v>0</v>
      </c>
      <c r="N45" s="56">
        <f t="shared" si="16"/>
        <v>0</v>
      </c>
    </row>
    <row r="46" spans="2:14" ht="14.5" hidden="1" outlineLevel="1" x14ac:dyDescent="0.35">
      <c r="B46" s="23" t="s">
        <v>42</v>
      </c>
      <c r="C46" s="20" t="s">
        <v>29</v>
      </c>
      <c r="D46" s="70">
        <v>2.8952806432766567E-2</v>
      </c>
      <c r="E46" s="70">
        <v>2.9953169679933663E-2</v>
      </c>
      <c r="F46" s="70">
        <v>3.1566975158224694E-2</v>
      </c>
      <c r="G46" s="56">
        <f t="shared" si="1"/>
        <v>9.0472951270924917E-2</v>
      </c>
      <c r="I46" s="23" t="s">
        <v>42</v>
      </c>
      <c r="J46" s="20" t="s">
        <v>29</v>
      </c>
      <c r="K46" s="70">
        <f t="shared" si="4"/>
        <v>2.5715884216912538E-2</v>
      </c>
      <c r="L46" s="70">
        <f t="shared" si="5"/>
        <v>2.5729600489720224E-2</v>
      </c>
      <c r="M46" s="70">
        <f t="shared" si="6"/>
        <v>2.6173600496453314E-2</v>
      </c>
      <c r="N46" s="56">
        <f t="shared" si="16"/>
        <v>7.761908520308608E-2</v>
      </c>
    </row>
    <row r="47" spans="2:14" ht="14.5" hidden="1" outlineLevel="1" x14ac:dyDescent="0.35">
      <c r="B47" s="23" t="s">
        <v>42</v>
      </c>
      <c r="C47" s="20" t="s">
        <v>30</v>
      </c>
      <c r="D47" s="70">
        <v>3.2843660536041991E-3</v>
      </c>
      <c r="E47" s="70">
        <v>3.3977296404994464E-3</v>
      </c>
      <c r="F47" s="70">
        <v>3.5795573076616164E-3</v>
      </c>
      <c r="G47" s="56">
        <f t="shared" si="1"/>
        <v>1.0261653001765261E-2</v>
      </c>
      <c r="I47" s="23" t="s">
        <v>42</v>
      </c>
      <c r="J47" s="20" t="s">
        <v>30</v>
      </c>
      <c r="K47" s="70">
        <f t="shared" si="4"/>
        <v>2.9171741038843736E-3</v>
      </c>
      <c r="L47" s="70">
        <f t="shared" si="5"/>
        <v>2.9186302203168066E-3</v>
      </c>
      <c r="M47" s="70">
        <f t="shared" si="6"/>
        <v>2.9679721435230551E-3</v>
      </c>
      <c r="N47" s="56">
        <f t="shared" si="16"/>
        <v>8.8037764677242353E-3</v>
      </c>
    </row>
    <row r="48" spans="2:14" ht="14.5" hidden="1" outlineLevel="1" x14ac:dyDescent="0.35">
      <c r="B48" s="22" t="s">
        <v>42</v>
      </c>
      <c r="C48" s="20" t="s">
        <v>31</v>
      </c>
      <c r="D48" s="70">
        <v>3.2190519559472976E-3</v>
      </c>
      <c r="E48" s="70">
        <v>3.3312935860762729E-3</v>
      </c>
      <c r="F48" s="70">
        <v>3.5107196671296621E-3</v>
      </c>
      <c r="G48" s="56">
        <f t="shared" si="1"/>
        <v>1.0061065209153234E-2</v>
      </c>
      <c r="I48" s="22" t="s">
        <v>42</v>
      </c>
      <c r="J48" s="20" t="s">
        <v>31</v>
      </c>
      <c r="K48" s="70">
        <f t="shared" si="4"/>
        <v>2.8591621188639458E-3</v>
      </c>
      <c r="L48" s="70">
        <f t="shared" si="5"/>
        <v>2.8615620316513944E-3</v>
      </c>
      <c r="M48" s="70">
        <f t="shared" si="6"/>
        <v>2.9108957561476117E-3</v>
      </c>
      <c r="N48" s="56">
        <f t="shared" si="16"/>
        <v>8.6316199066629514E-3</v>
      </c>
    </row>
    <row r="49" spans="2:14" ht="14.5" hidden="1" outlineLevel="1" x14ac:dyDescent="0.35">
      <c r="B49" s="23" t="s">
        <v>42</v>
      </c>
      <c r="C49" s="20" t="s">
        <v>32</v>
      </c>
      <c r="D49" s="70">
        <v>1.0963437820979926E-2</v>
      </c>
      <c r="E49" s="70">
        <v>1.1341583576527481E-2</v>
      </c>
      <c r="F49" s="70">
        <v>1.1948247606617758E-2</v>
      </c>
      <c r="G49" s="56">
        <f t="shared" si="1"/>
        <v>3.4253269004125161E-2</v>
      </c>
      <c r="I49" s="23" t="s">
        <v>42</v>
      </c>
      <c r="J49" s="20" t="s">
        <v>32</v>
      </c>
      <c r="K49" s="70">
        <f t="shared" si="4"/>
        <v>9.7377260570003944E-3</v>
      </c>
      <c r="L49" s="70">
        <f t="shared" si="5"/>
        <v>9.7423550650239769E-3</v>
      </c>
      <c r="M49" s="70">
        <f t="shared" si="6"/>
        <v>9.9068300944519551E-3</v>
      </c>
      <c r="N49" s="56">
        <f t="shared" si="16"/>
        <v>2.9386911216476328E-2</v>
      </c>
    </row>
    <row r="50" spans="2:14" ht="14.5" hidden="1" outlineLevel="1" x14ac:dyDescent="0.35">
      <c r="B50" s="19" t="s">
        <v>42</v>
      </c>
      <c r="C50" s="20" t="s">
        <v>33</v>
      </c>
      <c r="D50" s="70">
        <v>1.0944776650220809E-2</v>
      </c>
      <c r="E50" s="70">
        <v>1.1322601846692291E-2</v>
      </c>
      <c r="F50" s="70">
        <v>1.1928579709322913E-2</v>
      </c>
      <c r="G50" s="56">
        <f t="shared" si="1"/>
        <v>3.4195958206236013E-2</v>
      </c>
      <c r="I50" s="19" t="s">
        <v>42</v>
      </c>
      <c r="J50" s="20" t="s">
        <v>33</v>
      </c>
      <c r="K50" s="70">
        <f t="shared" si="4"/>
        <v>9.7211512041374144E-3</v>
      </c>
      <c r="L50" s="70">
        <f t="shared" si="5"/>
        <v>9.7260498682624329E-3</v>
      </c>
      <c r="M50" s="70">
        <f t="shared" si="6"/>
        <v>9.8905225552018278E-3</v>
      </c>
      <c r="N50" s="56">
        <f t="shared" si="16"/>
        <v>2.9337723627601675E-2</v>
      </c>
    </row>
    <row r="51" spans="2:14" ht="14.5" hidden="1" outlineLevel="1" x14ac:dyDescent="0.35">
      <c r="B51" s="19" t="s">
        <v>42</v>
      </c>
      <c r="C51" s="20" t="s">
        <v>34</v>
      </c>
      <c r="D51" s="70">
        <v>9.7597923070170244E-3</v>
      </c>
      <c r="E51" s="70">
        <v>1.0098280272322376E-2</v>
      </c>
      <c r="F51" s="70">
        <v>1.0640332436510627E-2</v>
      </c>
      <c r="G51" s="56">
        <f t="shared" si="1"/>
        <v>3.0498405015850029E-2</v>
      </c>
      <c r="I51" s="19" t="s">
        <v>42</v>
      </c>
      <c r="J51" s="20" t="s">
        <v>34</v>
      </c>
      <c r="K51" s="70">
        <f t="shared" si="4"/>
        <v>8.6686480473382246E-3</v>
      </c>
      <c r="L51" s="70">
        <f t="shared" si="5"/>
        <v>8.6743646771426878E-3</v>
      </c>
      <c r="M51" s="70">
        <f t="shared" si="6"/>
        <v>8.8223787343185301E-3</v>
      </c>
      <c r="N51" s="56">
        <f t="shared" si="16"/>
        <v>2.6165391458799439E-2</v>
      </c>
    </row>
    <row r="52" spans="2:14" ht="14.5" hidden="1" outlineLevel="1" x14ac:dyDescent="0.35">
      <c r="B52" s="19" t="s">
        <v>42</v>
      </c>
      <c r="C52" s="20" t="s">
        <v>35</v>
      </c>
      <c r="D52" s="70">
        <v>0.49740417599882464</v>
      </c>
      <c r="E52" s="70">
        <v>0.5145472415074791</v>
      </c>
      <c r="F52" s="70">
        <v>0.54221442657290797</v>
      </c>
      <c r="G52" s="56">
        <f t="shared" si="1"/>
        <v>1.5541658440792117</v>
      </c>
      <c r="I52" s="19" t="s">
        <v>42</v>
      </c>
      <c r="J52" s="20" t="s">
        <v>35</v>
      </c>
      <c r="K52" s="70">
        <f t="shared" si="4"/>
        <v>0.44179441563628435</v>
      </c>
      <c r="L52" s="70">
        <f t="shared" si="5"/>
        <v>0.44199312121361928</v>
      </c>
      <c r="M52" s="70">
        <f t="shared" si="6"/>
        <v>0.44957439581711717</v>
      </c>
      <c r="N52" s="56">
        <f t="shared" si="16"/>
        <v>1.3333619326670207</v>
      </c>
    </row>
    <row r="53" spans="2:14" ht="14.5" hidden="1" outlineLevel="1" x14ac:dyDescent="0.35">
      <c r="B53" s="19" t="s">
        <v>42</v>
      </c>
      <c r="C53" s="20" t="s">
        <v>20</v>
      </c>
      <c r="D53" s="70">
        <v>0.13741153088474159</v>
      </c>
      <c r="E53" s="70">
        <v>0.14214468387083856</v>
      </c>
      <c r="F53" s="70">
        <v>0.14979070579753223</v>
      </c>
      <c r="G53" s="56">
        <f t="shared" si="1"/>
        <v>0.42934692055311235</v>
      </c>
      <c r="I53" s="19" t="s">
        <v>42</v>
      </c>
      <c r="J53" s="20" t="s">
        <v>20</v>
      </c>
      <c r="K53" s="70">
        <f t="shared" si="4"/>
        <v>0.12204892905654878</v>
      </c>
      <c r="L53" s="70">
        <f t="shared" si="5"/>
        <v>0.12210146594884025</v>
      </c>
      <c r="M53" s="70">
        <f t="shared" si="6"/>
        <v>0.12419821892896474</v>
      </c>
      <c r="N53" s="56">
        <f t="shared" si="16"/>
        <v>0.36834861393435381</v>
      </c>
    </row>
    <row r="54" spans="2:14" ht="14.5" hidden="1" outlineLevel="1" x14ac:dyDescent="0.35">
      <c r="B54" s="22" t="s">
        <v>42</v>
      </c>
      <c r="C54" s="20" t="s">
        <v>36</v>
      </c>
      <c r="D54" s="70">
        <v>0</v>
      </c>
      <c r="E54" s="70">
        <v>0</v>
      </c>
      <c r="F54" s="70">
        <v>0</v>
      </c>
      <c r="G54" s="56">
        <f t="shared" si="1"/>
        <v>0</v>
      </c>
      <c r="I54" s="22" t="s">
        <v>42</v>
      </c>
      <c r="J54" s="20" t="s">
        <v>36</v>
      </c>
      <c r="K54" s="70">
        <f t="shared" si="4"/>
        <v>0</v>
      </c>
      <c r="L54" s="70">
        <f t="shared" si="5"/>
        <v>0</v>
      </c>
      <c r="M54" s="70">
        <f t="shared" si="6"/>
        <v>0</v>
      </c>
      <c r="N54" s="56">
        <f t="shared" si="16"/>
        <v>0</v>
      </c>
    </row>
    <row r="55" spans="2:14" ht="14.5" hidden="1" outlineLevel="1" x14ac:dyDescent="0.35">
      <c r="B55" s="22" t="s">
        <v>42</v>
      </c>
      <c r="C55" s="20" t="s">
        <v>21</v>
      </c>
      <c r="D55" s="70">
        <v>1.2605620847782025E-2</v>
      </c>
      <c r="E55" s="70">
        <v>1.3040448396777203E-2</v>
      </c>
      <c r="F55" s="70">
        <v>1.3738026260448566E-2</v>
      </c>
      <c r="G55" s="56">
        <f t="shared" si="1"/>
        <v>3.9384095505007793E-2</v>
      </c>
      <c r="I55" s="22" t="s">
        <v>42</v>
      </c>
      <c r="J55" s="20" t="s">
        <v>21</v>
      </c>
      <c r="K55" s="70">
        <f t="shared" si="4"/>
        <v>1.1196313108942582E-2</v>
      </c>
      <c r="L55" s="70">
        <f t="shared" si="5"/>
        <v>1.1201670175182379E-2</v>
      </c>
      <c r="M55" s="70">
        <f t="shared" si="6"/>
        <v>1.1390816166213482E-2</v>
      </c>
      <c r="N55" s="56">
        <f t="shared" si="16"/>
        <v>3.3788799450338441E-2</v>
      </c>
    </row>
    <row r="56" spans="2:14" ht="14.5" hidden="1" outlineLevel="1" x14ac:dyDescent="0.35">
      <c r="B56" s="22" t="s">
        <v>42</v>
      </c>
      <c r="C56" s="20" t="s">
        <v>22</v>
      </c>
      <c r="D56" s="70">
        <v>8.3621545924277427</v>
      </c>
      <c r="E56" s="70">
        <v>8.6503918839535707</v>
      </c>
      <c r="F56" s="70">
        <v>9.1154606913440741</v>
      </c>
      <c r="G56" s="56">
        <f t="shared" si="1"/>
        <v>26.128007167725386</v>
      </c>
      <c r="I56" s="22" t="s">
        <v>42</v>
      </c>
      <c r="J56" s="20" t="s">
        <v>22</v>
      </c>
      <c r="K56" s="70">
        <f t="shared" si="4"/>
        <v>7.42726615473895</v>
      </c>
      <c r="L56" s="70">
        <f t="shared" si="5"/>
        <v>7.4306368785654531</v>
      </c>
      <c r="M56" s="70">
        <f t="shared" si="6"/>
        <v>7.5580389087169593</v>
      </c>
      <c r="N56" s="56">
        <f t="shared" si="16"/>
        <v>22.415941942021362</v>
      </c>
    </row>
    <row r="57" spans="2:14" ht="14.5" hidden="1" outlineLevel="1" x14ac:dyDescent="0.35">
      <c r="B57" s="22" t="s">
        <v>42</v>
      </c>
      <c r="C57" s="20" t="s">
        <v>23</v>
      </c>
      <c r="D57" s="70">
        <v>0.25730022242667444</v>
      </c>
      <c r="E57" s="70">
        <v>0.26617130661398597</v>
      </c>
      <c r="F57" s="70">
        <v>0.28048388332177093</v>
      </c>
      <c r="G57" s="56">
        <f t="shared" si="1"/>
        <v>0.80395541236243129</v>
      </c>
      <c r="I57" s="22" t="s">
        <v>42</v>
      </c>
      <c r="J57" s="20" t="s">
        <v>23</v>
      </c>
      <c r="K57" s="70">
        <f t="shared" si="4"/>
        <v>0.22853407127475991</v>
      </c>
      <c r="L57" s="70">
        <f t="shared" si="5"/>
        <v>0.22863962158878448</v>
      </c>
      <c r="M57" s="70">
        <f t="shared" si="6"/>
        <v>0.23256181724605651</v>
      </c>
      <c r="N57" s="56">
        <f t="shared" si="16"/>
        <v>0.68973551010960088</v>
      </c>
    </row>
    <row r="58" spans="2:14" ht="14.5" hidden="1" outlineLevel="1" x14ac:dyDescent="0.35">
      <c r="B58" s="22" t="s">
        <v>42</v>
      </c>
      <c r="C58" s="20" t="s">
        <v>37</v>
      </c>
      <c r="D58" s="70">
        <v>9.1812960134844655E-3</v>
      </c>
      <c r="E58" s="70">
        <v>9.5003557825138162E-3</v>
      </c>
      <c r="F58" s="70">
        <v>1.0010959723075618E-2</v>
      </c>
      <c r="G58" s="56">
        <f t="shared" si="1"/>
        <v>2.8692611519073902E-2</v>
      </c>
      <c r="I58" s="22" t="s">
        <v>42</v>
      </c>
      <c r="J58" s="20" t="s">
        <v>37</v>
      </c>
      <c r="K58" s="70">
        <f t="shared" si="4"/>
        <v>8.1548276085858622E-3</v>
      </c>
      <c r="L58" s="70">
        <f t="shared" si="5"/>
        <v>8.1607509791539763E-3</v>
      </c>
      <c r="M58" s="70">
        <f t="shared" si="6"/>
        <v>8.3005374783144768E-3</v>
      </c>
      <c r="N58" s="56">
        <f t="shared" si="16"/>
        <v>2.4616116066054315E-2</v>
      </c>
    </row>
    <row r="59" spans="2:14" ht="14.5" hidden="1" outlineLevel="1" x14ac:dyDescent="0.35">
      <c r="B59" s="22" t="s">
        <v>42</v>
      </c>
      <c r="C59" s="20" t="s">
        <v>38</v>
      </c>
      <c r="D59" s="70">
        <v>0</v>
      </c>
      <c r="E59" s="70">
        <v>0</v>
      </c>
      <c r="F59" s="70">
        <v>0</v>
      </c>
      <c r="G59" s="56">
        <f t="shared" si="1"/>
        <v>0</v>
      </c>
      <c r="I59" s="22" t="s">
        <v>42</v>
      </c>
      <c r="J59" s="20" t="s">
        <v>38</v>
      </c>
      <c r="K59" s="70">
        <f t="shared" si="4"/>
        <v>0</v>
      </c>
      <c r="L59" s="70">
        <f t="shared" si="5"/>
        <v>0</v>
      </c>
      <c r="M59" s="70">
        <f t="shared" si="6"/>
        <v>0</v>
      </c>
      <c r="N59" s="56">
        <f t="shared" si="16"/>
        <v>0</v>
      </c>
    </row>
    <row r="60" spans="2:14" ht="14.5" hidden="1" outlineLevel="1" x14ac:dyDescent="0.35">
      <c r="B60" s="22" t="s">
        <v>42</v>
      </c>
      <c r="C60" s="20" t="s">
        <v>25</v>
      </c>
      <c r="D60" s="70">
        <v>0</v>
      </c>
      <c r="E60" s="70">
        <v>0</v>
      </c>
      <c r="F60" s="70">
        <v>0</v>
      </c>
      <c r="G60" s="56">
        <f t="shared" si="1"/>
        <v>0</v>
      </c>
      <c r="I60" s="22" t="s">
        <v>42</v>
      </c>
      <c r="J60" s="20" t="s">
        <v>25</v>
      </c>
      <c r="K60" s="70">
        <f t="shared" si="4"/>
        <v>0</v>
      </c>
      <c r="L60" s="70">
        <f t="shared" si="5"/>
        <v>0</v>
      </c>
      <c r="M60" s="70">
        <f t="shared" si="6"/>
        <v>0</v>
      </c>
      <c r="N60" s="56">
        <f t="shared" si="16"/>
        <v>0</v>
      </c>
    </row>
    <row r="61" spans="2:14" ht="14.5" collapsed="1" x14ac:dyDescent="0.35">
      <c r="B61" s="18" t="s">
        <v>43</v>
      </c>
      <c r="C61" s="24"/>
      <c r="D61" s="71">
        <v>3.4515764952402974</v>
      </c>
      <c r="E61" s="71">
        <v>3.5551237900975066</v>
      </c>
      <c r="F61" s="71">
        <v>3.6617775038004319</v>
      </c>
      <c r="G61" s="54">
        <f t="shared" si="1"/>
        <v>10.668477789138235</v>
      </c>
      <c r="I61" s="18" t="s">
        <v>43</v>
      </c>
      <c r="J61" s="24"/>
      <c r="K61" s="71">
        <f t="shared" si="4"/>
        <v>3.0656904270587084</v>
      </c>
      <c r="L61" s="71">
        <f t="shared" si="5"/>
        <v>3.0538308896232786</v>
      </c>
      <c r="M61" s="71">
        <f t="shared" si="6"/>
        <v>3.036144610339746</v>
      </c>
      <c r="N61" s="54">
        <f t="shared" si="16"/>
        <v>9.1556659270217331</v>
      </c>
    </row>
    <row r="62" spans="2:14" ht="14.5" hidden="1" outlineLevel="1" x14ac:dyDescent="0.35">
      <c r="B62" s="19" t="s">
        <v>43</v>
      </c>
      <c r="C62" s="20" t="s">
        <v>22</v>
      </c>
      <c r="D62" s="70">
        <v>3.4515764952402974</v>
      </c>
      <c r="E62" s="70">
        <v>3.5551237900975066</v>
      </c>
      <c r="F62" s="70">
        <v>3.6617775038004319</v>
      </c>
      <c r="G62" s="56">
        <f t="shared" si="1"/>
        <v>10.668477789138235</v>
      </c>
      <c r="I62" s="19" t="s">
        <v>43</v>
      </c>
      <c r="J62" s="20" t="s">
        <v>22</v>
      </c>
      <c r="K62" s="70">
        <f t="shared" si="4"/>
        <v>3.0656904270587084</v>
      </c>
      <c r="L62" s="70">
        <f t="shared" si="5"/>
        <v>3.0538308896232786</v>
      </c>
      <c r="M62" s="70">
        <f t="shared" si="6"/>
        <v>3.036144610339746</v>
      </c>
      <c r="N62" s="56">
        <f t="shared" si="16"/>
        <v>9.1556659270217331</v>
      </c>
    </row>
    <row r="63" spans="2:14" ht="14.5" hidden="1" outlineLevel="1" x14ac:dyDescent="0.35">
      <c r="B63" s="19" t="s">
        <v>43</v>
      </c>
      <c r="C63" s="20" t="s">
        <v>25</v>
      </c>
      <c r="D63" s="70">
        <v>0</v>
      </c>
      <c r="E63" s="70">
        <v>0</v>
      </c>
      <c r="F63" s="70">
        <v>0</v>
      </c>
      <c r="G63" s="56">
        <f t="shared" si="1"/>
        <v>0</v>
      </c>
      <c r="I63" s="19" t="s">
        <v>43</v>
      </c>
      <c r="J63" s="20" t="s">
        <v>25</v>
      </c>
      <c r="K63" s="70">
        <f t="shared" si="4"/>
        <v>0</v>
      </c>
      <c r="L63" s="70">
        <f t="shared" si="5"/>
        <v>0</v>
      </c>
      <c r="M63" s="70">
        <f t="shared" si="6"/>
        <v>0</v>
      </c>
      <c r="N63" s="56">
        <f t="shared" si="16"/>
        <v>0</v>
      </c>
    </row>
    <row r="64" spans="2:14" ht="14.5" collapsed="1" x14ac:dyDescent="0.35">
      <c r="B64" s="18" t="s">
        <v>44</v>
      </c>
      <c r="C64" s="24"/>
      <c r="D64" s="72">
        <v>0</v>
      </c>
      <c r="E64" s="72">
        <v>0</v>
      </c>
      <c r="F64" s="72">
        <v>0</v>
      </c>
      <c r="G64" s="54">
        <f t="shared" si="1"/>
        <v>0</v>
      </c>
      <c r="I64" s="18" t="s">
        <v>44</v>
      </c>
      <c r="J64" s="24"/>
      <c r="K64" s="72">
        <f t="shared" si="4"/>
        <v>0</v>
      </c>
      <c r="L64" s="72">
        <f t="shared" si="5"/>
        <v>0</v>
      </c>
      <c r="M64" s="72">
        <f t="shared" si="6"/>
        <v>0</v>
      </c>
      <c r="N64" s="54">
        <f t="shared" si="16"/>
        <v>0</v>
      </c>
    </row>
    <row r="65" spans="2:14" ht="14.5" x14ac:dyDescent="0.35">
      <c r="B65" s="26" t="s">
        <v>45</v>
      </c>
      <c r="C65" s="27"/>
      <c r="D65" s="73">
        <f>+SUM(D66:D79)</f>
        <v>4.5635521400000005</v>
      </c>
      <c r="E65" s="73">
        <f t="shared" ref="E65:F65" si="17">+SUM(E66:E79)</f>
        <v>5.6208607260863168</v>
      </c>
      <c r="F65" s="73">
        <f t="shared" si="17"/>
        <v>5.2841577619219144</v>
      </c>
      <c r="G65" s="67">
        <f t="shared" si="1"/>
        <v>15.468570628008232</v>
      </c>
      <c r="I65" s="26" t="s">
        <v>45</v>
      </c>
      <c r="J65" s="27"/>
      <c r="K65" s="73">
        <f t="shared" si="4"/>
        <v>4.0533472540081359</v>
      </c>
      <c r="L65" s="73">
        <f t="shared" si="5"/>
        <v>4.8282870372628945</v>
      </c>
      <c r="M65" s="73">
        <f t="shared" si="6"/>
        <v>4.3813331346301618</v>
      </c>
      <c r="N65" s="67">
        <f t="shared" si="16"/>
        <v>13.262967425901191</v>
      </c>
    </row>
    <row r="66" spans="2:14" ht="14.5" hidden="1" outlineLevel="1" x14ac:dyDescent="0.35">
      <c r="B66" s="20" t="s">
        <v>45</v>
      </c>
      <c r="C66" s="25" t="s">
        <v>27</v>
      </c>
      <c r="D66" s="70">
        <v>6.5416130000000003E-2</v>
      </c>
      <c r="E66" s="70">
        <v>0.19040470295293299</v>
      </c>
      <c r="F66" s="70">
        <v>0</v>
      </c>
      <c r="G66" s="56">
        <f t="shared" si="1"/>
        <v>0.25582083295293301</v>
      </c>
      <c r="I66" s="20" t="s">
        <v>45</v>
      </c>
      <c r="J66" s="25" t="s">
        <v>27</v>
      </c>
      <c r="K66" s="70">
        <f t="shared" si="4"/>
        <v>5.8102610153006641E-2</v>
      </c>
      <c r="L66" s="70">
        <f t="shared" si="5"/>
        <v>0.16355654478947512</v>
      </c>
      <c r="M66" s="70">
        <f t="shared" si="6"/>
        <v>0</v>
      </c>
      <c r="N66" s="56">
        <f t="shared" si="16"/>
        <v>0.22165915494248176</v>
      </c>
    </row>
    <row r="67" spans="2:14" ht="14.5" hidden="1" outlineLevel="1" x14ac:dyDescent="0.35">
      <c r="B67" s="20" t="s">
        <v>45</v>
      </c>
      <c r="C67" s="25" t="s">
        <v>19</v>
      </c>
      <c r="D67" s="70">
        <v>2.3519600000000002E-3</v>
      </c>
      <c r="E67" s="70">
        <v>0</v>
      </c>
      <c r="F67" s="70">
        <v>0</v>
      </c>
      <c r="G67" s="56">
        <f t="shared" si="1"/>
        <v>2.3519600000000002E-3</v>
      </c>
      <c r="I67" s="20" t="s">
        <v>45</v>
      </c>
      <c r="J67" s="25" t="s">
        <v>19</v>
      </c>
      <c r="K67" s="70">
        <f t="shared" si="4"/>
        <v>2.0890109973712217E-3</v>
      </c>
      <c r="L67" s="70">
        <f t="shared" si="5"/>
        <v>0</v>
      </c>
      <c r="M67" s="70">
        <f t="shared" si="6"/>
        <v>0</v>
      </c>
      <c r="N67" s="56">
        <f t="shared" si="16"/>
        <v>2.0890109973712217E-3</v>
      </c>
    </row>
    <row r="68" spans="2:14" ht="14.5" hidden="1" outlineLevel="1" x14ac:dyDescent="0.35">
      <c r="B68" s="20" t="s">
        <v>45</v>
      </c>
      <c r="C68" s="25" t="s">
        <v>28</v>
      </c>
      <c r="D68" s="70">
        <v>0</v>
      </c>
      <c r="E68" s="70">
        <v>0.19040470295293299</v>
      </c>
      <c r="F68" s="70">
        <v>0.11320462021537092</v>
      </c>
      <c r="G68" s="56">
        <f t="shared" si="1"/>
        <v>0.30360932316830391</v>
      </c>
      <c r="I68" s="20" t="s">
        <v>45</v>
      </c>
      <c r="J68" s="25" t="s">
        <v>28</v>
      </c>
      <c r="K68" s="70">
        <f t="shared" si="4"/>
        <v>0</v>
      </c>
      <c r="L68" s="70">
        <f t="shared" si="5"/>
        <v>0.16355654478947512</v>
      </c>
      <c r="M68" s="70">
        <f t="shared" si="6"/>
        <v>9.3863047980314529E-2</v>
      </c>
      <c r="N68" s="56">
        <f t="shared" si="16"/>
        <v>0.25741959276978965</v>
      </c>
    </row>
    <row r="69" spans="2:14" ht="14.5" hidden="1" outlineLevel="1" x14ac:dyDescent="0.35">
      <c r="B69" s="20" t="s">
        <v>45</v>
      </c>
      <c r="C69" s="25" t="s">
        <v>29</v>
      </c>
      <c r="D69" s="70">
        <v>6.5416130000000003E-2</v>
      </c>
      <c r="E69" s="70">
        <v>0.38080940590586598</v>
      </c>
      <c r="F69" s="70">
        <v>0</v>
      </c>
      <c r="G69" s="56">
        <f t="shared" si="1"/>
        <v>0.446225535905866</v>
      </c>
      <c r="I69" s="20" t="s">
        <v>45</v>
      </c>
      <c r="J69" s="25" t="s">
        <v>29</v>
      </c>
      <c r="K69" s="70">
        <f t="shared" si="4"/>
        <v>5.8102610153006641E-2</v>
      </c>
      <c r="L69" s="70">
        <f t="shared" si="5"/>
        <v>0.32711308957895024</v>
      </c>
      <c r="M69" s="70">
        <f t="shared" si="6"/>
        <v>0</v>
      </c>
      <c r="N69" s="56">
        <f t="shared" si="16"/>
        <v>0.38521569973195691</v>
      </c>
    </row>
    <row r="70" spans="2:14" ht="14.5" hidden="1" outlineLevel="1" x14ac:dyDescent="0.35">
      <c r="B70" s="20" t="s">
        <v>45</v>
      </c>
      <c r="C70" s="25" t="s">
        <v>30</v>
      </c>
      <c r="D70" s="70">
        <v>6.5416130000000003E-2</v>
      </c>
      <c r="E70" s="70">
        <v>0.19040470295293299</v>
      </c>
      <c r="F70" s="70">
        <v>0</v>
      </c>
      <c r="G70" s="56">
        <f t="shared" si="1"/>
        <v>0.25582083295293301</v>
      </c>
      <c r="I70" s="20" t="s">
        <v>45</v>
      </c>
      <c r="J70" s="25" t="s">
        <v>30</v>
      </c>
      <c r="K70" s="70">
        <f t="shared" si="4"/>
        <v>5.8102610153006641E-2</v>
      </c>
      <c r="L70" s="70">
        <f t="shared" si="5"/>
        <v>0.16355654478947512</v>
      </c>
      <c r="M70" s="70">
        <f t="shared" si="6"/>
        <v>0</v>
      </c>
      <c r="N70" s="56">
        <f t="shared" si="16"/>
        <v>0.22165915494248176</v>
      </c>
    </row>
    <row r="71" spans="2:14" ht="14.5" hidden="1" outlineLevel="1" x14ac:dyDescent="0.35">
      <c r="B71" s="20" t="s">
        <v>45</v>
      </c>
      <c r="C71" s="25" t="s">
        <v>33</v>
      </c>
      <c r="D71" s="70">
        <v>5.4668480000000005E-2</v>
      </c>
      <c r="E71" s="70">
        <v>0</v>
      </c>
      <c r="F71" s="70">
        <v>0.11320462021537092</v>
      </c>
      <c r="G71" s="56">
        <f t="shared" ref="G71:G123" si="18">SUM(D71:F71)</f>
        <v>0.16787310021537094</v>
      </c>
      <c r="I71" s="20" t="s">
        <v>45</v>
      </c>
      <c r="J71" s="25" t="s">
        <v>33</v>
      </c>
      <c r="K71" s="70">
        <f t="shared" si="4"/>
        <v>4.8556546850103188E-2</v>
      </c>
      <c r="L71" s="70">
        <f t="shared" si="5"/>
        <v>0</v>
      </c>
      <c r="M71" s="70">
        <f t="shared" si="6"/>
        <v>9.3863047980314529E-2</v>
      </c>
      <c r="N71" s="56">
        <f t="shared" si="16"/>
        <v>0.14241959483041772</v>
      </c>
    </row>
    <row r="72" spans="2:14" ht="14.5" hidden="1" outlineLevel="1" x14ac:dyDescent="0.35">
      <c r="B72" s="20" t="s">
        <v>45</v>
      </c>
      <c r="C72" s="25" t="s">
        <v>34</v>
      </c>
      <c r="D72" s="70">
        <v>0</v>
      </c>
      <c r="E72" s="70">
        <v>0</v>
      </c>
      <c r="F72" s="70">
        <v>0.11320462021537092</v>
      </c>
      <c r="G72" s="56">
        <f t="shared" si="18"/>
        <v>0.11320462021537092</v>
      </c>
      <c r="I72" s="20" t="s">
        <v>45</v>
      </c>
      <c r="J72" s="25" t="s">
        <v>34</v>
      </c>
      <c r="K72" s="70">
        <f t="shared" ref="K72:K123" si="19">+K$1*D72</f>
        <v>0</v>
      </c>
      <c r="L72" s="70">
        <f t="shared" ref="L72:L123" si="20">+L$1*E72</f>
        <v>0</v>
      </c>
      <c r="M72" s="70">
        <f t="shared" ref="M72:M123" si="21">+M$1*F72</f>
        <v>9.3863047980314529E-2</v>
      </c>
      <c r="N72" s="56">
        <f t="shared" si="16"/>
        <v>9.3863047980314529E-2</v>
      </c>
    </row>
    <row r="73" spans="2:14" ht="14.5" hidden="1" outlineLevel="1" x14ac:dyDescent="0.35">
      <c r="B73" s="20" t="s">
        <v>45</v>
      </c>
      <c r="C73" s="25" t="s">
        <v>35</v>
      </c>
      <c r="D73" s="70">
        <v>0.31585245999999995</v>
      </c>
      <c r="E73" s="70">
        <v>0.19040470295293299</v>
      </c>
      <c r="F73" s="70">
        <v>0</v>
      </c>
      <c r="G73" s="56">
        <f t="shared" si="18"/>
        <v>0.50625716295293288</v>
      </c>
      <c r="I73" s="20" t="s">
        <v>45</v>
      </c>
      <c r="J73" s="25" t="s">
        <v>35</v>
      </c>
      <c r="K73" s="70">
        <f t="shared" si="19"/>
        <v>0.28054017180851454</v>
      </c>
      <c r="L73" s="70">
        <f t="shared" si="20"/>
        <v>0.16355654478947512</v>
      </c>
      <c r="M73" s="70">
        <f t="shared" si="21"/>
        <v>0</v>
      </c>
      <c r="N73" s="56">
        <f t="shared" si="16"/>
        <v>0.44409671659798966</v>
      </c>
    </row>
    <row r="74" spans="2:14" ht="14.5" hidden="1" outlineLevel="1" x14ac:dyDescent="0.35">
      <c r="B74" s="20" t="s">
        <v>45</v>
      </c>
      <c r="C74" s="25" t="s">
        <v>20</v>
      </c>
      <c r="D74" s="70">
        <v>0.65457152000000007</v>
      </c>
      <c r="E74" s="70">
        <v>0.38080940590586598</v>
      </c>
      <c r="F74" s="70">
        <v>0.27672240497090672</v>
      </c>
      <c r="G74" s="56">
        <f t="shared" si="18"/>
        <v>1.3121033308767729</v>
      </c>
      <c r="I74" s="20" t="s">
        <v>45</v>
      </c>
      <c r="J74" s="25" t="s">
        <v>20</v>
      </c>
      <c r="K74" s="70">
        <f t="shared" si="19"/>
        <v>0.58139045895593322</v>
      </c>
      <c r="L74" s="70">
        <f t="shared" si="20"/>
        <v>0.32711308957895024</v>
      </c>
      <c r="M74" s="70">
        <f t="shared" si="21"/>
        <v>0.22944300617410221</v>
      </c>
      <c r="N74" s="56">
        <f t="shared" si="16"/>
        <v>1.1379465547089858</v>
      </c>
    </row>
    <row r="75" spans="2:14" ht="14.5" hidden="1" outlineLevel="1" x14ac:dyDescent="0.35">
      <c r="B75" s="20" t="s">
        <v>45</v>
      </c>
      <c r="C75" s="25" t="s">
        <v>36</v>
      </c>
      <c r="D75" s="70">
        <v>0</v>
      </c>
      <c r="E75" s="70">
        <v>0</v>
      </c>
      <c r="F75" s="70">
        <v>0.31445727837603032</v>
      </c>
      <c r="G75" s="56">
        <f t="shared" si="18"/>
        <v>0.31445727837603032</v>
      </c>
      <c r="I75" s="20" t="s">
        <v>45</v>
      </c>
      <c r="J75" s="25" t="s">
        <v>36</v>
      </c>
      <c r="K75" s="70">
        <f t="shared" si="19"/>
        <v>0</v>
      </c>
      <c r="L75" s="70">
        <f t="shared" si="20"/>
        <v>0</v>
      </c>
      <c r="M75" s="70">
        <f t="shared" si="21"/>
        <v>0.26073068883420703</v>
      </c>
      <c r="N75" s="56">
        <f t="shared" si="16"/>
        <v>0.26073068883420703</v>
      </c>
    </row>
    <row r="76" spans="2:14" ht="14.5" hidden="1" outlineLevel="1" x14ac:dyDescent="0.35">
      <c r="B76" s="20" t="s">
        <v>45</v>
      </c>
      <c r="C76" s="25" t="s">
        <v>21</v>
      </c>
      <c r="D76" s="70">
        <v>0</v>
      </c>
      <c r="E76" s="70">
        <v>0.63468234317644323</v>
      </c>
      <c r="F76" s="70">
        <v>0.11320462021537092</v>
      </c>
      <c r="G76" s="56">
        <f t="shared" si="18"/>
        <v>0.74788696339181415</v>
      </c>
      <c r="I76" s="20" t="s">
        <v>45</v>
      </c>
      <c r="J76" s="25" t="s">
        <v>21</v>
      </c>
      <c r="K76" s="70">
        <f t="shared" si="19"/>
        <v>0</v>
      </c>
      <c r="L76" s="70">
        <f t="shared" si="20"/>
        <v>0.5451884826315837</v>
      </c>
      <c r="M76" s="70">
        <f t="shared" si="21"/>
        <v>9.3863047980314529E-2</v>
      </c>
      <c r="N76" s="56">
        <f t="shared" si="16"/>
        <v>0.63905153061189823</v>
      </c>
    </row>
    <row r="77" spans="2:14" ht="14.5" hidden="1" outlineLevel="1" x14ac:dyDescent="0.35">
      <c r="B77" s="20" t="s">
        <v>45</v>
      </c>
      <c r="C77" s="25" t="s">
        <v>22</v>
      </c>
      <c r="D77" s="70">
        <v>3.20342064</v>
      </c>
      <c r="E77" s="70">
        <v>2.3377466306998995</v>
      </c>
      <c r="F77" s="70">
        <v>3.0691547464785032</v>
      </c>
      <c r="G77" s="56">
        <f t="shared" si="18"/>
        <v>8.6103220171784027</v>
      </c>
      <c r="I77" s="20" t="s">
        <v>45</v>
      </c>
      <c r="J77" s="25" t="s">
        <v>22</v>
      </c>
      <c r="K77" s="70">
        <f t="shared" si="19"/>
        <v>2.8452783832063289</v>
      </c>
      <c r="L77" s="70">
        <f t="shared" si="20"/>
        <v>2.0081109110263338</v>
      </c>
      <c r="M77" s="70">
        <f t="shared" si="21"/>
        <v>2.5447743977202646</v>
      </c>
      <c r="N77" s="56">
        <f t="shared" si="16"/>
        <v>7.3981636919529272</v>
      </c>
    </row>
    <row r="78" spans="2:14" ht="14.5" hidden="1" outlineLevel="1" x14ac:dyDescent="0.35">
      <c r="B78" s="20" t="s">
        <v>45</v>
      </c>
      <c r="C78" s="25" t="s">
        <v>23</v>
      </c>
      <c r="D78" s="70">
        <v>0.13643869</v>
      </c>
      <c r="E78" s="70">
        <v>0</v>
      </c>
      <c r="F78" s="70">
        <v>0</v>
      </c>
      <c r="G78" s="56">
        <f t="shared" si="18"/>
        <v>0.13643869</v>
      </c>
      <c r="I78" s="20" t="s">
        <v>45</v>
      </c>
      <c r="J78" s="25" t="s">
        <v>23</v>
      </c>
      <c r="K78" s="70">
        <f t="shared" si="19"/>
        <v>0.12118485173086402</v>
      </c>
      <c r="L78" s="70">
        <f t="shared" si="20"/>
        <v>0</v>
      </c>
      <c r="M78" s="70">
        <f t="shared" si="21"/>
        <v>0</v>
      </c>
      <c r="N78" s="56">
        <f t="shared" si="16"/>
        <v>0.12118485173086402</v>
      </c>
    </row>
    <row r="79" spans="2:14" ht="14.5" hidden="1" outlineLevel="1" x14ac:dyDescent="0.35">
      <c r="B79" s="20" t="s">
        <v>45</v>
      </c>
      <c r="C79" s="25" t="s">
        <v>25</v>
      </c>
      <c r="D79" s="70">
        <v>0</v>
      </c>
      <c r="E79" s="70">
        <v>1.1251941285865099</v>
      </c>
      <c r="F79" s="70">
        <v>1.17100485123499</v>
      </c>
      <c r="G79" s="56">
        <f t="shared" si="18"/>
        <v>2.2961989798214999</v>
      </c>
      <c r="I79" s="20" t="s">
        <v>45</v>
      </c>
      <c r="J79" s="25" t="s">
        <v>25</v>
      </c>
      <c r="K79" s="70">
        <f t="shared" si="19"/>
        <v>0</v>
      </c>
      <c r="L79" s="70">
        <f t="shared" si="20"/>
        <v>0.96653528528917632</v>
      </c>
      <c r="M79" s="70">
        <f t="shared" si="21"/>
        <v>0.9709328499803298</v>
      </c>
      <c r="N79" s="56">
        <f t="shared" si="16"/>
        <v>1.9374681352695062</v>
      </c>
    </row>
    <row r="80" spans="2:14" ht="14.5" collapsed="1" x14ac:dyDescent="0.35">
      <c r="B80" s="27" t="s">
        <v>46</v>
      </c>
      <c r="C80" s="27"/>
      <c r="D80" s="73">
        <f>+SUM(D81:D82)</f>
        <v>13.143209443862508</v>
      </c>
      <c r="E80" s="73">
        <v>10.139057284209411</v>
      </c>
      <c r="F80" s="73">
        <v>13.072902206353497</v>
      </c>
      <c r="G80" s="67">
        <f t="shared" si="18"/>
        <v>36.355168934425414</v>
      </c>
      <c r="I80" s="27" t="s">
        <v>46</v>
      </c>
      <c r="J80" s="27"/>
      <c r="K80" s="73">
        <f t="shared" si="19"/>
        <v>11.673799328637426</v>
      </c>
      <c r="L80" s="73">
        <f t="shared" si="20"/>
        <v>8.7093918958387047</v>
      </c>
      <c r="M80" s="73">
        <f t="shared" si="21"/>
        <v>10.839331863862457</v>
      </c>
      <c r="N80" s="67">
        <f t="shared" si="16"/>
        <v>31.222523088338583</v>
      </c>
    </row>
    <row r="81" spans="2:14" ht="14.5" hidden="1" outlineLevel="1" x14ac:dyDescent="0.35">
      <c r="B81" s="20" t="s">
        <v>46</v>
      </c>
      <c r="C81" s="25" t="s">
        <v>31</v>
      </c>
      <c r="D81" s="55">
        <v>0</v>
      </c>
      <c r="E81" s="55">
        <v>1.9307999999999998</v>
      </c>
      <c r="F81" s="55">
        <v>4.5052000000000003</v>
      </c>
      <c r="G81" s="56">
        <f t="shared" si="18"/>
        <v>6.4359999999999999</v>
      </c>
      <c r="I81" s="20" t="s">
        <v>46</v>
      </c>
      <c r="J81" s="25" t="s">
        <v>31</v>
      </c>
      <c r="K81" s="55">
        <f t="shared" si="19"/>
        <v>0</v>
      </c>
      <c r="L81" s="55">
        <f t="shared" si="20"/>
        <v>1.658546095668558</v>
      </c>
      <c r="M81" s="55">
        <f t="shared" si="21"/>
        <v>3.73546417943369</v>
      </c>
      <c r="N81" s="56">
        <f t="shared" ref="N81:N82" si="22">SUM(K81:M81)</f>
        <v>5.3940102751022483</v>
      </c>
    </row>
    <row r="82" spans="2:14" ht="14.5" hidden="1" outlineLevel="1" x14ac:dyDescent="0.35">
      <c r="B82" s="20" t="s">
        <v>46</v>
      </c>
      <c r="C82" s="25" t="s">
        <v>25</v>
      </c>
      <c r="D82" s="55">
        <v>13.143209443862508</v>
      </c>
      <c r="E82" s="55">
        <v>8.2082572842094113</v>
      </c>
      <c r="F82" s="55">
        <v>8.5677022063534967</v>
      </c>
      <c r="G82" s="56">
        <f t="shared" si="18"/>
        <v>29.919168934425414</v>
      </c>
      <c r="I82" s="20" t="s">
        <v>46</v>
      </c>
      <c r="J82" s="25" t="s">
        <v>25</v>
      </c>
      <c r="K82" s="55">
        <f t="shared" si="19"/>
        <v>11.673799328637426</v>
      </c>
      <c r="L82" s="55">
        <f t="shared" si="20"/>
        <v>7.0508458001701477</v>
      </c>
      <c r="M82" s="55">
        <f t="shared" si="21"/>
        <v>7.1038676844287663</v>
      </c>
      <c r="N82" s="56">
        <f t="shared" si="22"/>
        <v>25.82851281323634</v>
      </c>
    </row>
    <row r="83" spans="2:14" ht="14.5" collapsed="1" x14ac:dyDescent="0.35">
      <c r="B83" s="27" t="s">
        <v>47</v>
      </c>
      <c r="C83" s="27"/>
      <c r="D83" s="66">
        <f>+D84+D100+D101+D102+D104+D105+D106</f>
        <v>112.51594543011308</v>
      </c>
      <c r="E83" s="66">
        <f t="shared" ref="E83:F83" si="23">+E84+E100+E101+E102+E104+E105+E106</f>
        <v>69.715936292741489</v>
      </c>
      <c r="F83" s="66">
        <f t="shared" si="23"/>
        <v>65.88234404158716</v>
      </c>
      <c r="G83" s="67">
        <f t="shared" si="18"/>
        <v>248.1142257644417</v>
      </c>
      <c r="I83" s="27" t="s">
        <v>47</v>
      </c>
      <c r="J83" s="27"/>
      <c r="K83" s="66">
        <f t="shared" si="19"/>
        <v>99.936668728688616</v>
      </c>
      <c r="L83" s="66">
        <f t="shared" si="20"/>
        <v>59.885588328259956</v>
      </c>
      <c r="M83" s="66">
        <f t="shared" si="21"/>
        <v>54.626017984656713</v>
      </c>
      <c r="N83" s="67">
        <f>SUM(K83:M83)</f>
        <v>214.44827504160526</v>
      </c>
    </row>
    <row r="84" spans="2:14" ht="14.5" x14ac:dyDescent="0.35">
      <c r="B84" s="18" t="s">
        <v>48</v>
      </c>
      <c r="C84" s="24"/>
      <c r="D84" s="53">
        <f>SUM(D85:D99)</f>
        <v>18.780805830330834</v>
      </c>
      <c r="E84" s="53">
        <f t="shared" ref="E84:F84" si="24">SUM(E85:E99)</f>
        <v>17.751311627139685</v>
      </c>
      <c r="F84" s="53">
        <f t="shared" si="24"/>
        <v>17.963055241859355</v>
      </c>
      <c r="G84" s="54">
        <f t="shared" si="18"/>
        <v>54.495172699329871</v>
      </c>
      <c r="I84" s="18" t="s">
        <v>48</v>
      </c>
      <c r="J84" s="24"/>
      <c r="K84" s="53">
        <f t="shared" si="19"/>
        <v>16.681112739610654</v>
      </c>
      <c r="L84" s="53">
        <f t="shared" si="20"/>
        <v>15.248274597155792</v>
      </c>
      <c r="M84" s="53">
        <f t="shared" si="21"/>
        <v>14.893977938638505</v>
      </c>
      <c r="N84" s="54">
        <f>SUM(K84:M84)</f>
        <v>46.823365275404953</v>
      </c>
    </row>
    <row r="85" spans="2:14" s="28" customFormat="1" ht="14.5" hidden="1" outlineLevel="1" x14ac:dyDescent="0.35">
      <c r="B85" s="20" t="s">
        <v>48</v>
      </c>
      <c r="C85" s="25" t="s">
        <v>27</v>
      </c>
      <c r="D85" s="55">
        <v>0.13941314868575397</v>
      </c>
      <c r="E85" s="55">
        <v>0.1310180848182072</v>
      </c>
      <c r="F85" s="55">
        <v>0.13232275111347722</v>
      </c>
      <c r="G85" s="56">
        <f t="shared" si="18"/>
        <v>0.40275398461743839</v>
      </c>
      <c r="I85" s="20" t="s">
        <v>48</v>
      </c>
      <c r="J85" s="25" t="s">
        <v>27</v>
      </c>
      <c r="K85" s="55">
        <f t="shared" si="19"/>
        <v>0.1238267660941042</v>
      </c>
      <c r="L85" s="55">
        <f t="shared" si="20"/>
        <v>0.11254378135343357</v>
      </c>
      <c r="M85" s="55">
        <f t="shared" si="21"/>
        <v>0.1097147511561115</v>
      </c>
      <c r="N85" s="56">
        <f t="shared" ref="N85" si="25">SUM(K85:M85)</f>
        <v>0.34608529860364928</v>
      </c>
    </row>
    <row r="86" spans="2:14" s="28" customFormat="1" ht="14.5" hidden="1" outlineLevel="1" x14ac:dyDescent="0.35">
      <c r="B86" s="20" t="s">
        <v>48</v>
      </c>
      <c r="C86" s="25" t="s">
        <v>19</v>
      </c>
      <c r="D86" s="55">
        <v>0.12295649324941101</v>
      </c>
      <c r="E86" s="55">
        <v>0.11554942426181244</v>
      </c>
      <c r="F86" s="55">
        <v>0.11670097726006561</v>
      </c>
      <c r="G86" s="56">
        <f t="shared" si="18"/>
        <v>0.35520689477128908</v>
      </c>
      <c r="I86" s="20" t="s">
        <v>48</v>
      </c>
      <c r="J86" s="25" t="s">
        <v>19</v>
      </c>
      <c r="K86" s="55">
        <f t="shared" si="19"/>
        <v>0.10920996385832241</v>
      </c>
      <c r="L86" s="55">
        <f t="shared" si="20"/>
        <v>9.9256290898165941E-2</v>
      </c>
      <c r="M86" s="55">
        <f t="shared" si="21"/>
        <v>9.6762035039483413E-2</v>
      </c>
      <c r="N86" s="56" t="e">
        <f>SUM(#REF!)</f>
        <v>#REF!</v>
      </c>
    </row>
    <row r="87" spans="2:14" s="28" customFormat="1" ht="14.5" hidden="1" outlineLevel="1" x14ac:dyDescent="0.35">
      <c r="B87" s="20" t="s">
        <v>48</v>
      </c>
      <c r="C87" s="25" t="s">
        <v>29</v>
      </c>
      <c r="D87" s="55">
        <v>5.4849626013933638E-2</v>
      </c>
      <c r="E87" s="55">
        <v>5.1551312266084268E-2</v>
      </c>
      <c r="F87" s="55">
        <v>5.2072579511372064E-2</v>
      </c>
      <c r="G87" s="56">
        <f t="shared" si="18"/>
        <v>0.15847351779138996</v>
      </c>
      <c r="I87" s="20" t="s">
        <v>48</v>
      </c>
      <c r="J87" s="25" t="s">
        <v>29</v>
      </c>
      <c r="K87" s="55">
        <f t="shared" si="19"/>
        <v>4.8717440749335032E-2</v>
      </c>
      <c r="L87" s="55">
        <f t="shared" si="20"/>
        <v>4.4282280756942571E-2</v>
      </c>
      <c r="M87" s="55">
        <f t="shared" si="21"/>
        <v>4.3175720388760323E-2</v>
      </c>
      <c r="N87" s="56">
        <f t="shared" ref="N87:N101" si="26">SUM(K87:M87)</f>
        <v>0.13617544189503794</v>
      </c>
    </row>
    <row r="88" spans="2:14" s="28" customFormat="1" ht="14.5" hidden="1" outlineLevel="1" x14ac:dyDescent="0.35">
      <c r="B88" s="20" t="s">
        <v>48</v>
      </c>
      <c r="C88" s="25" t="s">
        <v>30</v>
      </c>
      <c r="D88" s="55">
        <v>6.2220652133111948E-3</v>
      </c>
      <c r="E88" s="55">
        <v>5.8477090593340199E-3</v>
      </c>
      <c r="F88" s="55">
        <v>5.9048034087661773E-3</v>
      </c>
      <c r="G88" s="56">
        <f t="shared" si="18"/>
        <v>1.7974577681411391E-2</v>
      </c>
      <c r="I88" s="20" t="s">
        <v>48</v>
      </c>
      <c r="J88" s="25" t="s">
        <v>30</v>
      </c>
      <c r="K88" s="55">
        <f t="shared" si="19"/>
        <v>5.5264386541301735E-3</v>
      </c>
      <c r="L88" s="55">
        <f t="shared" si="20"/>
        <v>5.0231484508825855E-3</v>
      </c>
      <c r="M88" s="55">
        <f t="shared" si="21"/>
        <v>4.8959383867628525E-3</v>
      </c>
      <c r="N88" s="56">
        <f t="shared" si="26"/>
        <v>1.5445525491775611E-2</v>
      </c>
    </row>
    <row r="89" spans="2:14" s="28" customFormat="1" ht="14.5" hidden="1" outlineLevel="1" x14ac:dyDescent="0.35">
      <c r="B89" s="20" t="s">
        <v>48</v>
      </c>
      <c r="C89" s="25" t="s">
        <v>31</v>
      </c>
      <c r="D89" s="55">
        <v>6.0983309619101209E-3</v>
      </c>
      <c r="E89" s="55">
        <v>5.7333683794029084E-3</v>
      </c>
      <c r="F89" s="55">
        <v>5.7912494970591361E-3</v>
      </c>
      <c r="G89" s="56">
        <f t="shared" si="18"/>
        <v>1.7622948838372166E-2</v>
      </c>
      <c r="I89" s="20" t="s">
        <v>48</v>
      </c>
      <c r="J89" s="25" t="s">
        <v>31</v>
      </c>
      <c r="K89" s="55">
        <f t="shared" si="19"/>
        <v>5.4165378854400857E-3</v>
      </c>
      <c r="L89" s="55">
        <f t="shared" si="20"/>
        <v>4.9249304644128147E-3</v>
      </c>
      <c r="M89" s="55">
        <f t="shared" si="21"/>
        <v>4.8017857254789515E-3</v>
      </c>
      <c r="N89" s="56">
        <f t="shared" si="26"/>
        <v>1.514325407533185E-2</v>
      </c>
    </row>
    <row r="90" spans="2:14" s="28" customFormat="1" ht="14.5" hidden="1" outlineLevel="1" x14ac:dyDescent="0.35">
      <c r="B90" s="20" t="s">
        <v>48</v>
      </c>
      <c r="C90" s="25" t="s">
        <v>32</v>
      </c>
      <c r="D90" s="55">
        <v>2.0769677913751859E-2</v>
      </c>
      <c r="E90" s="55">
        <v>1.9519587502525568E-2</v>
      </c>
      <c r="F90" s="55">
        <v>1.9709714674865125E-2</v>
      </c>
      <c r="G90" s="56">
        <f t="shared" si="18"/>
        <v>5.9998980091142552E-2</v>
      </c>
      <c r="I90" s="20" t="s">
        <v>48</v>
      </c>
      <c r="J90" s="25" t="s">
        <v>32</v>
      </c>
      <c r="K90" s="55">
        <f t="shared" si="19"/>
        <v>1.844762903012203E-2</v>
      </c>
      <c r="L90" s="55">
        <f t="shared" si="20"/>
        <v>1.6767213404482371E-2</v>
      </c>
      <c r="M90" s="55">
        <f t="shared" si="21"/>
        <v>1.6342211922848533E-2</v>
      </c>
      <c r="N90" s="56">
        <f t="shared" si="26"/>
        <v>5.1557054357452933E-2</v>
      </c>
    </row>
    <row r="91" spans="2:14" s="28" customFormat="1" ht="14.5" hidden="1" outlineLevel="1" x14ac:dyDescent="0.35">
      <c r="B91" s="20" t="s">
        <v>48</v>
      </c>
      <c r="C91" s="25" t="s">
        <v>33</v>
      </c>
      <c r="D91" s="55">
        <v>2.0734325270494409E-2</v>
      </c>
      <c r="E91" s="55">
        <v>1.9486918736830967E-2</v>
      </c>
      <c r="F91" s="55">
        <v>1.9677270700091683E-2</v>
      </c>
      <c r="G91" s="56">
        <f t="shared" si="18"/>
        <v>5.9898514707417062E-2</v>
      </c>
      <c r="I91" s="20" t="s">
        <v>48</v>
      </c>
      <c r="J91" s="25" t="s">
        <v>33</v>
      </c>
      <c r="K91" s="55">
        <f t="shared" si="19"/>
        <v>1.8416228810496288E-2</v>
      </c>
      <c r="L91" s="55">
        <f t="shared" si="20"/>
        <v>1.6739151122633866E-2</v>
      </c>
      <c r="M91" s="55">
        <f t="shared" si="21"/>
        <v>1.6315311162481701E-2</v>
      </c>
      <c r="N91" s="56">
        <f t="shared" si="26"/>
        <v>5.1470691095611858E-2</v>
      </c>
    </row>
    <row r="92" spans="2:14" s="28" customFormat="1" ht="14.5" hidden="1" outlineLevel="1" x14ac:dyDescent="0.35">
      <c r="B92" s="20" t="s">
        <v>48</v>
      </c>
      <c r="C92" s="25" t="s">
        <v>34</v>
      </c>
      <c r="D92" s="55">
        <v>1.8489432423646337E-2</v>
      </c>
      <c r="E92" s="55">
        <v>1.737978334952904E-2</v>
      </c>
      <c r="F92" s="55">
        <v>1.7552190352431329E-2</v>
      </c>
      <c r="G92" s="56">
        <f t="shared" si="18"/>
        <v>5.342140612560671E-2</v>
      </c>
      <c r="I92" s="20" t="s">
        <v>48</v>
      </c>
      <c r="J92" s="25" t="s">
        <v>34</v>
      </c>
      <c r="K92" s="55">
        <f t="shared" si="19"/>
        <v>1.6422314864261822E-2</v>
      </c>
      <c r="L92" s="55">
        <f t="shared" si="20"/>
        <v>1.4929133943405223E-2</v>
      </c>
      <c r="M92" s="55">
        <f t="shared" si="21"/>
        <v>1.4553311358454413E-2</v>
      </c>
      <c r="N92" s="56">
        <f t="shared" si="26"/>
        <v>4.590476016612146E-2</v>
      </c>
    </row>
    <row r="93" spans="2:14" s="28" customFormat="1" ht="14.5" hidden="1" outlineLevel="1" x14ac:dyDescent="0.35">
      <c r="B93" s="20" t="s">
        <v>48</v>
      </c>
      <c r="C93" s="25" t="s">
        <v>35</v>
      </c>
      <c r="D93" s="55">
        <v>0.94230702970570035</v>
      </c>
      <c r="E93" s="55">
        <v>0.88556856606646339</v>
      </c>
      <c r="F93" s="55">
        <v>0.89443171854159531</v>
      </c>
      <c r="G93" s="56">
        <f t="shared" si="18"/>
        <v>2.7223073143137588</v>
      </c>
      <c r="I93" s="20" t="s">
        <v>48</v>
      </c>
      <c r="J93" s="25" t="s">
        <v>35</v>
      </c>
      <c r="K93" s="55">
        <f t="shared" si="19"/>
        <v>0.83695715401427684</v>
      </c>
      <c r="L93" s="55">
        <f t="shared" si="20"/>
        <v>0.76069830520837811</v>
      </c>
      <c r="M93" s="55">
        <f t="shared" si="21"/>
        <v>0.74161361217292132</v>
      </c>
      <c r="N93" s="56">
        <f t="shared" si="26"/>
        <v>2.3392690713955764</v>
      </c>
    </row>
    <row r="94" spans="2:14" s="28" customFormat="1" ht="14.5" hidden="1" outlineLevel="1" x14ac:dyDescent="0.35">
      <c r="B94" s="20" t="s">
        <v>48</v>
      </c>
      <c r="C94" s="25" t="s">
        <v>20</v>
      </c>
      <c r="D94" s="55">
        <v>0.26031918862623288</v>
      </c>
      <c r="E94" s="55">
        <v>0.24464005190403804</v>
      </c>
      <c r="F94" s="55">
        <v>0.2470933118745231</v>
      </c>
      <c r="G94" s="56">
        <f t="shared" si="18"/>
        <v>0.75205255240479407</v>
      </c>
      <c r="I94" s="20" t="s">
        <v>48</v>
      </c>
      <c r="J94" s="25" t="s">
        <v>20</v>
      </c>
      <c r="K94" s="55">
        <f t="shared" si="19"/>
        <v>0.23121551721413372</v>
      </c>
      <c r="L94" s="55">
        <f t="shared" si="20"/>
        <v>0.21014439762253764</v>
      </c>
      <c r="M94" s="55">
        <f t="shared" si="21"/>
        <v>0.20487619095376858</v>
      </c>
      <c r="N94" s="56">
        <f t="shared" si="26"/>
        <v>0.64623610579044</v>
      </c>
    </row>
    <row r="95" spans="2:14" s="28" customFormat="1" ht="14.5" hidden="1" outlineLevel="1" x14ac:dyDescent="0.35">
      <c r="B95" s="20" t="s">
        <v>48</v>
      </c>
      <c r="C95" s="25" t="s">
        <v>21</v>
      </c>
      <c r="D95" s="55">
        <v>2.3880710520407456E-2</v>
      </c>
      <c r="E95" s="55">
        <v>2.2443442032192579E-2</v>
      </c>
      <c r="F95" s="55">
        <v>2.2662116379248216E-2</v>
      </c>
      <c r="G95" s="56">
        <f t="shared" si="18"/>
        <v>6.8986268931848255E-2</v>
      </c>
      <c r="I95" s="20" t="s">
        <v>48</v>
      </c>
      <c r="J95" s="25" t="s">
        <v>21</v>
      </c>
      <c r="K95" s="55">
        <f t="shared" si="19"/>
        <v>2.1210848357187114E-2</v>
      </c>
      <c r="L95" s="55">
        <f t="shared" si="20"/>
        <v>1.9278787629923664E-2</v>
      </c>
      <c r="M95" s="55">
        <f t="shared" si="21"/>
        <v>1.8790181116229959E-2</v>
      </c>
      <c r="N95" s="56">
        <f t="shared" si="26"/>
        <v>5.9279817103340737E-2</v>
      </c>
    </row>
    <row r="96" spans="2:14" s="28" customFormat="1" ht="14.5" hidden="1" outlineLevel="1" x14ac:dyDescent="0.35">
      <c r="B96" s="20" t="s">
        <v>48</v>
      </c>
      <c r="C96" s="25" t="s">
        <v>22</v>
      </c>
      <c r="D96" s="55">
        <v>15.84167853055799</v>
      </c>
      <c r="E96" s="55">
        <v>14.887875239876079</v>
      </c>
      <c r="F96" s="55">
        <v>15.036776544271714</v>
      </c>
      <c r="G96" s="56">
        <f t="shared" si="18"/>
        <v>45.766330314705783</v>
      </c>
      <c r="I96" s="20" t="s">
        <v>48</v>
      </c>
      <c r="J96" s="25" t="s">
        <v>22</v>
      </c>
      <c r="K96" s="55">
        <f t="shared" si="19"/>
        <v>14.070579715282239</v>
      </c>
      <c r="L96" s="55">
        <f t="shared" si="20"/>
        <v>12.788599208564879</v>
      </c>
      <c r="M96" s="55">
        <f t="shared" si="21"/>
        <v>12.467668506453807</v>
      </c>
      <c r="N96" s="56">
        <f t="shared" si="26"/>
        <v>39.326847430300923</v>
      </c>
    </row>
    <row r="97" spans="2:14" s="28" customFormat="1" ht="14.5" hidden="1" outlineLevel="1" x14ac:dyDescent="0.35">
      <c r="B97" s="20" t="s">
        <v>48</v>
      </c>
      <c r="C97" s="25" t="s">
        <v>23</v>
      </c>
      <c r="D97" s="55">
        <v>0.48744224523372021</v>
      </c>
      <c r="E97" s="55">
        <v>0.45809776695257709</v>
      </c>
      <c r="F97" s="55">
        <v>0.46268352424403547</v>
      </c>
      <c r="G97" s="56">
        <f t="shared" si="18"/>
        <v>1.4082235364303328</v>
      </c>
      <c r="I97" s="20" t="s">
        <v>48</v>
      </c>
      <c r="J97" s="25" t="s">
        <v>23</v>
      </c>
      <c r="K97" s="55">
        <f t="shared" si="19"/>
        <v>0.43294622819969791</v>
      </c>
      <c r="L97" s="55">
        <f t="shared" si="20"/>
        <v>0.39350334722067626</v>
      </c>
      <c r="M97" s="55">
        <f t="shared" si="21"/>
        <v>0.38363174359134633</v>
      </c>
      <c r="N97" s="56">
        <f t="shared" si="26"/>
        <v>1.2100813190117206</v>
      </c>
    </row>
    <row r="98" spans="2:14" s="28" customFormat="1" ht="14.5" hidden="1" outlineLevel="1" x14ac:dyDescent="0.35">
      <c r="B98" s="20" t="s">
        <v>48</v>
      </c>
      <c r="C98" s="25" t="s">
        <v>37</v>
      </c>
      <c r="D98" s="55">
        <v>1.7393500482665386E-2</v>
      </c>
      <c r="E98" s="55">
        <v>1.6350717230149036E-2</v>
      </c>
      <c r="F98" s="55">
        <v>1.6513983159681233E-2</v>
      </c>
      <c r="G98" s="56">
        <f t="shared" si="18"/>
        <v>5.0258200872495662E-2</v>
      </c>
      <c r="I98" s="20" t="s">
        <v>48</v>
      </c>
      <c r="J98" s="25" t="s">
        <v>37</v>
      </c>
      <c r="K98" s="55">
        <f t="shared" si="19"/>
        <v>1.5448908055863894E-2</v>
      </c>
      <c r="L98" s="55">
        <f t="shared" si="20"/>
        <v>1.4045172065177287E-2</v>
      </c>
      <c r="M98" s="55">
        <f t="shared" si="21"/>
        <v>1.369248702671589E-2</v>
      </c>
      <c r="N98" s="56">
        <f t="shared" si="26"/>
        <v>4.3186567147757073E-2</v>
      </c>
    </row>
    <row r="99" spans="2:14" s="28" customFormat="1" ht="14.5" hidden="1" outlineLevel="1" x14ac:dyDescent="0.35">
      <c r="B99" s="20" t="s">
        <v>48</v>
      </c>
      <c r="C99" s="25" t="s">
        <v>25</v>
      </c>
      <c r="D99" s="55">
        <v>0.81825152547190716</v>
      </c>
      <c r="E99" s="55">
        <v>0.87024965470445759</v>
      </c>
      <c r="F99" s="55">
        <v>0.91316250687043021</v>
      </c>
      <c r="G99" s="56">
        <f t="shared" si="18"/>
        <v>2.6016636870467948</v>
      </c>
      <c r="I99" s="20" t="s">
        <v>48</v>
      </c>
      <c r="J99" s="25" t="s">
        <v>25</v>
      </c>
      <c r="K99" s="55">
        <f t="shared" si="19"/>
        <v>0.72677104854104335</v>
      </c>
      <c r="L99" s="55">
        <f t="shared" si="20"/>
        <v>0.74753944844985964</v>
      </c>
      <c r="M99" s="55">
        <f t="shared" si="21"/>
        <v>0.75714415218333542</v>
      </c>
      <c r="N99" s="56">
        <f t="shared" si="26"/>
        <v>2.2314546491742386</v>
      </c>
    </row>
    <row r="100" spans="2:14" ht="14.5" collapsed="1" x14ac:dyDescent="0.35">
      <c r="B100" s="18" t="s">
        <v>49</v>
      </c>
      <c r="C100" s="24"/>
      <c r="D100" s="72">
        <v>0</v>
      </c>
      <c r="E100" s="72">
        <v>0</v>
      </c>
      <c r="F100" s="72">
        <v>0</v>
      </c>
      <c r="G100" s="54">
        <f t="shared" si="18"/>
        <v>0</v>
      </c>
      <c r="I100" s="18" t="s">
        <v>49</v>
      </c>
      <c r="J100" s="24"/>
      <c r="K100" s="53">
        <f t="shared" si="19"/>
        <v>0</v>
      </c>
      <c r="L100" s="53">
        <f t="shared" si="20"/>
        <v>0</v>
      </c>
      <c r="M100" s="53">
        <f t="shared" si="21"/>
        <v>0</v>
      </c>
      <c r="N100" s="54">
        <f t="shared" si="26"/>
        <v>0</v>
      </c>
    </row>
    <row r="101" spans="2:14" ht="14.5" x14ac:dyDescent="0.35">
      <c r="B101" s="18" t="s">
        <v>50</v>
      </c>
      <c r="C101" s="24"/>
      <c r="D101" s="72">
        <v>0</v>
      </c>
      <c r="E101" s="72">
        <v>0</v>
      </c>
      <c r="F101" s="72">
        <v>0</v>
      </c>
      <c r="G101" s="54">
        <f t="shared" si="18"/>
        <v>0</v>
      </c>
      <c r="I101" s="18" t="s">
        <v>50</v>
      </c>
      <c r="J101" s="24"/>
      <c r="K101" s="53">
        <f t="shared" si="19"/>
        <v>0</v>
      </c>
      <c r="L101" s="53">
        <f t="shared" si="20"/>
        <v>0</v>
      </c>
      <c r="M101" s="53">
        <f t="shared" si="21"/>
        <v>0</v>
      </c>
      <c r="N101" s="54">
        <f t="shared" si="26"/>
        <v>0</v>
      </c>
    </row>
    <row r="102" spans="2:14" ht="14.5" x14ac:dyDescent="0.35">
      <c r="B102" s="18" t="s">
        <v>51</v>
      </c>
      <c r="C102" s="24"/>
      <c r="D102" s="53">
        <v>2.6945407023069112</v>
      </c>
      <c r="E102" s="53">
        <v>1.9298952942028247</v>
      </c>
      <c r="F102" s="53">
        <v>2.0205097585659946</v>
      </c>
      <c r="G102" s="54">
        <f t="shared" si="18"/>
        <v>6.6449457550757307</v>
      </c>
      <c r="I102" s="18" t="s">
        <v>51</v>
      </c>
      <c r="J102" s="24"/>
      <c r="K102" s="53">
        <f t="shared" si="19"/>
        <v>2.3932911954214835</v>
      </c>
      <c r="L102" s="53">
        <f t="shared" si="20"/>
        <v>1.6577689585918884</v>
      </c>
      <c r="M102" s="53">
        <f t="shared" si="21"/>
        <v>1.6752956200211944</v>
      </c>
      <c r="N102" s="54">
        <f>SUM(K102:M102)</f>
        <v>5.726355774034567</v>
      </c>
    </row>
    <row r="103" spans="2:14" ht="14.5" hidden="1" outlineLevel="1" x14ac:dyDescent="0.35">
      <c r="B103" s="20" t="s">
        <v>51</v>
      </c>
      <c r="C103" s="25" t="s">
        <v>25</v>
      </c>
      <c r="D103" s="55">
        <v>2.6945407023069112</v>
      </c>
      <c r="E103" s="55">
        <v>1.9298952942028247</v>
      </c>
      <c r="F103" s="55">
        <v>2.0205097585659946</v>
      </c>
      <c r="G103" s="56">
        <f t="shared" si="18"/>
        <v>6.6449457550757307</v>
      </c>
      <c r="I103" s="20" t="s">
        <v>51</v>
      </c>
      <c r="J103" s="25" t="s">
        <v>25</v>
      </c>
      <c r="K103" s="55">
        <f t="shared" si="19"/>
        <v>2.3932911954214835</v>
      </c>
      <c r="L103" s="55">
        <f t="shared" si="20"/>
        <v>1.6577689585918884</v>
      </c>
      <c r="M103" s="55">
        <f t="shared" si="21"/>
        <v>1.6752956200211944</v>
      </c>
      <c r="N103" s="56">
        <f>SUM(K103:M103)</f>
        <v>5.726355774034567</v>
      </c>
    </row>
    <row r="104" spans="2:14" ht="14.5" collapsed="1" x14ac:dyDescent="0.35">
      <c r="B104" s="18" t="s">
        <v>52</v>
      </c>
      <c r="C104" s="24"/>
      <c r="D104" s="72">
        <v>0</v>
      </c>
      <c r="E104" s="72">
        <v>0</v>
      </c>
      <c r="F104" s="72">
        <v>0</v>
      </c>
      <c r="G104" s="54">
        <f t="shared" si="18"/>
        <v>0</v>
      </c>
      <c r="I104" s="18" t="s">
        <v>52</v>
      </c>
      <c r="J104" s="24"/>
      <c r="K104" s="53">
        <f t="shared" si="19"/>
        <v>0</v>
      </c>
      <c r="L104" s="53">
        <f t="shared" si="20"/>
        <v>0</v>
      </c>
      <c r="M104" s="53">
        <f t="shared" si="21"/>
        <v>0</v>
      </c>
      <c r="N104" s="54">
        <f t="shared" ref="N104:N122" si="27">SUM(K104:M104)</f>
        <v>0</v>
      </c>
    </row>
    <row r="105" spans="2:14" ht="14.5" x14ac:dyDescent="0.35">
      <c r="B105" s="18" t="s">
        <v>53</v>
      </c>
      <c r="C105" s="24"/>
      <c r="D105" s="72">
        <v>0</v>
      </c>
      <c r="E105" s="72">
        <v>0</v>
      </c>
      <c r="F105" s="72">
        <v>0</v>
      </c>
      <c r="G105" s="54">
        <f t="shared" si="18"/>
        <v>0</v>
      </c>
      <c r="I105" s="18" t="s">
        <v>53</v>
      </c>
      <c r="J105" s="24"/>
      <c r="K105" s="53">
        <f t="shared" si="19"/>
        <v>0</v>
      </c>
      <c r="L105" s="53">
        <f t="shared" si="20"/>
        <v>0</v>
      </c>
      <c r="M105" s="53">
        <f t="shared" si="21"/>
        <v>0</v>
      </c>
      <c r="N105" s="54">
        <f t="shared" si="27"/>
        <v>0</v>
      </c>
    </row>
    <row r="106" spans="2:14" ht="14.5" x14ac:dyDescent="0.35">
      <c r="B106" s="18" t="s">
        <v>54</v>
      </c>
      <c r="C106" s="24"/>
      <c r="D106" s="53">
        <f>SUM(D107:D121)</f>
        <v>91.040598897475334</v>
      </c>
      <c r="E106" s="53">
        <f t="shared" ref="E106:F106" si="28">SUM(E107:E121)</f>
        <v>50.034729371398981</v>
      </c>
      <c r="F106" s="53">
        <f t="shared" si="28"/>
        <v>45.898779041161809</v>
      </c>
      <c r="G106" s="54">
        <f t="shared" si="18"/>
        <v>186.97410731003615</v>
      </c>
      <c r="I106" s="18" t="s">
        <v>54</v>
      </c>
      <c r="J106" s="24"/>
      <c r="K106" s="53">
        <f t="shared" si="19"/>
        <v>80.862264793656479</v>
      </c>
      <c r="L106" s="53">
        <f t="shared" si="20"/>
        <v>42.979544772512277</v>
      </c>
      <c r="M106" s="53">
        <f t="shared" si="21"/>
        <v>38.05674442599701</v>
      </c>
      <c r="N106" s="54">
        <f t="shared" si="27"/>
        <v>161.89855399216577</v>
      </c>
    </row>
    <row r="107" spans="2:14" ht="14.5" hidden="1" outlineLevel="1" x14ac:dyDescent="0.35">
      <c r="B107" s="20" t="s">
        <v>54</v>
      </c>
      <c r="C107" s="25" t="s">
        <v>27</v>
      </c>
      <c r="D107" s="55">
        <v>3.8644289985632102E-2</v>
      </c>
      <c r="E107" s="55">
        <v>4.1779062741653168E-2</v>
      </c>
      <c r="F107" s="55">
        <v>4.2053290163057033E-2</v>
      </c>
      <c r="G107" s="57">
        <f t="shared" si="18"/>
        <v>0.1224766428903423</v>
      </c>
      <c r="I107" s="20" t="s">
        <v>54</v>
      </c>
      <c r="J107" s="25" t="s">
        <v>27</v>
      </c>
      <c r="K107" s="55">
        <f t="shared" si="19"/>
        <v>3.4323860425172208E-2</v>
      </c>
      <c r="L107" s="55">
        <f t="shared" si="20"/>
        <v>3.588797461718489E-2</v>
      </c>
      <c r="M107" s="55">
        <f t="shared" si="21"/>
        <v>3.4868276443094801E-2</v>
      </c>
      <c r="N107" s="57">
        <f t="shared" si="27"/>
        <v>0.10508011148545189</v>
      </c>
    </row>
    <row r="108" spans="2:14" ht="14.5" hidden="1" outlineLevel="1" x14ac:dyDescent="0.35">
      <c r="B108" s="20" t="s">
        <v>54</v>
      </c>
      <c r="C108" s="25" t="s">
        <v>19</v>
      </c>
      <c r="D108" s="55">
        <v>3.4082627252447942E-2</v>
      </c>
      <c r="E108" s="55">
        <v>3.6846414391529046E-2</v>
      </c>
      <c r="F108" s="55">
        <v>3.708855822398336E-2</v>
      </c>
      <c r="G108" s="56">
        <f t="shared" si="18"/>
        <v>0.10801759986796033</v>
      </c>
      <c r="I108" s="20" t="s">
        <v>54</v>
      </c>
      <c r="J108" s="25" t="s">
        <v>19</v>
      </c>
      <c r="K108" s="55">
        <f t="shared" si="19"/>
        <v>3.027219134239862E-2</v>
      </c>
      <c r="L108" s="55">
        <f t="shared" si="20"/>
        <v>3.1650858052856987E-2</v>
      </c>
      <c r="M108" s="55">
        <f t="shared" si="21"/>
        <v>3.0751793641243589E-2</v>
      </c>
      <c r="N108" s="56">
        <f t="shared" si="27"/>
        <v>9.2674843036499199E-2</v>
      </c>
    </row>
    <row r="109" spans="2:14" ht="14.5" hidden="1" outlineLevel="1" x14ac:dyDescent="0.35">
      <c r="B109" s="20" t="s">
        <v>54</v>
      </c>
      <c r="C109" s="25" t="s">
        <v>29</v>
      </c>
      <c r="D109" s="55">
        <v>1.5203909195564401E-2</v>
      </c>
      <c r="E109" s="55">
        <v>1.6438688693761052E-2</v>
      </c>
      <c r="F109" s="55">
        <v>1.6549106463578898E-2</v>
      </c>
      <c r="G109" s="56">
        <f t="shared" si="18"/>
        <v>4.8191704352904353E-2</v>
      </c>
      <c r="I109" s="20" t="s">
        <v>54</v>
      </c>
      <c r="J109" s="25" t="s">
        <v>29</v>
      </c>
      <c r="K109" s="55">
        <f t="shared" si="19"/>
        <v>1.3504112957944641E-2</v>
      </c>
      <c r="L109" s="55">
        <f t="shared" si="20"/>
        <v>1.4120739046482422E-2</v>
      </c>
      <c r="M109" s="55">
        <f t="shared" si="21"/>
        <v>1.3721609339504021E-2</v>
      </c>
      <c r="N109" s="56">
        <f t="shared" si="27"/>
        <v>4.1346461343931079E-2</v>
      </c>
    </row>
    <row r="110" spans="2:14" ht="14.5" hidden="1" outlineLevel="1" x14ac:dyDescent="0.35">
      <c r="B110" s="20" t="s">
        <v>54</v>
      </c>
      <c r="C110" s="25" t="s">
        <v>30</v>
      </c>
      <c r="D110" s="55">
        <v>1.7247102922457842E-3</v>
      </c>
      <c r="E110" s="55">
        <v>1.8647181724862029E-3</v>
      </c>
      <c r="F110" s="55">
        <v>1.8765964961815324E-3</v>
      </c>
      <c r="G110" s="56">
        <f t="shared" si="18"/>
        <v>5.4660249609135188E-3</v>
      </c>
      <c r="I110" s="20" t="s">
        <v>54</v>
      </c>
      <c r="J110" s="25" t="s">
        <v>30</v>
      </c>
      <c r="K110" s="55">
        <f t="shared" si="19"/>
        <v>1.5318877735083832E-3</v>
      </c>
      <c r="L110" s="55">
        <f t="shared" si="20"/>
        <v>1.6017821858810859E-3</v>
      </c>
      <c r="M110" s="55">
        <f t="shared" si="21"/>
        <v>1.5559706540745994E-3</v>
      </c>
      <c r="N110" s="56">
        <f t="shared" si="27"/>
        <v>4.6896406134640687E-3</v>
      </c>
    </row>
    <row r="111" spans="2:14" ht="14.5" hidden="1" outlineLevel="1" x14ac:dyDescent="0.35">
      <c r="B111" s="20" t="s">
        <v>54</v>
      </c>
      <c r="C111" s="25" t="s">
        <v>31</v>
      </c>
      <c r="D111" s="55">
        <v>1.6904120762068057E-3</v>
      </c>
      <c r="E111" s="55">
        <v>1.8282572026331208E-3</v>
      </c>
      <c r="F111" s="55">
        <v>1.8405081020241953E-3</v>
      </c>
      <c r="G111" s="56">
        <f t="shared" si="18"/>
        <v>5.3591773808641212E-3</v>
      </c>
      <c r="I111" s="20" t="s">
        <v>54</v>
      </c>
      <c r="J111" s="25" t="s">
        <v>31</v>
      </c>
      <c r="K111" s="55">
        <f t="shared" si="19"/>
        <v>1.5014240961942961E-3</v>
      </c>
      <c r="L111" s="55">
        <f t="shared" si="20"/>
        <v>1.5704624224700033E-3</v>
      </c>
      <c r="M111" s="55">
        <f t="shared" si="21"/>
        <v>1.5260481414962417E-3</v>
      </c>
      <c r="N111" s="56">
        <f t="shared" si="27"/>
        <v>4.5979346601605405E-3</v>
      </c>
    </row>
    <row r="112" spans="2:14" ht="14.5" hidden="1" outlineLevel="1" x14ac:dyDescent="0.35">
      <c r="B112" s="20" t="s">
        <v>54</v>
      </c>
      <c r="C112" s="25" t="s">
        <v>32</v>
      </c>
      <c r="D112" s="55">
        <v>5.7572005493999896E-3</v>
      </c>
      <c r="E112" s="55">
        <v>6.2244084249190286E-3</v>
      </c>
      <c r="F112" s="55">
        <v>6.2639141287378075E-3</v>
      </c>
      <c r="G112" s="56">
        <f t="shared" si="18"/>
        <v>1.8245523103056827E-2</v>
      </c>
      <c r="I112" s="20" t="s">
        <v>54</v>
      </c>
      <c r="J112" s="25" t="s">
        <v>32</v>
      </c>
      <c r="K112" s="55">
        <f t="shared" si="19"/>
        <v>5.1135458348646311E-3</v>
      </c>
      <c r="L112" s="55">
        <f t="shared" si="20"/>
        <v>5.3467310394634008E-3</v>
      </c>
      <c r="M112" s="55">
        <f t="shared" si="21"/>
        <v>5.193693254672083E-3</v>
      </c>
      <c r="N112" s="56">
        <f t="shared" si="27"/>
        <v>1.5653970129000112E-2</v>
      </c>
    </row>
    <row r="113" spans="2:14" ht="14.5" hidden="1" outlineLevel="1" x14ac:dyDescent="0.35">
      <c r="B113" s="20" t="s">
        <v>54</v>
      </c>
      <c r="C113" s="25" t="s">
        <v>33</v>
      </c>
      <c r="D113" s="55">
        <v>5.7474010591031391E-3</v>
      </c>
      <c r="E113" s="55">
        <v>6.2139910049610067E-3</v>
      </c>
      <c r="F113" s="55">
        <v>6.2536031589785672E-3</v>
      </c>
      <c r="G113" s="56">
        <f t="shared" si="18"/>
        <v>1.8214995223042714E-2</v>
      </c>
      <c r="I113" s="20" t="s">
        <v>54</v>
      </c>
      <c r="J113" s="25" t="s">
        <v>33</v>
      </c>
      <c r="K113" s="55">
        <f t="shared" si="19"/>
        <v>5.1048419270606068E-3</v>
      </c>
      <c r="L113" s="55">
        <f t="shared" si="20"/>
        <v>5.3377825356316641E-3</v>
      </c>
      <c r="M113" s="55">
        <f t="shared" si="21"/>
        <v>5.1851439653639803E-3</v>
      </c>
      <c r="N113" s="56">
        <f t="shared" si="27"/>
        <v>1.562776842805625E-2</v>
      </c>
    </row>
    <row r="114" spans="2:14" ht="14.5" hidden="1" outlineLevel="1" x14ac:dyDescent="0.35">
      <c r="B114" s="20" t="s">
        <v>54</v>
      </c>
      <c r="C114" s="25" t="s">
        <v>34</v>
      </c>
      <c r="D114" s="55">
        <v>5.125133425253098E-3</v>
      </c>
      <c r="E114" s="55">
        <v>5.5420674176684904E-3</v>
      </c>
      <c r="F114" s="55">
        <v>5.5782346397484006E-3</v>
      </c>
      <c r="G114" s="56">
        <f t="shared" si="18"/>
        <v>1.624543548266999E-2</v>
      </c>
      <c r="I114" s="20" t="s">
        <v>54</v>
      </c>
      <c r="J114" s="25" t="s">
        <v>34</v>
      </c>
      <c r="K114" s="55">
        <f t="shared" si="19"/>
        <v>4.5521437815050254E-3</v>
      </c>
      <c r="L114" s="55">
        <f t="shared" si="20"/>
        <v>4.7606040384845678E-3</v>
      </c>
      <c r="M114" s="55">
        <f t="shared" si="21"/>
        <v>4.6251655156832865E-3</v>
      </c>
      <c r="N114" s="56">
        <f t="shared" si="27"/>
        <v>1.393791333567288E-2</v>
      </c>
    </row>
    <row r="115" spans="2:14" ht="14.5" hidden="1" outlineLevel="1" x14ac:dyDescent="0.35">
      <c r="B115" s="20" t="s">
        <v>54</v>
      </c>
      <c r="C115" s="25" t="s">
        <v>35</v>
      </c>
      <c r="D115" s="55">
        <v>0.26120051411741624</v>
      </c>
      <c r="E115" s="55">
        <v>0.28239021151212151</v>
      </c>
      <c r="F115" s="55">
        <v>0.28425796980758555</v>
      </c>
      <c r="G115" s="56">
        <f t="shared" si="18"/>
        <v>0.82784869543712336</v>
      </c>
      <c r="I115" s="20" t="s">
        <v>54</v>
      </c>
      <c r="J115" s="25" t="s">
        <v>35</v>
      </c>
      <c r="K115" s="55">
        <f t="shared" si="19"/>
        <v>0.23199831056238182</v>
      </c>
      <c r="L115" s="55">
        <f t="shared" si="20"/>
        <v>0.24257156761883544</v>
      </c>
      <c r="M115" s="55">
        <f t="shared" si="21"/>
        <v>0.23569108229041533</v>
      </c>
      <c r="N115" s="56">
        <f t="shared" si="27"/>
        <v>0.71026096047163256</v>
      </c>
    </row>
    <row r="116" spans="2:14" ht="14.5" hidden="1" outlineLevel="1" x14ac:dyDescent="0.35">
      <c r="B116" s="20" t="s">
        <v>54</v>
      </c>
      <c r="C116" s="25" t="s">
        <v>20</v>
      </c>
      <c r="D116" s="55">
        <v>7.2158546800862686E-2</v>
      </c>
      <c r="E116" s="55">
        <v>7.8010849355658829E-2</v>
      </c>
      <c r="F116" s="55">
        <v>7.8528345686365658E-2</v>
      </c>
      <c r="G116" s="56">
        <f t="shared" si="18"/>
        <v>0.22869774184288719</v>
      </c>
      <c r="I116" s="20" t="s">
        <v>54</v>
      </c>
      <c r="J116" s="25" t="s">
        <v>20</v>
      </c>
      <c r="K116" s="55">
        <f t="shared" si="19"/>
        <v>6.4091225114937381E-2</v>
      </c>
      <c r="L116" s="55">
        <f t="shared" si="20"/>
        <v>6.7010870943969347E-2</v>
      </c>
      <c r="M116" s="55">
        <f t="shared" si="21"/>
        <v>6.5111387370506313E-2</v>
      </c>
      <c r="N116" s="56">
        <f t="shared" si="27"/>
        <v>0.19621348342941303</v>
      </c>
    </row>
    <row r="117" spans="2:14" ht="14.5" hidden="1" outlineLevel="1" x14ac:dyDescent="0.35">
      <c r="B117" s="20" t="s">
        <v>54</v>
      </c>
      <c r="C117" s="25" t="s">
        <v>21</v>
      </c>
      <c r="D117" s="55">
        <v>6.6195556955228815E-3</v>
      </c>
      <c r="E117" s="55">
        <v>7.1567675111621305E-3</v>
      </c>
      <c r="F117" s="55">
        <v>7.2022123768285739E-3</v>
      </c>
      <c r="G117" s="56">
        <f t="shared" si="18"/>
        <v>2.0978535583513588E-2</v>
      </c>
      <c r="I117" s="20" t="s">
        <v>54</v>
      </c>
      <c r="J117" s="25" t="s">
        <v>21</v>
      </c>
      <c r="K117" s="55">
        <f t="shared" si="19"/>
        <v>5.8794897216188228E-3</v>
      </c>
      <c r="L117" s="55">
        <f t="shared" si="20"/>
        <v>6.1476221324039439E-3</v>
      </c>
      <c r="M117" s="55">
        <f t="shared" si="21"/>
        <v>5.9716785817093831E-3</v>
      </c>
      <c r="N117" s="56">
        <f t="shared" si="27"/>
        <v>1.7998790435732149E-2</v>
      </c>
    </row>
    <row r="118" spans="2:14" ht="14.5" hidden="1" outlineLevel="1" x14ac:dyDescent="0.35">
      <c r="B118" s="20" t="s">
        <v>54</v>
      </c>
      <c r="C118" s="25" t="s">
        <v>22</v>
      </c>
      <c r="D118" s="55">
        <v>86.356422944845676</v>
      </c>
      <c r="E118" s="55">
        <v>49.399141744920058</v>
      </c>
      <c r="F118" s="55">
        <v>45.258993678570782</v>
      </c>
      <c r="G118" s="56">
        <f t="shared" si="18"/>
        <v>181.01455836833651</v>
      </c>
      <c r="I118" s="20" t="s">
        <v>54</v>
      </c>
      <c r="J118" s="25" t="s">
        <v>22</v>
      </c>
      <c r="K118" s="55">
        <f t="shared" si="19"/>
        <v>76.701779462840832</v>
      </c>
      <c r="L118" s="55">
        <f t="shared" si="20"/>
        <v>42.43357865673029</v>
      </c>
      <c r="M118" s="55">
        <f t="shared" si="21"/>
        <v>37.526269573718579</v>
      </c>
      <c r="N118" s="56">
        <f t="shared" si="27"/>
        <v>156.66162769328969</v>
      </c>
    </row>
    <row r="119" spans="2:14" ht="14.5" hidden="1" outlineLevel="1" x14ac:dyDescent="0.35">
      <c r="B119" s="20" t="s">
        <v>54</v>
      </c>
      <c r="C119" s="25" t="s">
        <v>23</v>
      </c>
      <c r="D119" s="55">
        <v>0.13511537221298223</v>
      </c>
      <c r="E119" s="55">
        <v>0.14607827136138424</v>
      </c>
      <c r="F119" s="55">
        <v>0.14704473973651008</v>
      </c>
      <c r="G119" s="56">
        <f t="shared" si="18"/>
        <v>0.4282383833108766</v>
      </c>
      <c r="I119" s="20" t="s">
        <v>54</v>
      </c>
      <c r="J119" s="25" t="s">
        <v>23</v>
      </c>
      <c r="K119" s="55">
        <f t="shared" si="19"/>
        <v>0.12000948080189539</v>
      </c>
      <c r="L119" s="55">
        <f t="shared" si="20"/>
        <v>0.12548039498054483</v>
      </c>
      <c r="M119" s="55">
        <f t="shared" si="21"/>
        <v>0.12192141482284539</v>
      </c>
      <c r="N119" s="56">
        <f t="shared" si="27"/>
        <v>0.3674112906052856</v>
      </c>
    </row>
    <row r="120" spans="2:14" ht="14.5" hidden="1" outlineLevel="1" x14ac:dyDescent="0.35">
      <c r="B120" s="20" t="s">
        <v>54</v>
      </c>
      <c r="C120" s="25" t="s">
        <v>37</v>
      </c>
      <c r="D120" s="55">
        <v>4.8213492260507146E-3</v>
      </c>
      <c r="E120" s="55">
        <v>5.2139186889907521E-3</v>
      </c>
      <c r="F120" s="55">
        <v>5.2482836074527472E-3</v>
      </c>
      <c r="G120" s="56">
        <f t="shared" si="18"/>
        <v>1.5283551522494214E-2</v>
      </c>
      <c r="I120" s="20" t="s">
        <v>54</v>
      </c>
      <c r="J120" s="25" t="s">
        <v>37</v>
      </c>
      <c r="K120" s="55">
        <f t="shared" si="19"/>
        <v>4.2823226395802523E-3</v>
      </c>
      <c r="L120" s="55">
        <f t="shared" si="20"/>
        <v>4.4787261677848248E-3</v>
      </c>
      <c r="M120" s="55">
        <f t="shared" si="21"/>
        <v>4.3515882578240173E-3</v>
      </c>
      <c r="N120" s="56">
        <f t="shared" si="27"/>
        <v>1.3112637065189095E-2</v>
      </c>
    </row>
    <row r="121" spans="2:14" ht="14.5" hidden="1" outlineLevel="1" x14ac:dyDescent="0.35">
      <c r="B121" s="20" t="s">
        <v>54</v>
      </c>
      <c r="C121" s="25" t="s">
        <v>25</v>
      </c>
      <c r="D121" s="55">
        <v>4.0962849307409721</v>
      </c>
      <c r="E121" s="55">
        <v>0</v>
      </c>
      <c r="F121" s="55">
        <v>0</v>
      </c>
      <c r="G121" s="56">
        <f t="shared" si="18"/>
        <v>4.0962849307409721</v>
      </c>
      <c r="I121" s="20" t="s">
        <v>54</v>
      </c>
      <c r="J121" s="25" t="s">
        <v>25</v>
      </c>
      <c r="K121" s="55">
        <f>+K$1*D121</f>
        <v>3.6383204938365892</v>
      </c>
      <c r="L121" s="55">
        <f t="shared" si="20"/>
        <v>0</v>
      </c>
      <c r="M121" s="55">
        <f t="shared" si="21"/>
        <v>0</v>
      </c>
      <c r="N121" s="56">
        <f t="shared" si="27"/>
        <v>3.6383204938365892</v>
      </c>
    </row>
    <row r="122" spans="2:14" collapsed="1" thickBot="1" x14ac:dyDescent="0.4">
      <c r="B122" s="29" t="s">
        <v>55</v>
      </c>
      <c r="C122" s="29"/>
      <c r="D122" s="61">
        <v>0</v>
      </c>
      <c r="E122" s="61">
        <v>0</v>
      </c>
      <c r="F122" s="62">
        <v>0</v>
      </c>
      <c r="G122" s="63">
        <f t="shared" si="18"/>
        <v>0</v>
      </c>
      <c r="I122" s="29" t="s">
        <v>55</v>
      </c>
      <c r="J122" s="29"/>
      <c r="K122" s="61">
        <f t="shared" si="19"/>
        <v>0</v>
      </c>
      <c r="L122" s="61">
        <f t="shared" si="20"/>
        <v>0</v>
      </c>
      <c r="M122" s="62">
        <f t="shared" si="21"/>
        <v>0</v>
      </c>
      <c r="N122" s="63">
        <f t="shared" si="27"/>
        <v>0</v>
      </c>
    </row>
    <row r="123" spans="2:14" thickBot="1" x14ac:dyDescent="0.4">
      <c r="B123" s="30" t="s">
        <v>56</v>
      </c>
      <c r="C123" s="31"/>
      <c r="D123" s="64">
        <f>+SUM(D7,D122)</f>
        <v>300.09298898239956</v>
      </c>
      <c r="E123" s="64">
        <f t="shared" ref="E123:F123" si="29">+SUM(E7,E122)</f>
        <v>273.47327012369988</v>
      </c>
      <c r="F123" s="64">
        <f t="shared" si="29"/>
        <v>282.59199379252249</v>
      </c>
      <c r="G123" s="65">
        <f t="shared" si="18"/>
        <v>856.15825289862187</v>
      </c>
      <c r="I123" s="30" t="s">
        <v>56</v>
      </c>
      <c r="J123" s="31"/>
      <c r="K123" s="64">
        <f t="shared" si="19"/>
        <v>266.54260881062328</v>
      </c>
      <c r="L123" s="64">
        <f t="shared" si="20"/>
        <v>234.9119662488996</v>
      </c>
      <c r="M123" s="64">
        <f t="shared" si="21"/>
        <v>234.30974656102177</v>
      </c>
      <c r="N123" s="65">
        <f>SUM(K123:M123)</f>
        <v>735.76432162054471</v>
      </c>
    </row>
    <row r="124" spans="2:14" ht="14.5" x14ac:dyDescent="0.35"/>
    <row r="125" spans="2:14" ht="14.5" x14ac:dyDescent="0.35"/>
    <row r="126" spans="2:14" ht="14.5" x14ac:dyDescent="0.35">
      <c r="D126" s="47"/>
      <c r="E126" s="47"/>
      <c r="F126" s="47"/>
    </row>
    <row r="127" spans="2:14" ht="14.5" x14ac:dyDescent="0.35"/>
    <row r="128" spans="2:14" ht="14.5" x14ac:dyDescent="0.35">
      <c r="D128" s="48"/>
      <c r="E128" s="48"/>
      <c r="F128" s="48"/>
      <c r="K128" s="48"/>
      <c r="L128" s="48"/>
      <c r="M128" s="48"/>
    </row>
    <row r="131" spans="4:6" ht="15" customHeight="1" x14ac:dyDescent="0.35">
      <c r="D131" s="21"/>
      <c r="E131" s="21"/>
      <c r="F131" s="21"/>
    </row>
  </sheetData>
  <mergeCells count="4">
    <mergeCell ref="B2:G2"/>
    <mergeCell ref="I2:N2"/>
    <mergeCell ref="B5:F5"/>
    <mergeCell ref="I5:M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3401-9C80-47E6-A7CD-320422200ADE}">
  <sheetPr>
    <tabColor theme="4"/>
  </sheetPr>
  <dimension ref="B1:N139"/>
  <sheetViews>
    <sheetView showGridLines="0" zoomScaleNormal="100" workbookViewId="0">
      <selection activeCell="B2" sqref="B2:G2"/>
    </sheetView>
  </sheetViews>
  <sheetFormatPr defaultRowHeight="14.5" outlineLevelRow="1" x14ac:dyDescent="0.35"/>
  <cols>
    <col min="1" max="1" width="2.7265625" customWidth="1"/>
    <col min="2" max="2" width="34.7265625" customWidth="1"/>
    <col min="3" max="3" width="16.81640625" customWidth="1"/>
    <col min="4" max="7" width="12.81640625" customWidth="1"/>
    <col min="9" max="9" width="34.7265625" customWidth="1"/>
    <col min="10" max="10" width="16.81640625" customWidth="1"/>
    <col min="11" max="14" width="12.81640625" customWidth="1"/>
  </cols>
  <sheetData>
    <row r="1" spans="2:14" ht="15" thickBot="1" x14ac:dyDescent="0.4">
      <c r="K1">
        <v>0.88820005330499741</v>
      </c>
      <c r="L1">
        <v>0.85899424884429154</v>
      </c>
      <c r="M1">
        <v>0.8291450278419803</v>
      </c>
    </row>
    <row r="2" spans="2:14" ht="23" customHeight="1" thickBot="1" x14ac:dyDescent="0.4">
      <c r="B2" s="87" t="s">
        <v>57</v>
      </c>
      <c r="C2" s="88"/>
      <c r="D2" s="88"/>
      <c r="E2" s="88"/>
      <c r="F2" s="88"/>
      <c r="G2" s="89"/>
      <c r="I2" s="87" t="s">
        <v>57</v>
      </c>
      <c r="J2" s="88"/>
      <c r="K2" s="88"/>
      <c r="L2" s="88"/>
      <c r="M2" s="88"/>
      <c r="N2" s="89"/>
    </row>
    <row r="3" spans="2:14" x14ac:dyDescent="0.35">
      <c r="B3" s="11"/>
      <c r="I3" s="11"/>
    </row>
    <row r="4" spans="2:14" ht="15" thickBot="1" x14ac:dyDescent="0.4">
      <c r="B4" s="32" t="s">
        <v>84</v>
      </c>
      <c r="C4" s="32"/>
      <c r="D4" s="32"/>
      <c r="E4" s="32"/>
      <c r="F4" s="32"/>
      <c r="G4" s="32"/>
      <c r="I4" s="32" t="s">
        <v>86</v>
      </c>
      <c r="J4" s="32"/>
      <c r="K4" s="32"/>
      <c r="L4" s="32"/>
      <c r="M4" s="32"/>
      <c r="N4" s="32"/>
    </row>
    <row r="5" spans="2:14" ht="15" thickBot="1" x14ac:dyDescent="0.4">
      <c r="B5" s="33" t="s">
        <v>88</v>
      </c>
      <c r="C5" s="34"/>
      <c r="D5" s="34"/>
      <c r="E5" s="34"/>
      <c r="F5" s="34"/>
      <c r="G5" s="35"/>
      <c r="I5" s="33" t="s">
        <v>89</v>
      </c>
      <c r="J5" s="34"/>
      <c r="K5" s="34"/>
      <c r="L5" s="34"/>
      <c r="M5" s="34"/>
      <c r="N5" s="35"/>
    </row>
    <row r="6" spans="2:14" ht="15" thickBot="1" x14ac:dyDescent="0.4">
      <c r="B6" s="36" t="s">
        <v>13</v>
      </c>
      <c r="C6" s="37" t="s">
        <v>14</v>
      </c>
      <c r="D6" s="38">
        <v>2025</v>
      </c>
      <c r="E6" s="38">
        <v>2026</v>
      </c>
      <c r="F6" s="38">
        <v>2027</v>
      </c>
      <c r="G6" s="39" t="s">
        <v>15</v>
      </c>
      <c r="I6" s="36" t="s">
        <v>13</v>
      </c>
      <c r="J6" s="37" t="s">
        <v>14</v>
      </c>
      <c r="K6" s="38">
        <v>2025</v>
      </c>
      <c r="L6" s="38">
        <v>2026</v>
      </c>
      <c r="M6" s="38">
        <v>2027</v>
      </c>
      <c r="N6" s="39" t="s">
        <v>15</v>
      </c>
    </row>
    <row r="7" spans="2:14" x14ac:dyDescent="0.35">
      <c r="B7" s="16" t="s">
        <v>16</v>
      </c>
      <c r="C7" s="16"/>
      <c r="D7" s="49">
        <f>+D8+D45+D73+D89+D93</f>
        <v>315.9846893946617</v>
      </c>
      <c r="E7" s="49">
        <f t="shared" ref="E7:F7" si="0">+E8+E45+E73+E89+E93</f>
        <v>485.67279777081882</v>
      </c>
      <c r="F7" s="49">
        <f t="shared" si="0"/>
        <v>95.271342781197575</v>
      </c>
      <c r="G7" s="50">
        <f t="shared" ref="G7:G70" si="1">SUM(D7:F7)</f>
        <v>896.92882994667798</v>
      </c>
      <c r="I7" s="16" t="s">
        <v>16</v>
      </c>
      <c r="J7" s="16"/>
      <c r="K7" s="49">
        <f>+K$1*D7</f>
        <v>280.65761796390154</v>
      </c>
      <c r="L7" s="49">
        <f t="shared" ref="L7:M7" si="2">+L$1*E7</f>
        <v>417.19014010525001</v>
      </c>
      <c r="M7" s="49">
        <f t="shared" si="2"/>
        <v>78.993760162858905</v>
      </c>
      <c r="N7" s="50">
        <f t="shared" ref="N7:N70" si="3">SUM(K7:M7)</f>
        <v>776.84151823201046</v>
      </c>
    </row>
    <row r="8" spans="2:14" x14ac:dyDescent="0.35">
      <c r="B8" s="17" t="s">
        <v>17</v>
      </c>
      <c r="C8" s="17"/>
      <c r="D8" s="51">
        <f>+D9+D16+D41+D43</f>
        <v>299.24449254266148</v>
      </c>
      <c r="E8" s="51">
        <f t="shared" ref="E8:F8" si="4">+E9+E16+E41+E43</f>
        <v>331.02198965900124</v>
      </c>
      <c r="F8" s="51">
        <f t="shared" si="4"/>
        <v>61.527196886290426</v>
      </c>
      <c r="G8" s="52">
        <f t="shared" si="1"/>
        <v>691.79367908795314</v>
      </c>
      <c r="I8" s="17" t="s">
        <v>17</v>
      </c>
      <c r="J8" s="17"/>
      <c r="K8" s="51">
        <f t="shared" ref="K8:K71" si="5">+K$1*D8</f>
        <v>265.78897422761884</v>
      </c>
      <c r="L8" s="51">
        <f t="shared" ref="L8:L71" si="6">+L$1*E8</f>
        <v>284.34598535807663</v>
      </c>
      <c r="M8" s="51">
        <f t="shared" ref="M8:M71" si="7">+M$1*F8</f>
        <v>51.014969375322281</v>
      </c>
      <c r="N8" s="52">
        <f t="shared" si="3"/>
        <v>601.14992896101774</v>
      </c>
    </row>
    <row r="9" spans="2:14" x14ac:dyDescent="0.35">
      <c r="B9" s="18" t="s">
        <v>18</v>
      </c>
      <c r="C9" s="40"/>
      <c r="D9" s="53">
        <f>SUM(D10:D15)</f>
        <v>246.73013771355113</v>
      </c>
      <c r="E9" s="53">
        <f t="shared" ref="E9:F9" si="8">SUM(E10:E15)</f>
        <v>42.343714712932865</v>
      </c>
      <c r="F9" s="53">
        <f t="shared" si="8"/>
        <v>3.9602520880143208</v>
      </c>
      <c r="G9" s="54">
        <f t="shared" si="1"/>
        <v>293.03410451449832</v>
      </c>
      <c r="I9" s="18" t="s">
        <v>18</v>
      </c>
      <c r="J9" s="40"/>
      <c r="K9" s="53">
        <f t="shared" si="5"/>
        <v>219.14572146912548</v>
      </c>
      <c r="L9" s="53">
        <f t="shared" si="6"/>
        <v>36.373007413112745</v>
      </c>
      <c r="M9" s="53">
        <f t="shared" si="7"/>
        <v>3.2836233277778946</v>
      </c>
      <c r="N9" s="54">
        <f t="shared" si="3"/>
        <v>258.80235221001612</v>
      </c>
    </row>
    <row r="10" spans="2:14" s="28" customFormat="1" hidden="1" outlineLevel="1" x14ac:dyDescent="0.35">
      <c r="B10" s="41" t="s">
        <v>18</v>
      </c>
      <c r="C10" s="20" t="s">
        <v>58</v>
      </c>
      <c r="D10" s="55">
        <v>0.17854215000000001</v>
      </c>
      <c r="E10" s="55">
        <v>0</v>
      </c>
      <c r="F10" s="55">
        <v>0</v>
      </c>
      <c r="G10" s="56">
        <f t="shared" si="1"/>
        <v>0.17854215000000001</v>
      </c>
      <c r="I10" s="41" t="s">
        <v>18</v>
      </c>
      <c r="J10" s="20" t="s">
        <v>58</v>
      </c>
      <c r="K10" s="55">
        <f t="shared" si="5"/>
        <v>0.15858114714718885</v>
      </c>
      <c r="L10" s="55">
        <f t="shared" si="6"/>
        <v>0</v>
      </c>
      <c r="M10" s="55">
        <f t="shared" si="7"/>
        <v>0</v>
      </c>
      <c r="N10" s="56">
        <f t="shared" si="3"/>
        <v>0.15858114714718885</v>
      </c>
    </row>
    <row r="11" spans="2:14" s="28" customFormat="1" hidden="1" outlineLevel="1" x14ac:dyDescent="0.35">
      <c r="B11" s="41" t="s">
        <v>18</v>
      </c>
      <c r="C11" s="20" t="s">
        <v>59</v>
      </c>
      <c r="D11" s="55">
        <v>0.119947133</v>
      </c>
      <c r="E11" s="55">
        <v>3.4191797192599993</v>
      </c>
      <c r="F11" s="55">
        <v>0</v>
      </c>
      <c r="G11" s="56">
        <f t="shared" si="1"/>
        <v>3.5391268522599995</v>
      </c>
      <c r="I11" s="41" t="s">
        <v>18</v>
      </c>
      <c r="J11" s="20" t="s">
        <v>59</v>
      </c>
      <c r="K11" s="55">
        <f t="shared" si="5"/>
        <v>0.10653704992438161</v>
      </c>
      <c r="L11" s="55">
        <f t="shared" si="6"/>
        <v>2.9370557146093788</v>
      </c>
      <c r="M11" s="55">
        <f t="shared" si="7"/>
        <v>0</v>
      </c>
      <c r="N11" s="56">
        <f t="shared" si="3"/>
        <v>3.0435927645337602</v>
      </c>
    </row>
    <row r="12" spans="2:14" s="28" customFormat="1" hidden="1" outlineLevel="1" x14ac:dyDescent="0.35">
      <c r="B12" s="41" t="s">
        <v>18</v>
      </c>
      <c r="C12" s="20" t="s">
        <v>60</v>
      </c>
      <c r="D12" s="55">
        <v>246.01999630323965</v>
      </c>
      <c r="E12" s="55">
        <v>0.14021909697600002</v>
      </c>
      <c r="F12" s="55">
        <v>0.14723005182480003</v>
      </c>
      <c r="G12" s="56">
        <f t="shared" si="1"/>
        <v>246.30744545204047</v>
      </c>
      <c r="I12" s="41" t="s">
        <v>18</v>
      </c>
      <c r="J12" s="20" t="s">
        <v>60</v>
      </c>
      <c r="K12" s="55">
        <f t="shared" si="5"/>
        <v>218.51497383063273</v>
      </c>
      <c r="L12" s="55">
        <f t="shared" si="6"/>
        <v>0.12044739788052401</v>
      </c>
      <c r="M12" s="55">
        <f t="shared" si="7"/>
        <v>0.12207506541945003</v>
      </c>
      <c r="N12" s="56">
        <f t="shared" si="3"/>
        <v>218.75749629393269</v>
      </c>
    </row>
    <row r="13" spans="2:14" s="28" customFormat="1" hidden="1" outlineLevel="1" x14ac:dyDescent="0.35">
      <c r="B13" s="41" t="s">
        <v>18</v>
      </c>
      <c r="C13" s="20" t="s">
        <v>61</v>
      </c>
      <c r="D13" s="55">
        <v>0.20023954375</v>
      </c>
      <c r="E13" s="55">
        <v>6.5629365298700018</v>
      </c>
      <c r="F13" s="55">
        <v>0</v>
      </c>
      <c r="G13" s="56">
        <f t="shared" si="1"/>
        <v>6.7631760736200022</v>
      </c>
      <c r="I13" s="41" t="s">
        <v>18</v>
      </c>
      <c r="J13" s="20" t="s">
        <v>61</v>
      </c>
      <c r="K13" s="55">
        <f t="shared" si="5"/>
        <v>0.17785277343251835</v>
      </c>
      <c r="L13" s="55">
        <f t="shared" si="6"/>
        <v>5.6375247346884434</v>
      </c>
      <c r="M13" s="55">
        <f t="shared" si="7"/>
        <v>0</v>
      </c>
      <c r="N13" s="56">
        <f t="shared" si="3"/>
        <v>5.815377508120962</v>
      </c>
    </row>
    <row r="14" spans="2:14" s="28" customFormat="1" hidden="1" outlineLevel="1" x14ac:dyDescent="0.35">
      <c r="B14" s="41" t="s">
        <v>18</v>
      </c>
      <c r="C14" s="20" t="s">
        <v>62</v>
      </c>
      <c r="D14" s="55">
        <v>0</v>
      </c>
      <c r="E14" s="55">
        <v>0</v>
      </c>
      <c r="F14" s="55">
        <v>1.5805737010213099</v>
      </c>
      <c r="G14" s="56">
        <f t="shared" si="1"/>
        <v>1.5805737010213099</v>
      </c>
      <c r="I14" s="41" t="s">
        <v>18</v>
      </c>
      <c r="J14" s="20" t="s">
        <v>62</v>
      </c>
      <c r="K14" s="55">
        <f t="shared" si="5"/>
        <v>0</v>
      </c>
      <c r="L14" s="55">
        <f t="shared" si="6"/>
        <v>0</v>
      </c>
      <c r="M14" s="55">
        <f t="shared" si="7"/>
        <v>1.3105248253396158</v>
      </c>
      <c r="N14" s="56">
        <f t="shared" si="3"/>
        <v>1.3105248253396158</v>
      </c>
    </row>
    <row r="15" spans="2:14" s="28" customFormat="1" hidden="1" outlineLevel="1" x14ac:dyDescent="0.35">
      <c r="B15" s="41" t="s">
        <v>18</v>
      </c>
      <c r="C15" s="20" t="s">
        <v>25</v>
      </c>
      <c r="D15" s="55">
        <v>0.2114125835614738</v>
      </c>
      <c r="E15" s="55">
        <v>32.221379366826866</v>
      </c>
      <c r="F15" s="55">
        <v>2.2324483351682112</v>
      </c>
      <c r="G15" s="56">
        <f t="shared" si="1"/>
        <v>34.66524028555655</v>
      </c>
      <c r="I15" s="41" t="s">
        <v>18</v>
      </c>
      <c r="J15" s="20" t="s">
        <v>25</v>
      </c>
      <c r="K15" s="55">
        <f t="shared" si="5"/>
        <v>0.18777666798864825</v>
      </c>
      <c r="L15" s="55">
        <f t="shared" si="6"/>
        <v>27.677979565934397</v>
      </c>
      <c r="M15" s="55">
        <f t="shared" si="7"/>
        <v>1.851023437018829</v>
      </c>
      <c r="N15" s="56">
        <f t="shared" si="3"/>
        <v>29.716779670941872</v>
      </c>
    </row>
    <row r="16" spans="2:14" collapsed="1" x14ac:dyDescent="0.35">
      <c r="B16" s="18" t="s">
        <v>26</v>
      </c>
      <c r="C16" s="40"/>
      <c r="D16" s="53">
        <f>SUM(D17:D40)</f>
        <v>52.240789599220278</v>
      </c>
      <c r="E16" s="53">
        <f t="shared" ref="E16:F16" si="9">SUM(E17:E40)</f>
        <v>284.57868641207631</v>
      </c>
      <c r="F16" s="53">
        <f t="shared" si="9"/>
        <v>53.458642870707209</v>
      </c>
      <c r="G16" s="54">
        <f t="shared" si="1"/>
        <v>390.27811888200381</v>
      </c>
      <c r="I16" s="18" t="s">
        <v>26</v>
      </c>
      <c r="J16" s="40"/>
      <c r="K16" s="53">
        <f t="shared" si="5"/>
        <v>46.400272106722603</v>
      </c>
      <c r="L16" s="53">
        <f t="shared" si="6"/>
        <v>244.45145497163668</v>
      </c>
      <c r="M16" s="53">
        <f t="shared" si="7"/>
        <v>44.324967931427011</v>
      </c>
      <c r="N16" s="54">
        <f t="shared" si="3"/>
        <v>335.17669500978627</v>
      </c>
    </row>
    <row r="17" spans="2:14" s="28" customFormat="1" hidden="1" outlineLevel="1" x14ac:dyDescent="0.35">
      <c r="B17" s="41" t="s">
        <v>26</v>
      </c>
      <c r="C17" s="20" t="s">
        <v>63</v>
      </c>
      <c r="D17" s="55">
        <v>0.23197769310167232</v>
      </c>
      <c r="E17" s="55">
        <v>0.21935148918580671</v>
      </c>
      <c r="F17" s="55">
        <v>0.23160037945624667</v>
      </c>
      <c r="G17" s="56">
        <f t="shared" si="1"/>
        <v>0.68292956174372565</v>
      </c>
      <c r="I17" s="41" t="s">
        <v>26</v>
      </c>
      <c r="J17" s="20" t="s">
        <v>63</v>
      </c>
      <c r="K17" s="55">
        <f t="shared" si="5"/>
        <v>0.20604259937847569</v>
      </c>
      <c r="L17" s="55">
        <f t="shared" si="6"/>
        <v>0.18842166768603877</v>
      </c>
      <c r="M17" s="55">
        <f t="shared" si="7"/>
        <v>0.19203030307246285</v>
      </c>
      <c r="N17" s="56">
        <f t="shared" si="3"/>
        <v>0.58649457013697726</v>
      </c>
    </row>
    <row r="18" spans="2:14" s="28" customFormat="1" hidden="1" outlineLevel="1" x14ac:dyDescent="0.35">
      <c r="B18" s="41" t="s">
        <v>26</v>
      </c>
      <c r="C18" s="20" t="s">
        <v>64</v>
      </c>
      <c r="D18" s="55">
        <v>2.1213738835456359</v>
      </c>
      <c r="E18" s="55">
        <v>10.474378229014183</v>
      </c>
      <c r="F18" s="55">
        <v>6.4167193053969607</v>
      </c>
      <c r="G18" s="56">
        <f t="shared" si="1"/>
        <v>19.012471417956778</v>
      </c>
      <c r="I18" s="41" t="s">
        <v>26</v>
      </c>
      <c r="J18" s="20" t="s">
        <v>64</v>
      </c>
      <c r="K18" s="55">
        <f t="shared" si="5"/>
        <v>1.8842043964450632</v>
      </c>
      <c r="L18" s="55">
        <f t="shared" si="6"/>
        <v>8.9974306589430384</v>
      </c>
      <c r="M18" s="55">
        <f t="shared" si="7"/>
        <v>5.3203909071275355</v>
      </c>
      <c r="N18" s="56">
        <f t="shared" si="3"/>
        <v>16.202025962515638</v>
      </c>
    </row>
    <row r="19" spans="2:14" s="28" customFormat="1" hidden="1" outlineLevel="1" x14ac:dyDescent="0.35">
      <c r="B19" s="41" t="s">
        <v>26</v>
      </c>
      <c r="C19" s="20" t="s">
        <v>65</v>
      </c>
      <c r="D19" s="55">
        <v>1.6872033078155868</v>
      </c>
      <c r="E19" s="55">
        <v>2.6184912050771327</v>
      </c>
      <c r="F19" s="55">
        <v>0.15570671664981506</v>
      </c>
      <c r="G19" s="56">
        <f t="shared" si="1"/>
        <v>4.4614012295425347</v>
      </c>
      <c r="I19" s="41" t="s">
        <v>26</v>
      </c>
      <c r="J19" s="20" t="s">
        <v>65</v>
      </c>
      <c r="K19" s="55">
        <f t="shared" si="5"/>
        <v>1.498574067938172</v>
      </c>
      <c r="L19" s="55">
        <f t="shared" si="6"/>
        <v>2.2492688858106153</v>
      </c>
      <c r="M19" s="55">
        <f t="shared" si="7"/>
        <v>0.12910344991179423</v>
      </c>
      <c r="N19" s="56">
        <f t="shared" si="3"/>
        <v>3.8769464036605816</v>
      </c>
    </row>
    <row r="20" spans="2:14" s="28" customFormat="1" hidden="1" outlineLevel="1" x14ac:dyDescent="0.35">
      <c r="B20" s="41" t="s">
        <v>26</v>
      </c>
      <c r="C20" s="20" t="s">
        <v>66</v>
      </c>
      <c r="D20" s="55">
        <v>1.609883782465118</v>
      </c>
      <c r="E20" s="55">
        <v>1.9994471853324631</v>
      </c>
      <c r="F20" s="55">
        <v>1.5639557931691572</v>
      </c>
      <c r="G20" s="56">
        <f t="shared" si="1"/>
        <v>5.1732867609667386</v>
      </c>
      <c r="I20" s="41" t="s">
        <v>26</v>
      </c>
      <c r="J20" s="20" t="s">
        <v>66</v>
      </c>
      <c r="K20" s="55">
        <f t="shared" si="5"/>
        <v>1.4298988614003687</v>
      </c>
      <c r="L20" s="55">
        <f t="shared" si="6"/>
        <v>1.7175136330684921</v>
      </c>
      <c r="M20" s="55">
        <f t="shared" si="7"/>
        <v>1.2967461696708673</v>
      </c>
      <c r="N20" s="56">
        <f t="shared" si="3"/>
        <v>4.4441586641397279</v>
      </c>
    </row>
    <row r="21" spans="2:14" s="28" customFormat="1" hidden="1" outlineLevel="1" x14ac:dyDescent="0.35">
      <c r="B21" s="41" t="s">
        <v>26</v>
      </c>
      <c r="C21" s="20" t="s">
        <v>67</v>
      </c>
      <c r="D21" s="55">
        <v>0</v>
      </c>
      <c r="E21" s="55">
        <v>5.0999999999999996</v>
      </c>
      <c r="F21" s="55">
        <v>7.8</v>
      </c>
      <c r="G21" s="56">
        <f t="shared" si="1"/>
        <v>12.899999999999999</v>
      </c>
      <c r="I21" s="41" t="s">
        <v>26</v>
      </c>
      <c r="J21" s="20" t="s">
        <v>67</v>
      </c>
      <c r="K21" s="55">
        <f t="shared" si="5"/>
        <v>0</v>
      </c>
      <c r="L21" s="55">
        <f t="shared" si="6"/>
        <v>4.380870669105887</v>
      </c>
      <c r="M21" s="55">
        <f t="shared" si="7"/>
        <v>6.4673312171674464</v>
      </c>
      <c r="N21" s="56">
        <f t="shared" si="3"/>
        <v>10.848201886273333</v>
      </c>
    </row>
    <row r="22" spans="2:14" s="28" customFormat="1" hidden="1" outlineLevel="1" x14ac:dyDescent="0.35">
      <c r="B22" s="41" t="s">
        <v>26</v>
      </c>
      <c r="C22" s="20" t="s">
        <v>58</v>
      </c>
      <c r="D22" s="55">
        <v>4.5272055414786427</v>
      </c>
      <c r="E22" s="55">
        <v>53.059189938931212</v>
      </c>
      <c r="F22" s="55">
        <v>3.1534470127911818</v>
      </c>
      <c r="G22" s="56">
        <f t="shared" si="1"/>
        <v>60.739842493201039</v>
      </c>
      <c r="I22" s="41" t="s">
        <v>26</v>
      </c>
      <c r="J22" s="20" t="s">
        <v>58</v>
      </c>
      <c r="K22" s="55">
        <f t="shared" si="5"/>
        <v>4.02106420326401</v>
      </c>
      <c r="L22" s="55">
        <f t="shared" si="6"/>
        <v>45.577539005878805</v>
      </c>
      <c r="M22" s="55">
        <f t="shared" si="7"/>
        <v>2.6146649112189539</v>
      </c>
      <c r="N22" s="56">
        <f t="shared" si="3"/>
        <v>52.213268120361768</v>
      </c>
    </row>
    <row r="23" spans="2:14" s="28" customFormat="1" hidden="1" outlineLevel="1" x14ac:dyDescent="0.35">
      <c r="B23" s="41" t="s">
        <v>26</v>
      </c>
      <c r="C23" s="20" t="s">
        <v>68</v>
      </c>
      <c r="D23" s="55">
        <v>0.68801048794264064</v>
      </c>
      <c r="E23" s="55">
        <v>32.79311868617976</v>
      </c>
      <c r="F23" s="55">
        <v>0</v>
      </c>
      <c r="G23" s="56">
        <f t="shared" si="1"/>
        <v>33.481129174122401</v>
      </c>
      <c r="I23" s="41" t="s">
        <v>26</v>
      </c>
      <c r="J23" s="20" t="s">
        <v>68</v>
      </c>
      <c r="K23" s="55">
        <f t="shared" si="5"/>
        <v>0.61109095206505071</v>
      </c>
      <c r="L23" s="55">
        <f t="shared" si="6"/>
        <v>28.169100353096685</v>
      </c>
      <c r="M23" s="55">
        <f t="shared" si="7"/>
        <v>0</v>
      </c>
      <c r="N23" s="56">
        <f t="shared" si="3"/>
        <v>28.780191305161736</v>
      </c>
    </row>
    <row r="24" spans="2:14" s="28" customFormat="1" hidden="1" outlineLevel="1" x14ac:dyDescent="0.35">
      <c r="B24" s="41" t="s">
        <v>26</v>
      </c>
      <c r="C24" s="20" t="s">
        <v>69</v>
      </c>
      <c r="D24" s="55">
        <v>0</v>
      </c>
      <c r="E24" s="55">
        <v>5.8209712619876397</v>
      </c>
      <c r="F24" s="55">
        <v>2.6523322823247661</v>
      </c>
      <c r="G24" s="56">
        <f t="shared" si="1"/>
        <v>8.4733035443124063</v>
      </c>
      <c r="I24" s="41" t="s">
        <v>26</v>
      </c>
      <c r="J24" s="20" t="s">
        <v>69</v>
      </c>
      <c r="K24" s="55">
        <f t="shared" si="5"/>
        <v>0</v>
      </c>
      <c r="L24" s="55">
        <f t="shared" si="6"/>
        <v>5.0001808367352805</v>
      </c>
      <c r="M24" s="55">
        <f t="shared" si="7"/>
        <v>2.1991681240743515</v>
      </c>
      <c r="N24" s="56">
        <f t="shared" si="3"/>
        <v>7.1993489608096315</v>
      </c>
    </row>
    <row r="25" spans="2:14" s="28" customFormat="1" hidden="1" outlineLevel="1" x14ac:dyDescent="0.35">
      <c r="B25" s="41" t="s">
        <v>26</v>
      </c>
      <c r="C25" s="20" t="s">
        <v>60</v>
      </c>
      <c r="D25" s="55">
        <v>3.2694927721289662</v>
      </c>
      <c r="E25" s="55">
        <v>25.415809526458105</v>
      </c>
      <c r="F25" s="55">
        <v>1.9909318773461864</v>
      </c>
      <c r="G25" s="56">
        <f t="shared" si="1"/>
        <v>30.676234175933256</v>
      </c>
      <c r="I25" s="41" t="s">
        <v>26</v>
      </c>
      <c r="J25" s="20" t="s">
        <v>60</v>
      </c>
      <c r="K25" s="55">
        <f t="shared" si="5"/>
        <v>2.9039636544852514</v>
      </c>
      <c r="L25" s="55">
        <f t="shared" si="6"/>
        <v>21.83203421294947</v>
      </c>
      <c r="M25" s="55">
        <f t="shared" si="7"/>
        <v>1.6507712668736898</v>
      </c>
      <c r="N25" s="56">
        <f t="shared" si="3"/>
        <v>26.386769134308413</v>
      </c>
    </row>
    <row r="26" spans="2:14" s="28" customFormat="1" hidden="1" outlineLevel="1" x14ac:dyDescent="0.35">
      <c r="B26" s="41" t="s">
        <v>26</v>
      </c>
      <c r="C26" s="20" t="s">
        <v>70</v>
      </c>
      <c r="D26" s="55">
        <v>0.50433095010520246</v>
      </c>
      <c r="E26" s="55">
        <v>5.219678518462449</v>
      </c>
      <c r="F26" s="55">
        <v>0.45702474879366006</v>
      </c>
      <c r="G26" s="56">
        <f t="shared" si="1"/>
        <v>6.1810342173613115</v>
      </c>
      <c r="I26" s="41" t="s">
        <v>26</v>
      </c>
      <c r="J26" s="20" t="s">
        <v>70</v>
      </c>
      <c r="K26" s="55">
        <f t="shared" si="5"/>
        <v>0.44794677676680084</v>
      </c>
      <c r="L26" s="55">
        <f t="shared" si="6"/>
        <v>4.4836738281753359</v>
      </c>
      <c r="M26" s="55">
        <f t="shared" si="7"/>
        <v>0.37893979806299333</v>
      </c>
      <c r="N26" s="56">
        <f t="shared" si="3"/>
        <v>5.3105604030051303</v>
      </c>
    </row>
    <row r="27" spans="2:14" s="28" customFormat="1" hidden="1" outlineLevel="1" x14ac:dyDescent="0.35">
      <c r="B27" s="41" t="s">
        <v>26</v>
      </c>
      <c r="C27" s="20" t="s">
        <v>71</v>
      </c>
      <c r="D27" s="55">
        <v>0.11136099021415716</v>
      </c>
      <c r="E27" s="55">
        <v>2.6459631332596007E-2</v>
      </c>
      <c r="F27" s="55">
        <v>2.7910814960111777E-2</v>
      </c>
      <c r="G27" s="56">
        <f t="shared" si="1"/>
        <v>0.16573143650686495</v>
      </c>
      <c r="I27" s="41" t="s">
        <v>26</v>
      </c>
      <c r="J27" s="20" t="s">
        <v>71</v>
      </c>
      <c r="K27" s="55">
        <f t="shared" si="5"/>
        <v>9.8910837444311686E-2</v>
      </c>
      <c r="L27" s="55">
        <f t="shared" si="6"/>
        <v>2.2728671141240189E-2</v>
      </c>
      <c r="M27" s="55">
        <f t="shared" si="7"/>
        <v>2.3142113447194239E-2</v>
      </c>
      <c r="N27" s="56">
        <f t="shared" si="3"/>
        <v>0.14478162203274611</v>
      </c>
    </row>
    <row r="28" spans="2:14" s="28" customFormat="1" hidden="1" outlineLevel="1" x14ac:dyDescent="0.35">
      <c r="B28" s="41" t="s">
        <v>26</v>
      </c>
      <c r="C28" s="20" t="s">
        <v>72</v>
      </c>
      <c r="D28" s="55">
        <v>7.7767699363360583</v>
      </c>
      <c r="E28" s="55">
        <v>37.840697740167982</v>
      </c>
      <c r="F28" s="55">
        <v>1.0101339627053219</v>
      </c>
      <c r="G28" s="56">
        <f t="shared" si="1"/>
        <v>46.627601639209367</v>
      </c>
      <c r="I28" s="41" t="s">
        <v>26</v>
      </c>
      <c r="J28" s="20" t="s">
        <v>72</v>
      </c>
      <c r="K28" s="55">
        <f t="shared" si="5"/>
        <v>6.907327471994388</v>
      </c>
      <c r="L28" s="55">
        <f t="shared" si="6"/>
        <v>32.504941731059475</v>
      </c>
      <c r="M28" s="55">
        <f t="shared" si="7"/>
        <v>0.83754755263143399</v>
      </c>
      <c r="N28" s="56">
        <f t="shared" si="3"/>
        <v>40.249816755685295</v>
      </c>
    </row>
    <row r="29" spans="2:14" s="28" customFormat="1" hidden="1" outlineLevel="1" x14ac:dyDescent="0.35">
      <c r="B29" s="41" t="s">
        <v>26</v>
      </c>
      <c r="C29" s="20" t="s">
        <v>73</v>
      </c>
      <c r="D29" s="55">
        <v>0</v>
      </c>
      <c r="E29" s="55">
        <v>0</v>
      </c>
      <c r="F29" s="55">
        <v>3.1997041753478186</v>
      </c>
      <c r="G29" s="56">
        <f t="shared" si="1"/>
        <v>3.1997041753478186</v>
      </c>
      <c r="I29" s="41" t="s">
        <v>26</v>
      </c>
      <c r="J29" s="20" t="s">
        <v>73</v>
      </c>
      <c r="K29" s="55">
        <f t="shared" si="5"/>
        <v>0</v>
      </c>
      <c r="L29" s="55">
        <f t="shared" si="6"/>
        <v>0</v>
      </c>
      <c r="M29" s="55">
        <f t="shared" si="7"/>
        <v>2.6530188075548677</v>
      </c>
      <c r="N29" s="56">
        <f t="shared" si="3"/>
        <v>2.6530188075548677</v>
      </c>
    </row>
    <row r="30" spans="2:14" s="28" customFormat="1" hidden="1" outlineLevel="1" x14ac:dyDescent="0.35">
      <c r="B30" s="41" t="s">
        <v>26</v>
      </c>
      <c r="C30" s="20" t="s">
        <v>74</v>
      </c>
      <c r="D30" s="55">
        <v>3.9245843158103672E-2</v>
      </c>
      <c r="E30" s="55">
        <v>3.4701923404516877</v>
      </c>
      <c r="F30" s="55">
        <v>0.23847354479378502</v>
      </c>
      <c r="G30" s="56">
        <f t="shared" si="1"/>
        <v>3.7479117284035763</v>
      </c>
      <c r="I30" s="41" t="s">
        <v>26</v>
      </c>
      <c r="J30" s="20" t="s">
        <v>74</v>
      </c>
      <c r="K30" s="55">
        <f t="shared" si="5"/>
        <v>3.4858159985027247E-2</v>
      </c>
      <c r="L30" s="55">
        <f t="shared" si="6"/>
        <v>2.9808752628315114</v>
      </c>
      <c r="M30" s="55">
        <f t="shared" si="7"/>
        <v>0.19772915393761861</v>
      </c>
      <c r="N30" s="56">
        <f t="shared" si="3"/>
        <v>3.2134625767541571</v>
      </c>
    </row>
    <row r="31" spans="2:14" s="28" customFormat="1" hidden="1" outlineLevel="1" x14ac:dyDescent="0.35">
      <c r="B31" s="41" t="s">
        <v>26</v>
      </c>
      <c r="C31" s="20" t="s">
        <v>61</v>
      </c>
      <c r="D31" s="55">
        <v>2.9981899999999995E-2</v>
      </c>
      <c r="E31" s="55">
        <v>0</v>
      </c>
      <c r="F31" s="55">
        <v>0</v>
      </c>
      <c r="G31" s="56">
        <f t="shared" si="1"/>
        <v>2.9981899999999995E-2</v>
      </c>
      <c r="I31" s="41" t="s">
        <v>26</v>
      </c>
      <c r="J31" s="20" t="s">
        <v>61</v>
      </c>
      <c r="K31" s="55">
        <f t="shared" si="5"/>
        <v>2.6629925178185097E-2</v>
      </c>
      <c r="L31" s="55">
        <f t="shared" si="6"/>
        <v>0</v>
      </c>
      <c r="M31" s="55">
        <f t="shared" si="7"/>
        <v>0</v>
      </c>
      <c r="N31" s="56">
        <f t="shared" si="3"/>
        <v>2.6629925178185097E-2</v>
      </c>
    </row>
    <row r="32" spans="2:14" s="28" customFormat="1" hidden="1" outlineLevel="1" x14ac:dyDescent="0.35">
      <c r="B32" s="41" t="s">
        <v>26</v>
      </c>
      <c r="C32" s="20" t="s">
        <v>75</v>
      </c>
      <c r="D32" s="55">
        <v>0.79730770117081962</v>
      </c>
      <c r="E32" s="55">
        <v>0.75404222104969487</v>
      </c>
      <c r="F32" s="55">
        <v>0.79611145820267759</v>
      </c>
      <c r="G32" s="56">
        <f t="shared" si="1"/>
        <v>2.3474613804231921</v>
      </c>
      <c r="I32" s="41" t="s">
        <v>26</v>
      </c>
      <c r="J32" s="20" t="s">
        <v>75</v>
      </c>
      <c r="K32" s="55">
        <f t="shared" si="5"/>
        <v>0.70816874268040697</v>
      </c>
      <c r="L32" s="55">
        <f t="shared" si="6"/>
        <v>0.64771793126746391</v>
      </c>
      <c r="M32" s="55">
        <f t="shared" si="7"/>
        <v>0.66009185717677865</v>
      </c>
      <c r="N32" s="56">
        <f t="shared" si="3"/>
        <v>2.0159785311246496</v>
      </c>
    </row>
    <row r="33" spans="2:14" s="28" customFormat="1" hidden="1" outlineLevel="1" x14ac:dyDescent="0.35">
      <c r="B33" s="41" t="s">
        <v>26</v>
      </c>
      <c r="C33" s="20" t="s">
        <v>76</v>
      </c>
      <c r="D33" s="55">
        <v>0</v>
      </c>
      <c r="E33" s="55">
        <v>5.8181057783715353</v>
      </c>
      <c r="F33" s="55">
        <v>13.57509530738538</v>
      </c>
      <c r="G33" s="56">
        <f t="shared" si="1"/>
        <v>19.393201085756914</v>
      </c>
      <c r="I33" s="41" t="s">
        <v>26</v>
      </c>
      <c r="J33" s="20" t="s">
        <v>76</v>
      </c>
      <c r="K33" s="55">
        <f t="shared" si="5"/>
        <v>0</v>
      </c>
      <c r="L33" s="55">
        <f t="shared" si="6"/>
        <v>4.9977194027888894</v>
      </c>
      <c r="M33" s="55">
        <f t="shared" si="7"/>
        <v>11.255722776599587</v>
      </c>
      <c r="N33" s="56">
        <f t="shared" si="3"/>
        <v>16.253442179388475</v>
      </c>
    </row>
    <row r="34" spans="2:14" s="28" customFormat="1" hidden="1" outlineLevel="1" x14ac:dyDescent="0.35">
      <c r="B34" s="41" t="s">
        <v>26</v>
      </c>
      <c r="C34" s="20" t="s">
        <v>77</v>
      </c>
      <c r="D34" s="55">
        <v>8.1487192532507802</v>
      </c>
      <c r="E34" s="55">
        <v>14.521816192549027</v>
      </c>
      <c r="F34" s="55">
        <v>0.7785335832490754</v>
      </c>
      <c r="G34" s="56">
        <f t="shared" si="1"/>
        <v>23.449069029048882</v>
      </c>
      <c r="I34" s="41" t="s">
        <v>26</v>
      </c>
      <c r="J34" s="20" t="s">
        <v>77</v>
      </c>
      <c r="K34" s="55">
        <f t="shared" si="5"/>
        <v>7.237692875104802</v>
      </c>
      <c r="L34" s="55">
        <f t="shared" si="6"/>
        <v>12.474156592173522</v>
      </c>
      <c r="M34" s="55">
        <f t="shared" si="7"/>
        <v>0.64551724955897127</v>
      </c>
      <c r="N34" s="56">
        <f t="shared" si="3"/>
        <v>20.357366716837294</v>
      </c>
    </row>
    <row r="35" spans="2:14" s="28" customFormat="1" hidden="1" outlineLevel="1" x14ac:dyDescent="0.35">
      <c r="B35" s="41" t="s">
        <v>26</v>
      </c>
      <c r="C35" s="20" t="s">
        <v>78</v>
      </c>
      <c r="D35" s="55">
        <v>2.8461112624669447</v>
      </c>
      <c r="E35" s="55">
        <v>7.6301278093937199</v>
      </c>
      <c r="F35" s="55">
        <v>0.13931653594983454</v>
      </c>
      <c r="G35" s="57">
        <f t="shared" si="1"/>
        <v>10.615555607810499</v>
      </c>
      <c r="I35" s="41" t="s">
        <v>26</v>
      </c>
      <c r="J35" s="20" t="s">
        <v>78</v>
      </c>
      <c r="K35" s="55">
        <f t="shared" si="5"/>
        <v>2.5279161750350938</v>
      </c>
      <c r="L35" s="55">
        <f t="shared" si="6"/>
        <v>6.554235906216098</v>
      </c>
      <c r="M35" s="55">
        <f t="shared" si="7"/>
        <v>0.1155136130789738</v>
      </c>
      <c r="N35" s="57">
        <f t="shared" si="3"/>
        <v>9.1976656943301656</v>
      </c>
    </row>
    <row r="36" spans="2:14" s="28" customFormat="1" hidden="1" outlineLevel="1" x14ac:dyDescent="0.35">
      <c r="B36" s="41" t="s">
        <v>26</v>
      </c>
      <c r="C36" s="20" t="s">
        <v>79</v>
      </c>
      <c r="D36" s="55">
        <v>0.28755779893221495</v>
      </c>
      <c r="E36" s="55">
        <v>33.178978189076993</v>
      </c>
      <c r="F36" s="55">
        <v>0</v>
      </c>
      <c r="G36" s="56">
        <f t="shared" si="1"/>
        <v>33.466535988009205</v>
      </c>
      <c r="I36" s="41" t="s">
        <v>26</v>
      </c>
      <c r="J36" s="20" t="s">
        <v>79</v>
      </c>
      <c r="K36" s="55">
        <f t="shared" si="5"/>
        <v>0.25540885233986105</v>
      </c>
      <c r="L36" s="55">
        <f t="shared" si="6"/>
        <v>28.500551446947323</v>
      </c>
      <c r="M36" s="55">
        <f t="shared" si="7"/>
        <v>0</v>
      </c>
      <c r="N36" s="56">
        <f t="shared" si="3"/>
        <v>28.755960299287185</v>
      </c>
    </row>
    <row r="37" spans="2:14" s="28" customFormat="1" hidden="1" outlineLevel="1" x14ac:dyDescent="0.35">
      <c r="B37" s="41" t="s">
        <v>26</v>
      </c>
      <c r="C37" s="20" t="s">
        <v>80</v>
      </c>
      <c r="D37" s="55">
        <v>0.83737201886656165</v>
      </c>
      <c r="E37" s="55">
        <v>0.89129153849318943</v>
      </c>
      <c r="F37" s="55">
        <v>0.68789705036426574</v>
      </c>
      <c r="G37" s="56">
        <f t="shared" si="1"/>
        <v>2.4165606077240169</v>
      </c>
      <c r="I37" s="41" t="s">
        <v>26</v>
      </c>
      <c r="J37" s="20" t="s">
        <v>80</v>
      </c>
      <c r="K37" s="55">
        <f t="shared" si="5"/>
        <v>0.74375387179339336</v>
      </c>
      <c r="L37" s="55">
        <f t="shared" si="6"/>
        <v>0.76561430560923016</v>
      </c>
      <c r="M37" s="55">
        <f t="shared" si="7"/>
        <v>0.57036641897669527</v>
      </c>
      <c r="N37" s="56">
        <f t="shared" si="3"/>
        <v>2.0797345963793186</v>
      </c>
    </row>
    <row r="38" spans="2:14" s="28" customFormat="1" hidden="1" outlineLevel="1" x14ac:dyDescent="0.35">
      <c r="B38" s="41" t="s">
        <v>26</v>
      </c>
      <c r="C38" s="20" t="s">
        <v>81</v>
      </c>
      <c r="D38" s="55">
        <v>0.48195257998417579</v>
      </c>
      <c r="E38" s="55">
        <v>26.023104669502388</v>
      </c>
      <c r="F38" s="55">
        <v>0.32673468917135107</v>
      </c>
      <c r="G38" s="56">
        <f t="shared" si="1"/>
        <v>26.831791938657911</v>
      </c>
      <c r="I38" s="41" t="s">
        <v>26</v>
      </c>
      <c r="J38" s="20" t="s">
        <v>81</v>
      </c>
      <c r="K38" s="55">
        <f t="shared" si="5"/>
        <v>0.42807030723242595</v>
      </c>
      <c r="L38" s="55">
        <f t="shared" si="6"/>
        <v>22.353697248175578</v>
      </c>
      <c r="M38" s="55">
        <f t="shared" si="7"/>
        <v>0.27091044294992067</v>
      </c>
      <c r="N38" s="56">
        <f t="shared" si="3"/>
        <v>23.052677998357922</v>
      </c>
    </row>
    <row r="39" spans="2:14" s="28" customFormat="1" hidden="1" outlineLevel="1" x14ac:dyDescent="0.35">
      <c r="B39" s="41" t="s">
        <v>26</v>
      </c>
      <c r="C39" s="20" t="s">
        <v>25</v>
      </c>
      <c r="D39" s="55">
        <v>14.17535835287724</v>
      </c>
      <c r="E39" s="55">
        <v>8.0572151949078084</v>
      </c>
      <c r="F39" s="55">
        <v>7.9347921816420222</v>
      </c>
      <c r="G39" s="56">
        <f t="shared" si="1"/>
        <v>30.167365729427068</v>
      </c>
      <c r="I39" s="41" t="s">
        <v>26</v>
      </c>
      <c r="J39" s="20" t="s">
        <v>25</v>
      </c>
      <c r="K39" s="55">
        <f t="shared" si="5"/>
        <v>12.590554044643005</v>
      </c>
      <c r="L39" s="55">
        <f t="shared" si="6"/>
        <v>6.9211015141266445</v>
      </c>
      <c r="M39" s="55">
        <f t="shared" si="7"/>
        <v>6.5790934843679016</v>
      </c>
      <c r="N39" s="56">
        <f t="shared" si="3"/>
        <v>26.090749043137553</v>
      </c>
    </row>
    <row r="40" spans="2:14" s="28" customFormat="1" hidden="1" outlineLevel="1" x14ac:dyDescent="0.35">
      <c r="B40" s="41" t="s">
        <v>26</v>
      </c>
      <c r="C40" s="20" t="s">
        <v>82</v>
      </c>
      <c r="D40" s="55">
        <v>2.0695735433797693</v>
      </c>
      <c r="E40" s="55">
        <v>3.6462190661509144</v>
      </c>
      <c r="F40" s="55">
        <v>0.32222145100758831</v>
      </c>
      <c r="G40" s="56">
        <f t="shared" si="1"/>
        <v>6.0380140605382726</v>
      </c>
      <c r="I40" s="41" t="s">
        <v>26</v>
      </c>
      <c r="J40" s="20" t="s">
        <v>82</v>
      </c>
      <c r="K40" s="55">
        <f t="shared" si="5"/>
        <v>1.8381953315485235</v>
      </c>
      <c r="L40" s="55">
        <f t="shared" si="6"/>
        <v>3.1320812078500389</v>
      </c>
      <c r="M40" s="55">
        <f t="shared" si="7"/>
        <v>0.26716831396697011</v>
      </c>
      <c r="N40" s="56">
        <f t="shared" si="3"/>
        <v>5.2374448533655329</v>
      </c>
    </row>
    <row r="41" spans="2:14" collapsed="1" x14ac:dyDescent="0.35">
      <c r="B41" s="18" t="s">
        <v>39</v>
      </c>
      <c r="C41" s="42"/>
      <c r="D41" s="53">
        <f>+D42</f>
        <v>0</v>
      </c>
      <c r="E41" s="53">
        <f t="shared" ref="E41:F41" si="10">+E42</f>
        <v>0</v>
      </c>
      <c r="F41" s="53">
        <f t="shared" si="10"/>
        <v>0</v>
      </c>
      <c r="G41" s="54">
        <f t="shared" si="1"/>
        <v>0</v>
      </c>
      <c r="I41" s="18" t="s">
        <v>39</v>
      </c>
      <c r="J41" s="42"/>
      <c r="K41" s="53">
        <f t="shared" si="5"/>
        <v>0</v>
      </c>
      <c r="L41" s="53">
        <f t="shared" si="6"/>
        <v>0</v>
      </c>
      <c r="M41" s="53">
        <f t="shared" si="7"/>
        <v>0</v>
      </c>
      <c r="N41" s="54">
        <f t="shared" si="3"/>
        <v>0</v>
      </c>
    </row>
    <row r="42" spans="2:14" hidden="1" outlineLevel="1" x14ac:dyDescent="0.35">
      <c r="B42" s="41" t="s">
        <v>39</v>
      </c>
      <c r="C42" s="19"/>
      <c r="D42" s="55"/>
      <c r="E42" s="55"/>
      <c r="F42" s="55"/>
      <c r="G42" s="56">
        <f t="shared" si="1"/>
        <v>0</v>
      </c>
      <c r="I42" s="41" t="s">
        <v>39</v>
      </c>
      <c r="J42" s="19"/>
      <c r="K42" s="55">
        <f t="shared" si="5"/>
        <v>0</v>
      </c>
      <c r="L42" s="55">
        <f t="shared" si="6"/>
        <v>0</v>
      </c>
      <c r="M42" s="55">
        <f t="shared" si="7"/>
        <v>0</v>
      </c>
      <c r="N42" s="56">
        <f t="shared" si="3"/>
        <v>0</v>
      </c>
    </row>
    <row r="43" spans="2:14" collapsed="1" x14ac:dyDescent="0.35">
      <c r="B43" s="18" t="s">
        <v>40</v>
      </c>
      <c r="C43" s="42"/>
      <c r="D43" s="53">
        <f>+D44</f>
        <v>0.27356522989002974</v>
      </c>
      <c r="E43" s="53">
        <f t="shared" ref="E43:F43" si="11">+E44</f>
        <v>4.0995885339920886</v>
      </c>
      <c r="F43" s="53">
        <f t="shared" si="11"/>
        <v>4.1083019275688946</v>
      </c>
      <c r="G43" s="54">
        <f t="shared" si="1"/>
        <v>8.4814556914510142</v>
      </c>
      <c r="I43" s="18" t="s">
        <v>40</v>
      </c>
      <c r="J43" s="42"/>
      <c r="K43" s="53">
        <f t="shared" si="5"/>
        <v>0.24298065177071829</v>
      </c>
      <c r="L43" s="53">
        <f t="shared" si="6"/>
        <v>3.5215229733272047</v>
      </c>
      <c r="M43" s="53">
        <f t="shared" si="7"/>
        <v>3.4063781161173723</v>
      </c>
      <c r="N43" s="54">
        <f t="shared" si="3"/>
        <v>7.170881741215295</v>
      </c>
    </row>
    <row r="44" spans="2:14" hidden="1" outlineLevel="1" x14ac:dyDescent="0.35">
      <c r="B44" s="41" t="s">
        <v>40</v>
      </c>
      <c r="C44" s="20" t="s">
        <v>25</v>
      </c>
      <c r="D44" s="55">
        <v>0.27356522989002974</v>
      </c>
      <c r="E44" s="55">
        <v>4.0995885339920886</v>
      </c>
      <c r="F44" s="55">
        <v>4.1083019275688946</v>
      </c>
      <c r="G44" s="56">
        <f t="shared" si="1"/>
        <v>8.4814556914510142</v>
      </c>
      <c r="I44" s="41" t="s">
        <v>40</v>
      </c>
      <c r="J44" s="20" t="s">
        <v>25</v>
      </c>
      <c r="K44" s="55">
        <f t="shared" si="5"/>
        <v>0.24298065177071829</v>
      </c>
      <c r="L44" s="55">
        <f t="shared" si="6"/>
        <v>3.5215229733272047</v>
      </c>
      <c r="M44" s="55">
        <f t="shared" si="7"/>
        <v>3.4063781161173723</v>
      </c>
      <c r="N44" s="56">
        <f t="shared" si="3"/>
        <v>7.170881741215295</v>
      </c>
    </row>
    <row r="45" spans="2:14" collapsed="1" x14ac:dyDescent="0.35">
      <c r="B45" s="17" t="s">
        <v>41</v>
      </c>
      <c r="C45" s="17"/>
      <c r="D45" s="51">
        <f>+D46+D71+D72</f>
        <v>2.0227479831368451</v>
      </c>
      <c r="E45" s="51">
        <f t="shared" ref="E45:F45" si="12">+E46+E71+E72</f>
        <v>1.9130576230554246</v>
      </c>
      <c r="F45" s="51">
        <f t="shared" si="12"/>
        <v>2.0199116171345572</v>
      </c>
      <c r="G45" s="52">
        <f t="shared" si="1"/>
        <v>5.9557172233268272</v>
      </c>
      <c r="I45" s="17" t="s">
        <v>41</v>
      </c>
      <c r="J45" s="17"/>
      <c r="K45" s="51">
        <f t="shared" si="5"/>
        <v>1.7966048664447218</v>
      </c>
      <c r="L45" s="51">
        <f t="shared" si="6"/>
        <v>1.6433054959123403</v>
      </c>
      <c r="M45" s="51">
        <f t="shared" si="7"/>
        <v>1.6747996740273718</v>
      </c>
      <c r="N45" s="52">
        <f t="shared" si="3"/>
        <v>5.1147100363844338</v>
      </c>
    </row>
    <row r="46" spans="2:14" x14ac:dyDescent="0.35">
      <c r="B46" s="43" t="s">
        <v>42</v>
      </c>
      <c r="C46" s="44"/>
      <c r="D46" s="58">
        <f>SUM(D47:D70)</f>
        <v>2.0227479831368451</v>
      </c>
      <c r="E46" s="58">
        <f t="shared" ref="E46" si="13">SUM(E47:E70)</f>
        <v>1.9130576230554246</v>
      </c>
      <c r="F46" s="58">
        <f t="shared" ref="F46" si="14">SUM(F47:F70)</f>
        <v>2.0199116171345572</v>
      </c>
      <c r="G46" s="59">
        <f t="shared" si="1"/>
        <v>5.9557172233268272</v>
      </c>
      <c r="I46" s="43" t="s">
        <v>42</v>
      </c>
      <c r="J46" s="44"/>
      <c r="K46" s="58">
        <f t="shared" si="5"/>
        <v>1.7966048664447218</v>
      </c>
      <c r="L46" s="58">
        <f t="shared" si="6"/>
        <v>1.6433054959123403</v>
      </c>
      <c r="M46" s="58">
        <f t="shared" si="7"/>
        <v>1.6747996740273718</v>
      </c>
      <c r="N46" s="59">
        <f t="shared" si="3"/>
        <v>5.1147100363844338</v>
      </c>
    </row>
    <row r="47" spans="2:14" s="28" customFormat="1" hidden="1" outlineLevel="1" x14ac:dyDescent="0.35">
      <c r="B47" s="41" t="s">
        <v>42</v>
      </c>
      <c r="C47" s="20" t="s">
        <v>63</v>
      </c>
      <c r="D47" s="55">
        <v>4.0937239959118639E-2</v>
      </c>
      <c r="E47" s="55">
        <v>3.8709086326907068E-2</v>
      </c>
      <c r="F47" s="55">
        <v>4.0870655198161174E-2</v>
      </c>
      <c r="G47" s="56">
        <f t="shared" si="1"/>
        <v>0.12051698148418688</v>
      </c>
      <c r="I47" s="41" t="s">
        <v>42</v>
      </c>
      <c r="J47" s="20" t="s">
        <v>63</v>
      </c>
      <c r="K47" s="55">
        <f t="shared" si="5"/>
        <v>3.6360458713848645E-2</v>
      </c>
      <c r="L47" s="55">
        <f t="shared" si="6"/>
        <v>3.3250882532830373E-2</v>
      </c>
      <c r="M47" s="55">
        <f t="shared" si="7"/>
        <v>3.388770054219932E-2</v>
      </c>
      <c r="N47" s="56">
        <f t="shared" si="3"/>
        <v>0.10349904178887834</v>
      </c>
    </row>
    <row r="48" spans="2:14" s="28" customFormat="1" hidden="1" outlineLevel="1" x14ac:dyDescent="0.35">
      <c r="B48" s="41" t="s">
        <v>42</v>
      </c>
      <c r="C48" s="20" t="s">
        <v>64</v>
      </c>
      <c r="D48" s="55">
        <v>7.6172429482676907E-3</v>
      </c>
      <c r="E48" s="55">
        <v>7.1960494686051776E-3</v>
      </c>
      <c r="F48" s="55">
        <v>7.6082296599653872E-3</v>
      </c>
      <c r="G48" s="56">
        <f t="shared" si="1"/>
        <v>2.2421522076838257E-2</v>
      </c>
      <c r="I48" s="41" t="s">
        <v>42</v>
      </c>
      <c r="J48" s="20" t="s">
        <v>64</v>
      </c>
      <c r="K48" s="55">
        <f t="shared" si="5"/>
        <v>6.7656355926884789E-3</v>
      </c>
      <c r="L48" s="55">
        <f t="shared" si="6"/>
        <v>6.1813651079308677E-3</v>
      </c>
      <c r="M48" s="55">
        <f t="shared" si="7"/>
        <v>6.308325793240181E-3</v>
      </c>
      <c r="N48" s="56">
        <f t="shared" si="3"/>
        <v>1.9255326493859529E-2</v>
      </c>
    </row>
    <row r="49" spans="2:14" s="28" customFormat="1" hidden="1" outlineLevel="1" x14ac:dyDescent="0.35">
      <c r="B49" s="41" t="s">
        <v>42</v>
      </c>
      <c r="C49" s="20" t="s">
        <v>65</v>
      </c>
      <c r="D49" s="55">
        <v>2.7509128818886747E-2</v>
      </c>
      <c r="E49" s="55">
        <v>2.6014931646333887E-2</v>
      </c>
      <c r="F49" s="55">
        <v>2.7477655879379129E-2</v>
      </c>
      <c r="G49" s="56">
        <f t="shared" si="1"/>
        <v>8.1001716344599767E-2</v>
      </c>
      <c r="I49" s="41" t="s">
        <v>42</v>
      </c>
      <c r="J49" s="20" t="s">
        <v>65</v>
      </c>
      <c r="K49" s="55">
        <f t="shared" si="5"/>
        <v>2.4433609683309248E-2</v>
      </c>
      <c r="L49" s="55">
        <f t="shared" si="6"/>
        <v>2.2346676668278165E-2</v>
      </c>
      <c r="M49" s="55">
        <f t="shared" si="7"/>
        <v>2.2782961749140161E-2</v>
      </c>
      <c r="N49" s="56">
        <f t="shared" si="3"/>
        <v>6.9563248100727573E-2</v>
      </c>
    </row>
    <row r="50" spans="2:14" s="28" customFormat="1" hidden="1" outlineLevel="1" x14ac:dyDescent="0.35">
      <c r="B50" s="41" t="s">
        <v>42</v>
      </c>
      <c r="C50" s="20" t="s">
        <v>66</v>
      </c>
      <c r="D50" s="55">
        <v>0.27637533771443257</v>
      </c>
      <c r="E50" s="55">
        <v>0.26138234741161115</v>
      </c>
      <c r="F50" s="55">
        <v>0.27599219879455711</v>
      </c>
      <c r="G50" s="56">
        <f t="shared" si="1"/>
        <v>0.81374988392060077</v>
      </c>
      <c r="I50" s="41" t="s">
        <v>42</v>
      </c>
      <c r="J50" s="20" t="s">
        <v>66</v>
      </c>
      <c r="K50" s="55">
        <f t="shared" si="5"/>
        <v>0.24547658969014566</v>
      </c>
      <c r="L50" s="55">
        <f t="shared" si="6"/>
        <v>0.22452593317599456</v>
      </c>
      <c r="M50" s="55">
        <f t="shared" si="7"/>
        <v>0.22883755935368241</v>
      </c>
      <c r="N50" s="56">
        <f t="shared" si="3"/>
        <v>0.69884008221982263</v>
      </c>
    </row>
    <row r="51" spans="2:14" s="28" customFormat="1" hidden="1" outlineLevel="1" x14ac:dyDescent="0.35">
      <c r="B51" s="41" t="s">
        <v>42</v>
      </c>
      <c r="C51" s="20" t="s">
        <v>67</v>
      </c>
      <c r="D51" s="55">
        <v>0</v>
      </c>
      <c r="E51" s="55">
        <v>0</v>
      </c>
      <c r="F51" s="55">
        <v>0</v>
      </c>
      <c r="G51" s="56">
        <f t="shared" si="1"/>
        <v>0</v>
      </c>
      <c r="I51" s="41" t="s">
        <v>42</v>
      </c>
      <c r="J51" s="20" t="s">
        <v>67</v>
      </c>
      <c r="K51" s="55">
        <f t="shared" si="5"/>
        <v>0</v>
      </c>
      <c r="L51" s="55">
        <f t="shared" si="6"/>
        <v>0</v>
      </c>
      <c r="M51" s="55">
        <f t="shared" si="7"/>
        <v>0</v>
      </c>
      <c r="N51" s="56">
        <f t="shared" si="3"/>
        <v>0</v>
      </c>
    </row>
    <row r="52" spans="2:14" s="28" customFormat="1" hidden="1" outlineLevel="1" x14ac:dyDescent="0.35">
      <c r="B52" s="41" t="s">
        <v>42</v>
      </c>
      <c r="C52" s="20" t="s">
        <v>58</v>
      </c>
      <c r="D52" s="55">
        <v>0.55729925764654509</v>
      </c>
      <c r="E52" s="55">
        <v>0.52707019633112362</v>
      </c>
      <c r="F52" s="55">
        <v>0.55649064931609082</v>
      </c>
      <c r="G52" s="56">
        <f t="shared" si="1"/>
        <v>1.6408601032937595</v>
      </c>
      <c r="I52" s="41" t="s">
        <v>42</v>
      </c>
      <c r="J52" s="20" t="s">
        <v>58</v>
      </c>
      <c r="K52" s="55">
        <f t="shared" si="5"/>
        <v>0.49499323034849685</v>
      </c>
      <c r="L52" s="55">
        <f t="shared" si="6"/>
        <v>0.45275026738566682</v>
      </c>
      <c r="M52" s="55">
        <f t="shared" si="7"/>
        <v>0.46141145492099184</v>
      </c>
      <c r="N52" s="56">
        <f t="shared" si="3"/>
        <v>1.4091549526551554</v>
      </c>
    </row>
    <row r="53" spans="2:14" s="28" customFormat="1" hidden="1" outlineLevel="1" x14ac:dyDescent="0.35">
      <c r="B53" s="41" t="s">
        <v>42</v>
      </c>
      <c r="C53" s="20" t="s">
        <v>68</v>
      </c>
      <c r="D53" s="55">
        <v>0</v>
      </c>
      <c r="E53" s="55">
        <v>0</v>
      </c>
      <c r="F53" s="55">
        <v>0</v>
      </c>
      <c r="G53" s="56">
        <f t="shared" si="1"/>
        <v>0</v>
      </c>
      <c r="I53" s="41" t="s">
        <v>42</v>
      </c>
      <c r="J53" s="20" t="s">
        <v>68</v>
      </c>
      <c r="K53" s="55">
        <f t="shared" si="5"/>
        <v>0</v>
      </c>
      <c r="L53" s="55">
        <f t="shared" si="6"/>
        <v>0</v>
      </c>
      <c r="M53" s="55">
        <f t="shared" si="7"/>
        <v>0</v>
      </c>
      <c r="N53" s="56">
        <f t="shared" si="3"/>
        <v>0</v>
      </c>
    </row>
    <row r="54" spans="2:14" s="28" customFormat="1" hidden="1" outlineLevel="1" x14ac:dyDescent="0.35">
      <c r="B54" s="41" t="s">
        <v>42</v>
      </c>
      <c r="C54" s="20" t="s">
        <v>69</v>
      </c>
      <c r="D54" s="55">
        <v>0</v>
      </c>
      <c r="E54" s="55">
        <v>0</v>
      </c>
      <c r="F54" s="55">
        <v>0</v>
      </c>
      <c r="G54" s="56">
        <f t="shared" si="1"/>
        <v>0</v>
      </c>
      <c r="I54" s="41" t="s">
        <v>42</v>
      </c>
      <c r="J54" s="20" t="s">
        <v>69</v>
      </c>
      <c r="K54" s="55">
        <f t="shared" si="5"/>
        <v>0</v>
      </c>
      <c r="L54" s="55">
        <f t="shared" si="6"/>
        <v>0</v>
      </c>
      <c r="M54" s="55">
        <f t="shared" si="7"/>
        <v>0</v>
      </c>
      <c r="N54" s="56">
        <f t="shared" si="3"/>
        <v>0</v>
      </c>
    </row>
    <row r="55" spans="2:14" s="28" customFormat="1" hidden="1" outlineLevel="1" x14ac:dyDescent="0.35">
      <c r="B55" s="41" t="s">
        <v>42</v>
      </c>
      <c r="C55" s="20" t="s">
        <v>60</v>
      </c>
      <c r="D55" s="55">
        <v>0.35182957000484422</v>
      </c>
      <c r="E55" s="55">
        <v>0.33275664705668107</v>
      </c>
      <c r="F55" s="55">
        <v>0.35134091953167995</v>
      </c>
      <c r="G55" s="56">
        <f t="shared" si="1"/>
        <v>1.0359271365932052</v>
      </c>
      <c r="I55" s="41" t="s">
        <v>42</v>
      </c>
      <c r="J55" s="20" t="s">
        <v>60</v>
      </c>
      <c r="K55" s="55">
        <f t="shared" si="5"/>
        <v>0.31249504283257695</v>
      </c>
      <c r="L55" s="55">
        <f t="shared" si="6"/>
        <v>0.28583604608639879</v>
      </c>
      <c r="M55" s="55">
        <f t="shared" si="7"/>
        <v>0.29131257650712172</v>
      </c>
      <c r="N55" s="56">
        <f t="shared" si="3"/>
        <v>0.88964366542609741</v>
      </c>
    </row>
    <row r="56" spans="2:14" s="28" customFormat="1" hidden="1" outlineLevel="1" x14ac:dyDescent="0.35">
      <c r="B56" s="41" t="s">
        <v>42</v>
      </c>
      <c r="C56" s="20" t="s">
        <v>70</v>
      </c>
      <c r="D56" s="55">
        <v>8.0764538802918284E-2</v>
      </c>
      <c r="E56" s="55">
        <v>7.638727792657013E-2</v>
      </c>
      <c r="F56" s="55">
        <v>8.0651426257704717E-2</v>
      </c>
      <c r="G56" s="56">
        <f t="shared" si="1"/>
        <v>0.23780324298719313</v>
      </c>
      <c r="I56" s="41" t="s">
        <v>42</v>
      </c>
      <c r="J56" s="20" t="s">
        <v>70</v>
      </c>
      <c r="K56" s="55">
        <f t="shared" si="5"/>
        <v>7.1735067669905547E-2</v>
      </c>
      <c r="L56" s="55">
        <f t="shared" si="6"/>
        <v>6.5616232423794246E-2</v>
      </c>
      <c r="M56" s="55">
        <f t="shared" si="7"/>
        <v>6.6871729069940003E-2</v>
      </c>
      <c r="N56" s="56">
        <f t="shared" si="3"/>
        <v>0.20422302916363977</v>
      </c>
    </row>
    <row r="57" spans="2:14" s="28" customFormat="1" hidden="1" outlineLevel="1" x14ac:dyDescent="0.35">
      <c r="B57" s="41" t="s">
        <v>42</v>
      </c>
      <c r="C57" s="20" t="s">
        <v>71</v>
      </c>
      <c r="D57" s="55">
        <v>4.9403261407336167E-3</v>
      </c>
      <c r="E57" s="55">
        <v>4.6693467057522357E-3</v>
      </c>
      <c r="F57" s="55">
        <v>4.925437934137372E-3</v>
      </c>
      <c r="G57" s="56">
        <f t="shared" si="1"/>
        <v>1.4535110780623226E-2</v>
      </c>
      <c r="I57" s="41" t="s">
        <v>42</v>
      </c>
      <c r="J57" s="20" t="s">
        <v>71</v>
      </c>
      <c r="K57" s="55">
        <f t="shared" si="5"/>
        <v>4.3879979415436705E-3</v>
      </c>
      <c r="L57" s="55">
        <f t="shared" si="6"/>
        <v>4.0109419661012091E-3</v>
      </c>
      <c r="M57" s="55">
        <f t="shared" si="7"/>
        <v>4.0839023730342774E-3</v>
      </c>
      <c r="N57" s="56">
        <f t="shared" si="3"/>
        <v>1.2482842280679158E-2</v>
      </c>
    </row>
    <row r="58" spans="2:14" s="28" customFormat="1" hidden="1" outlineLevel="1" x14ac:dyDescent="0.35">
      <c r="B58" s="41" t="s">
        <v>42</v>
      </c>
      <c r="C58" s="20" t="s">
        <v>72</v>
      </c>
      <c r="D58" s="55">
        <v>0.17850464760483317</v>
      </c>
      <c r="E58" s="55">
        <v>0.16882417180278214</v>
      </c>
      <c r="F58" s="55">
        <v>0.17825893459505682</v>
      </c>
      <c r="G58" s="56">
        <f t="shared" si="1"/>
        <v>0.5255877540026721</v>
      </c>
      <c r="I58" s="41" t="s">
        <v>42</v>
      </c>
      <c r="J58" s="20" t="s">
        <v>72</v>
      </c>
      <c r="K58" s="55">
        <f t="shared" si="5"/>
        <v>0.1585478375178026</v>
      </c>
      <c r="L58" s="55">
        <f t="shared" si="6"/>
        <v>0.14501899264449047</v>
      </c>
      <c r="M58" s="55">
        <f t="shared" si="7"/>
        <v>0.14780250928790012</v>
      </c>
      <c r="N58" s="56">
        <f t="shared" si="3"/>
        <v>0.4513693394501932</v>
      </c>
    </row>
    <row r="59" spans="2:14" s="28" customFormat="1" hidden="1" outlineLevel="1" x14ac:dyDescent="0.35">
      <c r="B59" s="41" t="s">
        <v>42</v>
      </c>
      <c r="C59" s="20" t="s">
        <v>73</v>
      </c>
      <c r="D59" s="55">
        <v>0</v>
      </c>
      <c r="E59" s="55">
        <v>0</v>
      </c>
      <c r="F59" s="55">
        <v>0</v>
      </c>
      <c r="G59" s="56">
        <f t="shared" si="1"/>
        <v>0</v>
      </c>
      <c r="I59" s="41" t="s">
        <v>42</v>
      </c>
      <c r="J59" s="20" t="s">
        <v>73</v>
      </c>
      <c r="K59" s="55">
        <f t="shared" si="5"/>
        <v>0</v>
      </c>
      <c r="L59" s="55">
        <f t="shared" si="6"/>
        <v>0</v>
      </c>
      <c r="M59" s="55">
        <f t="shared" si="7"/>
        <v>0</v>
      </c>
      <c r="N59" s="56">
        <f t="shared" si="3"/>
        <v>0</v>
      </c>
    </row>
    <row r="60" spans="2:14" s="28" customFormat="1" hidden="1" outlineLevel="1" x14ac:dyDescent="0.35">
      <c r="B60" s="41" t="s">
        <v>42</v>
      </c>
      <c r="C60" s="20" t="s">
        <v>74</v>
      </c>
      <c r="D60" s="55">
        <v>0</v>
      </c>
      <c r="E60" s="55">
        <v>0</v>
      </c>
      <c r="F60" s="55">
        <v>0</v>
      </c>
      <c r="G60" s="56">
        <f t="shared" si="1"/>
        <v>0</v>
      </c>
      <c r="I60" s="41" t="s">
        <v>42</v>
      </c>
      <c r="J60" s="20" t="s">
        <v>74</v>
      </c>
      <c r="K60" s="55">
        <f t="shared" si="5"/>
        <v>0</v>
      </c>
      <c r="L60" s="55">
        <f t="shared" si="6"/>
        <v>0</v>
      </c>
      <c r="M60" s="55">
        <f t="shared" si="7"/>
        <v>0</v>
      </c>
      <c r="N60" s="56">
        <f t="shared" si="3"/>
        <v>0</v>
      </c>
    </row>
    <row r="61" spans="2:14" s="28" customFormat="1" hidden="1" outlineLevel="1" x14ac:dyDescent="0.35">
      <c r="B61" s="41" t="s">
        <v>42</v>
      </c>
      <c r="C61" s="20" t="s">
        <v>61</v>
      </c>
      <c r="D61" s="55">
        <v>0</v>
      </c>
      <c r="E61" s="55">
        <v>0</v>
      </c>
      <c r="F61" s="55">
        <v>0</v>
      </c>
      <c r="G61" s="56">
        <f t="shared" si="1"/>
        <v>0</v>
      </c>
      <c r="I61" s="41" t="s">
        <v>42</v>
      </c>
      <c r="J61" s="20" t="s">
        <v>61</v>
      </c>
      <c r="K61" s="55">
        <f t="shared" si="5"/>
        <v>0</v>
      </c>
      <c r="L61" s="55">
        <f t="shared" si="6"/>
        <v>0</v>
      </c>
      <c r="M61" s="55">
        <f t="shared" si="7"/>
        <v>0</v>
      </c>
      <c r="N61" s="56">
        <f t="shared" si="3"/>
        <v>0</v>
      </c>
    </row>
    <row r="62" spans="2:14" s="28" customFormat="1" hidden="1" outlineLevel="1" x14ac:dyDescent="0.35">
      <c r="B62" s="41" t="s">
        <v>42</v>
      </c>
      <c r="C62" s="20" t="s">
        <v>75</v>
      </c>
      <c r="D62" s="55">
        <v>0.14070135903014463</v>
      </c>
      <c r="E62" s="55">
        <v>0.13306627430288731</v>
      </c>
      <c r="F62" s="55">
        <v>0.14049025732988427</v>
      </c>
      <c r="G62" s="56">
        <f t="shared" si="1"/>
        <v>0.41425789066291618</v>
      </c>
      <c r="I62" s="41" t="s">
        <v>42</v>
      </c>
      <c r="J62" s="20" t="s">
        <v>75</v>
      </c>
      <c r="K62" s="55">
        <f t="shared" si="5"/>
        <v>0.12497095459066004</v>
      </c>
      <c r="L62" s="55">
        <f t="shared" si="6"/>
        <v>0.11430316434131714</v>
      </c>
      <c r="M62" s="55">
        <f t="shared" si="7"/>
        <v>0.11648679832531386</v>
      </c>
      <c r="N62" s="56">
        <f t="shared" si="3"/>
        <v>0.35576091725729109</v>
      </c>
    </row>
    <row r="63" spans="2:14" s="28" customFormat="1" hidden="1" outlineLevel="1" x14ac:dyDescent="0.35">
      <c r="B63" s="41" t="s">
        <v>42</v>
      </c>
      <c r="C63" s="20" t="s">
        <v>76</v>
      </c>
      <c r="D63" s="55">
        <v>0</v>
      </c>
      <c r="E63" s="55">
        <v>0</v>
      </c>
      <c r="F63" s="55">
        <v>0</v>
      </c>
      <c r="G63" s="56">
        <f t="shared" si="1"/>
        <v>0</v>
      </c>
      <c r="I63" s="41" t="s">
        <v>42</v>
      </c>
      <c r="J63" s="20" t="s">
        <v>76</v>
      </c>
      <c r="K63" s="55">
        <f t="shared" si="5"/>
        <v>0</v>
      </c>
      <c r="L63" s="55">
        <f t="shared" si="6"/>
        <v>0</v>
      </c>
      <c r="M63" s="55">
        <f t="shared" si="7"/>
        <v>0</v>
      </c>
      <c r="N63" s="56">
        <f t="shared" si="3"/>
        <v>0</v>
      </c>
    </row>
    <row r="64" spans="2:14" s="28" customFormat="1" hidden="1" outlineLevel="1" x14ac:dyDescent="0.35">
      <c r="B64" s="41" t="s">
        <v>42</v>
      </c>
      <c r="C64" s="20" t="s">
        <v>77</v>
      </c>
      <c r="D64" s="55">
        <v>0.13756740764571451</v>
      </c>
      <c r="E64" s="55">
        <v>0.13011508547587508</v>
      </c>
      <c r="F64" s="55">
        <v>0.13738827939689563</v>
      </c>
      <c r="G64" s="56">
        <f t="shared" si="1"/>
        <v>0.40507077251848522</v>
      </c>
      <c r="I64" s="41" t="s">
        <v>42</v>
      </c>
      <c r="J64" s="20" t="s">
        <v>77</v>
      </c>
      <c r="K64" s="55">
        <f t="shared" si="5"/>
        <v>0.12218737880395394</v>
      </c>
      <c r="L64" s="55">
        <f t="shared" si="6"/>
        <v>0.1117681101116601</v>
      </c>
      <c r="M64" s="55">
        <f t="shared" si="7"/>
        <v>0.1139148087457008</v>
      </c>
      <c r="N64" s="56">
        <f t="shared" si="3"/>
        <v>0.34787029766131483</v>
      </c>
    </row>
    <row r="65" spans="2:14" s="28" customFormat="1" hidden="1" outlineLevel="1" x14ac:dyDescent="0.35">
      <c r="B65" s="41" t="s">
        <v>42</v>
      </c>
      <c r="C65" s="20" t="s">
        <v>78</v>
      </c>
      <c r="D65" s="55">
        <v>2.4614576498545024E-2</v>
      </c>
      <c r="E65" s="55">
        <v>2.3286092662452705E-2</v>
      </c>
      <c r="F65" s="55">
        <v>2.4585271049970797E-2</v>
      </c>
      <c r="G65" s="57">
        <f t="shared" si="1"/>
        <v>7.2485940210968519E-2</v>
      </c>
      <c r="I65" s="41" t="s">
        <v>42</v>
      </c>
      <c r="J65" s="20" t="s">
        <v>78</v>
      </c>
      <c r="K65" s="55">
        <f t="shared" si="5"/>
        <v>2.1862668158087628E-2</v>
      </c>
      <c r="L65" s="55">
        <f t="shared" si="6"/>
        <v>2.000261967510213E-2</v>
      </c>
      <c r="M65" s="55">
        <f t="shared" si="7"/>
        <v>2.0384755249230668E-2</v>
      </c>
      <c r="N65" s="57">
        <f t="shared" si="3"/>
        <v>6.2250043082420423E-2</v>
      </c>
    </row>
    <row r="66" spans="2:14" s="28" customFormat="1" hidden="1" outlineLevel="1" x14ac:dyDescent="0.35">
      <c r="B66" s="41" t="s">
        <v>42</v>
      </c>
      <c r="C66" s="20" t="s">
        <v>79</v>
      </c>
      <c r="D66" s="55">
        <v>0</v>
      </c>
      <c r="E66" s="55">
        <v>0</v>
      </c>
      <c r="F66" s="55">
        <v>0</v>
      </c>
      <c r="G66" s="56">
        <f t="shared" si="1"/>
        <v>0</v>
      </c>
      <c r="I66" s="41" t="s">
        <v>42</v>
      </c>
      <c r="J66" s="20" t="s">
        <v>79</v>
      </c>
      <c r="K66" s="55">
        <f t="shared" si="5"/>
        <v>0</v>
      </c>
      <c r="L66" s="55">
        <f t="shared" si="6"/>
        <v>0</v>
      </c>
      <c r="M66" s="55">
        <f t="shared" si="7"/>
        <v>0</v>
      </c>
      <c r="N66" s="56">
        <f t="shared" si="3"/>
        <v>0</v>
      </c>
    </row>
    <row r="67" spans="2:14" s="28" customFormat="1" hidden="1" outlineLevel="1" x14ac:dyDescent="0.35">
      <c r="B67" s="41" t="s">
        <v>42</v>
      </c>
      <c r="C67" s="20" t="s">
        <v>80</v>
      </c>
      <c r="D67" s="55">
        <v>7.9415198623510874E-2</v>
      </c>
      <c r="E67" s="55">
        <v>7.5113819734092244E-2</v>
      </c>
      <c r="F67" s="55">
        <v>7.9310030394790704E-2</v>
      </c>
      <c r="G67" s="56">
        <f t="shared" si="1"/>
        <v>0.23383904875239384</v>
      </c>
      <c r="I67" s="41" t="s">
        <v>42</v>
      </c>
      <c r="J67" s="20" t="s">
        <v>80</v>
      </c>
      <c r="K67" s="55">
        <f t="shared" si="5"/>
        <v>7.0536583650629314E-2</v>
      </c>
      <c r="L67" s="55">
        <f t="shared" si="6"/>
        <v>6.4522339160312095E-2</v>
      </c>
      <c r="M67" s="55">
        <f t="shared" si="7"/>
        <v>6.5759517359837039E-2</v>
      </c>
      <c r="N67" s="56">
        <f t="shared" si="3"/>
        <v>0.20081844017077843</v>
      </c>
    </row>
    <row r="68" spans="2:14" s="28" customFormat="1" hidden="1" outlineLevel="1" x14ac:dyDescent="0.35">
      <c r="B68" s="41" t="s">
        <v>42</v>
      </c>
      <c r="C68" s="20" t="s">
        <v>81</v>
      </c>
      <c r="D68" s="55">
        <v>5.7738701547869094E-2</v>
      </c>
      <c r="E68" s="55">
        <v>5.4617206921829184E-2</v>
      </c>
      <c r="F68" s="55">
        <v>5.7659062794944302E-2</v>
      </c>
      <c r="G68" s="56">
        <f t="shared" si="1"/>
        <v>0.1700149712646426</v>
      </c>
      <c r="I68" s="41" t="s">
        <v>42</v>
      </c>
      <c r="J68" s="20" t="s">
        <v>81</v>
      </c>
      <c r="K68" s="55">
        <f t="shared" si="5"/>
        <v>5.1283517792578663E-2</v>
      </c>
      <c r="L68" s="55">
        <f t="shared" si="6"/>
        <v>4.6915866633789903E-2</v>
      </c>
      <c r="M68" s="55">
        <f t="shared" si="7"/>
        <v>4.7807725226456585E-2</v>
      </c>
      <c r="N68" s="56">
        <f t="shared" si="3"/>
        <v>0.14600710965282515</v>
      </c>
    </row>
    <row r="69" spans="2:14" s="28" customFormat="1" hidden="1" outlineLevel="1" x14ac:dyDescent="0.35">
      <c r="B69" s="41" t="s">
        <v>42</v>
      </c>
      <c r="C69" s="20" t="s">
        <v>25</v>
      </c>
      <c r="D69" s="55">
        <v>0</v>
      </c>
      <c r="E69" s="55">
        <v>0</v>
      </c>
      <c r="F69" s="55">
        <v>0</v>
      </c>
      <c r="G69" s="56">
        <f t="shared" si="1"/>
        <v>0</v>
      </c>
      <c r="I69" s="41" t="s">
        <v>42</v>
      </c>
      <c r="J69" s="20" t="s">
        <v>25</v>
      </c>
      <c r="K69" s="55">
        <f t="shared" si="5"/>
        <v>0</v>
      </c>
      <c r="L69" s="55">
        <f t="shared" si="6"/>
        <v>0</v>
      </c>
      <c r="M69" s="55">
        <f t="shared" si="7"/>
        <v>0</v>
      </c>
      <c r="N69" s="56">
        <f t="shared" si="3"/>
        <v>0</v>
      </c>
    </row>
    <row r="70" spans="2:14" s="28" customFormat="1" hidden="1" outlineLevel="1" x14ac:dyDescent="0.35">
      <c r="B70" s="41" t="s">
        <v>42</v>
      </c>
      <c r="C70" s="20" t="s">
        <v>82</v>
      </c>
      <c r="D70" s="55">
        <v>5.6933450150480798E-2</v>
      </c>
      <c r="E70" s="55">
        <v>5.3849089281921891E-2</v>
      </c>
      <c r="F70" s="55">
        <v>5.6862609001339104E-2</v>
      </c>
      <c r="G70" s="56">
        <f t="shared" si="1"/>
        <v>0.16764514843374179</v>
      </c>
      <c r="I70" s="41" t="s">
        <v>42</v>
      </c>
      <c r="J70" s="20" t="s">
        <v>82</v>
      </c>
      <c r="K70" s="55">
        <f t="shared" si="5"/>
        <v>5.0568293458494458E-2</v>
      </c>
      <c r="L70" s="55">
        <f t="shared" si="6"/>
        <v>4.6256057998673689E-2</v>
      </c>
      <c r="M70" s="55">
        <f t="shared" si="7"/>
        <v>4.7147349523582953E-2</v>
      </c>
      <c r="N70" s="56">
        <f t="shared" si="3"/>
        <v>0.1439717009807511</v>
      </c>
    </row>
    <row r="71" spans="2:14" collapsed="1" x14ac:dyDescent="0.35">
      <c r="B71" s="43" t="s">
        <v>43</v>
      </c>
      <c r="C71" s="44"/>
      <c r="D71" s="58">
        <v>0</v>
      </c>
      <c r="E71" s="58">
        <v>0</v>
      </c>
      <c r="F71" s="58">
        <v>0</v>
      </c>
      <c r="G71" s="59">
        <f t="shared" ref="G71:G134" si="15">SUM(D71:F71)</f>
        <v>0</v>
      </c>
      <c r="I71" s="43" t="s">
        <v>43</v>
      </c>
      <c r="J71" s="44"/>
      <c r="K71" s="58">
        <f t="shared" si="5"/>
        <v>0</v>
      </c>
      <c r="L71" s="58">
        <f t="shared" si="6"/>
        <v>0</v>
      </c>
      <c r="M71" s="58">
        <f t="shared" si="7"/>
        <v>0</v>
      </c>
      <c r="N71" s="59">
        <f>SUM(K71:M71)</f>
        <v>0</v>
      </c>
    </row>
    <row r="72" spans="2:14" x14ac:dyDescent="0.35">
      <c r="B72" s="43" t="s">
        <v>44</v>
      </c>
      <c r="C72" s="45"/>
      <c r="D72" s="60">
        <v>0</v>
      </c>
      <c r="E72" s="60">
        <v>0</v>
      </c>
      <c r="F72" s="60">
        <v>0</v>
      </c>
      <c r="G72" s="59">
        <f t="shared" si="15"/>
        <v>0</v>
      </c>
      <c r="I72" s="43" t="s">
        <v>44</v>
      </c>
      <c r="J72" s="45"/>
      <c r="K72" s="60">
        <f t="shared" ref="K72:K111" si="16">+K$1*D72</f>
        <v>0</v>
      </c>
      <c r="L72" s="60">
        <f t="shared" ref="L72:L111" si="17">+L$1*E72</f>
        <v>0</v>
      </c>
      <c r="M72" s="60">
        <f t="shared" ref="M72:M111" si="18">+M$1*F72</f>
        <v>0</v>
      </c>
      <c r="N72" s="59">
        <f t="shared" ref="N72:N111" si="19">SUM(K72:M72)</f>
        <v>0</v>
      </c>
    </row>
    <row r="73" spans="2:14" x14ac:dyDescent="0.35">
      <c r="B73" s="27" t="s">
        <v>45</v>
      </c>
      <c r="C73" s="27"/>
      <c r="D73" s="51">
        <f>SUM(D74:D88)</f>
        <v>1.3086353129756412</v>
      </c>
      <c r="E73" s="51">
        <f t="shared" ref="E73:F73" si="20">SUM(E74:E88)</f>
        <v>121.10116061039881</v>
      </c>
      <c r="F73" s="51">
        <f t="shared" si="20"/>
        <v>2.4702460896550757</v>
      </c>
      <c r="G73" s="52">
        <f t="shared" si="15"/>
        <v>124.88004201302952</v>
      </c>
      <c r="I73" s="27" t="s">
        <v>45</v>
      </c>
      <c r="J73" s="27"/>
      <c r="K73" s="51">
        <f t="shared" si="16"/>
        <v>1.1623299547417665</v>
      </c>
      <c r="L73" s="51">
        <f t="shared" si="17"/>
        <v>104.02520049270143</v>
      </c>
      <c r="M73" s="51">
        <f t="shared" si="18"/>
        <v>2.0481922627836009</v>
      </c>
      <c r="N73" s="52">
        <f t="shared" si="19"/>
        <v>107.2357227102268</v>
      </c>
    </row>
    <row r="74" spans="2:14" s="28" customFormat="1" hidden="1" outlineLevel="1" x14ac:dyDescent="0.35">
      <c r="B74" s="41" t="s">
        <v>45</v>
      </c>
      <c r="C74" s="20" t="s">
        <v>83</v>
      </c>
      <c r="D74" s="55">
        <v>0.23932047297564088</v>
      </c>
      <c r="E74" s="55">
        <v>50.993262952026932</v>
      </c>
      <c r="F74" s="55">
        <v>0</v>
      </c>
      <c r="G74" s="56">
        <f t="shared" si="15"/>
        <v>51.232583425002574</v>
      </c>
      <c r="I74" s="41" t="s">
        <v>45</v>
      </c>
      <c r="J74" s="20" t="s">
        <v>83</v>
      </c>
      <c r="K74" s="55">
        <f t="shared" si="16"/>
        <v>0.21256445685394143</v>
      </c>
      <c r="L74" s="55">
        <f t="shared" si="17"/>
        <v>43.802919605595818</v>
      </c>
      <c r="M74" s="55">
        <f t="shared" si="18"/>
        <v>0</v>
      </c>
      <c r="N74" s="56">
        <f t="shared" si="19"/>
        <v>44.015484062449758</v>
      </c>
    </row>
    <row r="75" spans="2:14" s="28" customFormat="1" hidden="1" outlineLevel="1" x14ac:dyDescent="0.35">
      <c r="B75" s="41" t="s">
        <v>45</v>
      </c>
      <c r="C75" s="20" t="s">
        <v>64</v>
      </c>
      <c r="D75" s="55">
        <v>0.16698976000000001</v>
      </c>
      <c r="E75" s="55">
        <v>0.43876999999999999</v>
      </c>
      <c r="F75" s="55">
        <v>0.16907510762208536</v>
      </c>
      <c r="G75" s="56">
        <f t="shared" si="15"/>
        <v>0.77483486762208531</v>
      </c>
      <c r="I75" s="41" t="s">
        <v>45</v>
      </c>
      <c r="J75" s="20" t="s">
        <v>64</v>
      </c>
      <c r="K75" s="55">
        <f t="shared" si="16"/>
        <v>0.14832031373338875</v>
      </c>
      <c r="L75" s="55">
        <f t="shared" si="17"/>
        <v>0.37690090656540981</v>
      </c>
      <c r="M75" s="55">
        <f t="shared" si="18"/>
        <v>0.14018778481669977</v>
      </c>
      <c r="N75" s="56">
        <f t="shared" si="19"/>
        <v>0.66540900511549839</v>
      </c>
    </row>
    <row r="76" spans="2:14" s="28" customFormat="1" hidden="1" outlineLevel="1" x14ac:dyDescent="0.35">
      <c r="B76" s="41" t="s">
        <v>45</v>
      </c>
      <c r="C76" s="20" t="s">
        <v>65</v>
      </c>
      <c r="D76" s="55">
        <v>6.0097440000000002E-2</v>
      </c>
      <c r="E76" s="55">
        <v>0</v>
      </c>
      <c r="F76" s="55">
        <v>0</v>
      </c>
      <c r="G76" s="56">
        <f t="shared" si="15"/>
        <v>6.0097440000000002E-2</v>
      </c>
      <c r="I76" s="41" t="s">
        <v>45</v>
      </c>
      <c r="J76" s="20" t="s">
        <v>65</v>
      </c>
      <c r="K76" s="55">
        <f t="shared" si="16"/>
        <v>5.3378549411493885E-2</v>
      </c>
      <c r="L76" s="55">
        <f t="shared" si="17"/>
        <v>0</v>
      </c>
      <c r="M76" s="55">
        <f t="shared" si="18"/>
        <v>0</v>
      </c>
      <c r="N76" s="56">
        <f t="shared" si="19"/>
        <v>5.3378549411493885E-2</v>
      </c>
    </row>
    <row r="77" spans="2:14" s="28" customFormat="1" hidden="1" outlineLevel="1" x14ac:dyDescent="0.35">
      <c r="B77" s="41" t="s">
        <v>45</v>
      </c>
      <c r="C77" s="20" t="s">
        <v>66</v>
      </c>
      <c r="D77" s="55">
        <v>6.0097440000000002E-2</v>
      </c>
      <c r="E77" s="55">
        <v>1.4999999999999999E-2</v>
      </c>
      <c r="F77" s="55">
        <v>0</v>
      </c>
      <c r="G77" s="56">
        <f t="shared" si="15"/>
        <v>7.5097440000000001E-2</v>
      </c>
      <c r="I77" s="41" t="s">
        <v>45</v>
      </c>
      <c r="J77" s="20" t="s">
        <v>66</v>
      </c>
      <c r="K77" s="55">
        <f t="shared" si="16"/>
        <v>5.3378549411493885E-2</v>
      </c>
      <c r="L77" s="55">
        <f t="shared" si="17"/>
        <v>1.2884913732664373E-2</v>
      </c>
      <c r="M77" s="55">
        <f t="shared" si="18"/>
        <v>0</v>
      </c>
      <c r="N77" s="56">
        <f t="shared" si="19"/>
        <v>6.6263463144158263E-2</v>
      </c>
    </row>
    <row r="78" spans="2:14" s="28" customFormat="1" hidden="1" outlineLevel="1" x14ac:dyDescent="0.35">
      <c r="B78" s="41" t="s">
        <v>45</v>
      </c>
      <c r="C78" s="20" t="s">
        <v>58</v>
      </c>
      <c r="D78" s="55">
        <v>6.0097440000000002E-2</v>
      </c>
      <c r="E78" s="55">
        <v>0</v>
      </c>
      <c r="F78" s="55">
        <v>0</v>
      </c>
      <c r="G78" s="56">
        <f t="shared" si="15"/>
        <v>6.0097440000000002E-2</v>
      </c>
      <c r="I78" s="41" t="s">
        <v>45</v>
      </c>
      <c r="J78" s="20" t="s">
        <v>58</v>
      </c>
      <c r="K78" s="55">
        <f t="shared" si="16"/>
        <v>5.3378549411493885E-2</v>
      </c>
      <c r="L78" s="55">
        <f t="shared" si="17"/>
        <v>0</v>
      </c>
      <c r="M78" s="55">
        <f t="shared" si="18"/>
        <v>0</v>
      </c>
      <c r="N78" s="56">
        <f t="shared" si="19"/>
        <v>5.3378549411493885E-2</v>
      </c>
    </row>
    <row r="79" spans="2:14" s="28" customFormat="1" hidden="1" outlineLevel="1" x14ac:dyDescent="0.35">
      <c r="B79" s="41" t="s">
        <v>45</v>
      </c>
      <c r="C79" s="20" t="s">
        <v>60</v>
      </c>
      <c r="D79" s="55">
        <v>7.0197200000000001E-3</v>
      </c>
      <c r="E79" s="55">
        <v>0</v>
      </c>
      <c r="F79" s="55">
        <v>0</v>
      </c>
      <c r="G79" s="56">
        <f t="shared" si="15"/>
        <v>7.0197200000000001E-3</v>
      </c>
      <c r="I79" s="41" t="s">
        <v>45</v>
      </c>
      <c r="J79" s="20" t="s">
        <v>60</v>
      </c>
      <c r="K79" s="55">
        <f t="shared" si="16"/>
        <v>6.2349156781861563E-3</v>
      </c>
      <c r="L79" s="55">
        <f t="shared" si="17"/>
        <v>0</v>
      </c>
      <c r="M79" s="55">
        <f t="shared" si="18"/>
        <v>0</v>
      </c>
      <c r="N79" s="56">
        <f t="shared" si="19"/>
        <v>6.2349156781861563E-3</v>
      </c>
    </row>
    <row r="80" spans="2:14" s="28" customFormat="1" hidden="1" outlineLevel="1" x14ac:dyDescent="0.35">
      <c r="B80" s="41" t="s">
        <v>45</v>
      </c>
      <c r="C80" s="20" t="s">
        <v>71</v>
      </c>
      <c r="D80" s="55">
        <v>6.0097440000000002E-2</v>
      </c>
      <c r="E80" s="55">
        <v>0</v>
      </c>
      <c r="F80" s="55">
        <v>0</v>
      </c>
      <c r="G80" s="56">
        <f t="shared" si="15"/>
        <v>6.0097440000000002E-2</v>
      </c>
      <c r="I80" s="41" t="s">
        <v>45</v>
      </c>
      <c r="J80" s="20" t="s">
        <v>71</v>
      </c>
      <c r="K80" s="55">
        <f t="shared" si="16"/>
        <v>5.3378549411493885E-2</v>
      </c>
      <c r="L80" s="55">
        <f t="shared" si="17"/>
        <v>0</v>
      </c>
      <c r="M80" s="55">
        <f t="shared" si="18"/>
        <v>0</v>
      </c>
      <c r="N80" s="56">
        <f t="shared" si="19"/>
        <v>5.3378549411493885E-2</v>
      </c>
    </row>
    <row r="81" spans="2:14" s="28" customFormat="1" hidden="1" outlineLevel="1" x14ac:dyDescent="0.35">
      <c r="B81" s="41" t="s">
        <v>45</v>
      </c>
      <c r="C81" s="20" t="s">
        <v>72</v>
      </c>
      <c r="D81" s="55">
        <v>0.13310408000000001</v>
      </c>
      <c r="E81" s="55">
        <v>0</v>
      </c>
      <c r="F81" s="55">
        <v>0</v>
      </c>
      <c r="G81" s="56">
        <f t="shared" si="15"/>
        <v>0.13310408000000001</v>
      </c>
      <c r="I81" s="41" t="s">
        <v>45</v>
      </c>
      <c r="J81" s="20" t="s">
        <v>72</v>
      </c>
      <c r="K81" s="55">
        <f t="shared" si="16"/>
        <v>0.11822305095111266</v>
      </c>
      <c r="L81" s="55">
        <f t="shared" si="17"/>
        <v>0</v>
      </c>
      <c r="M81" s="55">
        <f t="shared" si="18"/>
        <v>0</v>
      </c>
      <c r="N81" s="56">
        <f t="shared" si="19"/>
        <v>0.11822305095111266</v>
      </c>
    </row>
    <row r="82" spans="2:14" s="28" customFormat="1" hidden="1" outlineLevel="1" x14ac:dyDescent="0.35">
      <c r="B82" s="41" t="s">
        <v>45</v>
      </c>
      <c r="C82" s="20" t="s">
        <v>74</v>
      </c>
      <c r="D82" s="55">
        <v>0</v>
      </c>
      <c r="E82" s="55">
        <v>0</v>
      </c>
      <c r="F82" s="55">
        <v>1.4089592301840446</v>
      </c>
      <c r="G82" s="56">
        <f t="shared" si="15"/>
        <v>1.4089592301840446</v>
      </c>
      <c r="I82" s="41" t="s">
        <v>45</v>
      </c>
      <c r="J82" s="20" t="s">
        <v>74</v>
      </c>
      <c r="K82" s="55">
        <f t="shared" si="16"/>
        <v>0</v>
      </c>
      <c r="L82" s="55">
        <f t="shared" si="17"/>
        <v>0</v>
      </c>
      <c r="M82" s="55">
        <f t="shared" si="18"/>
        <v>1.1682315401391647</v>
      </c>
      <c r="N82" s="56">
        <f t="shared" si="19"/>
        <v>1.1682315401391647</v>
      </c>
    </row>
    <row r="83" spans="2:14" s="28" customFormat="1" hidden="1" outlineLevel="1" x14ac:dyDescent="0.35">
      <c r="B83" s="41" t="s">
        <v>45</v>
      </c>
      <c r="C83" s="20" t="s">
        <v>61</v>
      </c>
      <c r="D83" s="55">
        <v>0</v>
      </c>
      <c r="E83" s="55">
        <v>0.2</v>
      </c>
      <c r="F83" s="55">
        <v>0</v>
      </c>
      <c r="G83" s="56">
        <f t="shared" si="15"/>
        <v>0.2</v>
      </c>
      <c r="I83" s="41" t="s">
        <v>45</v>
      </c>
      <c r="J83" s="20" t="s">
        <v>61</v>
      </c>
      <c r="K83" s="55">
        <f t="shared" si="16"/>
        <v>0</v>
      </c>
      <c r="L83" s="55">
        <f t="shared" si="17"/>
        <v>0.17179884976885831</v>
      </c>
      <c r="M83" s="55">
        <f t="shared" si="18"/>
        <v>0</v>
      </c>
      <c r="N83" s="56">
        <f t="shared" si="19"/>
        <v>0.17179884976885831</v>
      </c>
    </row>
    <row r="84" spans="2:14" s="28" customFormat="1" hidden="1" outlineLevel="1" x14ac:dyDescent="0.35">
      <c r="B84" s="41" t="s">
        <v>45</v>
      </c>
      <c r="C84" s="20" t="s">
        <v>77</v>
      </c>
      <c r="D84" s="55">
        <v>0.34151920000000002</v>
      </c>
      <c r="E84" s="55">
        <v>0</v>
      </c>
      <c r="F84" s="55">
        <v>0</v>
      </c>
      <c r="G84" s="56">
        <f t="shared" si="15"/>
        <v>0.34151920000000002</v>
      </c>
      <c r="I84" s="41" t="s">
        <v>45</v>
      </c>
      <c r="J84" s="20" t="s">
        <v>77</v>
      </c>
      <c r="K84" s="55">
        <f t="shared" si="16"/>
        <v>0.30333737164468011</v>
      </c>
      <c r="L84" s="55">
        <f t="shared" si="17"/>
        <v>0</v>
      </c>
      <c r="M84" s="55">
        <f t="shared" si="18"/>
        <v>0</v>
      </c>
      <c r="N84" s="56">
        <f t="shared" si="19"/>
        <v>0.30333737164468011</v>
      </c>
    </row>
    <row r="85" spans="2:14" s="28" customFormat="1" hidden="1" outlineLevel="1" x14ac:dyDescent="0.35">
      <c r="B85" s="41" t="s">
        <v>45</v>
      </c>
      <c r="C85" s="20" t="s">
        <v>78</v>
      </c>
      <c r="D85" s="55">
        <v>6.0097440000000002E-2</v>
      </c>
      <c r="E85" s="55">
        <v>22.752282530000002</v>
      </c>
      <c r="F85" s="55">
        <v>0</v>
      </c>
      <c r="G85" s="56">
        <f t="shared" si="15"/>
        <v>22.812379970000002</v>
      </c>
      <c r="I85" s="41" t="s">
        <v>45</v>
      </c>
      <c r="J85" s="20" t="s">
        <v>78</v>
      </c>
      <c r="K85" s="55">
        <f t="shared" si="16"/>
        <v>5.3378549411493885E-2</v>
      </c>
      <c r="L85" s="55">
        <f t="shared" si="17"/>
        <v>19.544079841350449</v>
      </c>
      <c r="M85" s="55">
        <f t="shared" si="18"/>
        <v>0</v>
      </c>
      <c r="N85" s="56">
        <f t="shared" si="19"/>
        <v>19.597458390761943</v>
      </c>
    </row>
    <row r="86" spans="2:14" s="28" customFormat="1" hidden="1" outlineLevel="1" x14ac:dyDescent="0.35">
      <c r="B86" s="41" t="s">
        <v>45</v>
      </c>
      <c r="C86" s="20" t="s">
        <v>80</v>
      </c>
      <c r="D86" s="55">
        <v>6.0097440000000002E-2</v>
      </c>
      <c r="E86" s="55">
        <v>2.7109450500000003</v>
      </c>
      <c r="F86" s="55">
        <v>0.16907510762208536</v>
      </c>
      <c r="G86" s="56">
        <f t="shared" si="15"/>
        <v>2.9401175976220855</v>
      </c>
      <c r="I86" s="41" t="s">
        <v>45</v>
      </c>
      <c r="J86" s="20" t="s">
        <v>80</v>
      </c>
      <c r="K86" s="55">
        <f t="shared" si="16"/>
        <v>5.3378549411493885E-2</v>
      </c>
      <c r="L86" s="55">
        <f t="shared" si="17"/>
        <v>2.3286862068829008</v>
      </c>
      <c r="M86" s="55">
        <f t="shared" si="18"/>
        <v>0.14018778481669977</v>
      </c>
      <c r="N86" s="56">
        <f t="shared" si="19"/>
        <v>2.5222525411110945</v>
      </c>
    </row>
    <row r="87" spans="2:14" s="28" customFormat="1" hidden="1" outlineLevel="1" x14ac:dyDescent="0.35">
      <c r="B87" s="41" t="s">
        <v>45</v>
      </c>
      <c r="C87" s="20" t="s">
        <v>25</v>
      </c>
      <c r="D87" s="55">
        <v>0</v>
      </c>
      <c r="E87" s="55">
        <v>43.990900078371872</v>
      </c>
      <c r="F87" s="55">
        <v>0.7231366442268603</v>
      </c>
      <c r="G87" s="56">
        <f t="shared" si="15"/>
        <v>44.714036722598735</v>
      </c>
      <c r="I87" s="41" t="s">
        <v>45</v>
      </c>
      <c r="J87" s="20" t="s">
        <v>25</v>
      </c>
      <c r="K87" s="55">
        <f t="shared" si="16"/>
        <v>0</v>
      </c>
      <c r="L87" s="55">
        <f t="shared" si="17"/>
        <v>37.787930168805332</v>
      </c>
      <c r="M87" s="55">
        <f t="shared" si="18"/>
        <v>0.59958515301103632</v>
      </c>
      <c r="N87" s="56">
        <f t="shared" si="19"/>
        <v>38.387515321816366</v>
      </c>
    </row>
    <row r="88" spans="2:14" s="28" customFormat="1" hidden="1" outlineLevel="1" x14ac:dyDescent="0.35">
      <c r="B88" s="41" t="s">
        <v>45</v>
      </c>
      <c r="C88" s="20" t="s">
        <v>82</v>
      </c>
      <c r="D88" s="55">
        <v>6.0097440000000002E-2</v>
      </c>
      <c r="E88" s="55">
        <v>0</v>
      </c>
      <c r="F88" s="55">
        <v>0</v>
      </c>
      <c r="G88" s="56">
        <f t="shared" si="15"/>
        <v>6.0097440000000002E-2</v>
      </c>
      <c r="I88" s="41" t="s">
        <v>45</v>
      </c>
      <c r="J88" s="20" t="s">
        <v>82</v>
      </c>
      <c r="K88" s="55">
        <f t="shared" si="16"/>
        <v>5.3378549411493885E-2</v>
      </c>
      <c r="L88" s="55">
        <f t="shared" si="17"/>
        <v>0</v>
      </c>
      <c r="M88" s="55">
        <f t="shared" si="18"/>
        <v>0</v>
      </c>
      <c r="N88" s="56">
        <f t="shared" si="19"/>
        <v>5.3378549411493885E-2</v>
      </c>
    </row>
    <row r="89" spans="2:14" collapsed="1" x14ac:dyDescent="0.35">
      <c r="B89" s="27" t="s">
        <v>46</v>
      </c>
      <c r="C89" s="27"/>
      <c r="D89" s="51">
        <f>SUM(D90:D92)</f>
        <v>1.9376578501698087</v>
      </c>
      <c r="E89" s="51">
        <f t="shared" ref="E89:F89" si="21">SUM(E90:E92)</f>
        <v>4.1310669601631718</v>
      </c>
      <c r="F89" s="51">
        <f t="shared" si="21"/>
        <v>4.2513584891297107</v>
      </c>
      <c r="G89" s="52">
        <f t="shared" si="15"/>
        <v>10.320083299462691</v>
      </c>
      <c r="I89" s="27" t="s">
        <v>46</v>
      </c>
      <c r="J89" s="27"/>
      <c r="K89" s="51">
        <f t="shared" si="16"/>
        <v>1.7210278058076709</v>
      </c>
      <c r="L89" s="51">
        <f t="shared" si="17"/>
        <v>3.5485627603708347</v>
      </c>
      <c r="M89" s="51">
        <f t="shared" si="18"/>
        <v>3.5249927528356935</v>
      </c>
      <c r="N89" s="52">
        <f t="shared" si="19"/>
        <v>8.7945833190141993</v>
      </c>
    </row>
    <row r="90" spans="2:14" s="28" customFormat="1" hidden="1" outlineLevel="1" x14ac:dyDescent="0.35">
      <c r="B90" s="41" t="s">
        <v>46</v>
      </c>
      <c r="C90" s="20" t="s">
        <v>60</v>
      </c>
      <c r="D90" s="55">
        <v>0.24353547983990778</v>
      </c>
      <c r="E90" s="55">
        <v>0.35086328345554008</v>
      </c>
      <c r="F90" s="55">
        <v>0.38654429533237461</v>
      </c>
      <c r="G90" s="56">
        <f t="shared" si="15"/>
        <v>0.9809430586278225</v>
      </c>
      <c r="I90" s="41" t="s">
        <v>46</v>
      </c>
      <c r="J90" s="20" t="s">
        <v>60</v>
      </c>
      <c r="K90" s="55">
        <f t="shared" si="16"/>
        <v>0.21630822617546422</v>
      </c>
      <c r="L90" s="55">
        <f t="shared" si="17"/>
        <v>0.30138954261893341</v>
      </c>
      <c r="M90" s="55">
        <f t="shared" si="18"/>
        <v>0.3205012805155204</v>
      </c>
      <c r="N90" s="56">
        <f t="shared" si="19"/>
        <v>0.83819904930991807</v>
      </c>
    </row>
    <row r="91" spans="2:14" s="28" customFormat="1" hidden="1" outlineLevel="1" x14ac:dyDescent="0.35">
      <c r="B91" s="41" t="s">
        <v>46</v>
      </c>
      <c r="C91" s="20" t="s">
        <v>25</v>
      </c>
      <c r="D91" s="55">
        <v>1.6941223703299009</v>
      </c>
      <c r="E91" s="55">
        <v>1.2802036767076319</v>
      </c>
      <c r="F91" s="55">
        <v>1.3648141937973359</v>
      </c>
      <c r="G91" s="56">
        <f t="shared" si="15"/>
        <v>4.3391402408348689</v>
      </c>
      <c r="I91" s="41" t="s">
        <v>46</v>
      </c>
      <c r="J91" s="20" t="s">
        <v>25</v>
      </c>
      <c r="K91" s="55">
        <f t="shared" si="16"/>
        <v>1.5047195796322066</v>
      </c>
      <c r="L91" s="55">
        <f t="shared" si="17"/>
        <v>1.0996875956411725</v>
      </c>
      <c r="M91" s="55">
        <f t="shared" si="18"/>
        <v>1.131628902715222</v>
      </c>
      <c r="N91" s="56">
        <f t="shared" si="19"/>
        <v>3.7360360779886008</v>
      </c>
    </row>
    <row r="92" spans="2:14" s="28" customFormat="1" hidden="1" outlineLevel="1" x14ac:dyDescent="0.35">
      <c r="B92" s="41" t="s">
        <v>46</v>
      </c>
      <c r="C92" s="20" t="s">
        <v>82</v>
      </c>
      <c r="D92" s="55">
        <v>0</v>
      </c>
      <c r="E92" s="55">
        <v>2.5</v>
      </c>
      <c r="F92" s="55">
        <v>2.5</v>
      </c>
      <c r="G92" s="56">
        <f t="shared" si="15"/>
        <v>5</v>
      </c>
      <c r="I92" s="41" t="s">
        <v>46</v>
      </c>
      <c r="J92" s="20" t="s">
        <v>82</v>
      </c>
      <c r="K92" s="55">
        <f t="shared" si="16"/>
        <v>0</v>
      </c>
      <c r="L92" s="55">
        <f t="shared" si="17"/>
        <v>2.1474856221107288</v>
      </c>
      <c r="M92" s="55">
        <f t="shared" si="18"/>
        <v>2.0728625696049505</v>
      </c>
      <c r="N92" s="56">
        <f t="shared" si="19"/>
        <v>4.2203481917156793</v>
      </c>
    </row>
    <row r="93" spans="2:14" collapsed="1" x14ac:dyDescent="0.35">
      <c r="B93" s="27" t="s">
        <v>47</v>
      </c>
      <c r="C93" s="27"/>
      <c r="D93" s="51">
        <f>+D94+D111+D112+D113+D115+D116+D117</f>
        <v>11.471155705717937</v>
      </c>
      <c r="E93" s="51">
        <f t="shared" ref="E93:F93" si="22">+E94+E111+E112+E113+E115+E116+E117</f>
        <v>27.505522918200182</v>
      </c>
      <c r="F93" s="51">
        <f t="shared" si="22"/>
        <v>25.002629698987796</v>
      </c>
      <c r="G93" s="52">
        <f t="shared" si="15"/>
        <v>63.979308322905915</v>
      </c>
      <c r="I93" s="27" t="s">
        <v>47</v>
      </c>
      <c r="J93" s="27"/>
      <c r="K93" s="51">
        <f t="shared" si="16"/>
        <v>10.188681109288597</v>
      </c>
      <c r="L93" s="51">
        <f t="shared" si="17"/>
        <v>23.627085998188811</v>
      </c>
      <c r="M93" s="51">
        <f t="shared" si="18"/>
        <v>20.73080609788996</v>
      </c>
      <c r="N93" s="52">
        <f t="shared" si="19"/>
        <v>54.546573205367366</v>
      </c>
    </row>
    <row r="94" spans="2:14" x14ac:dyDescent="0.35">
      <c r="B94" s="18" t="s">
        <v>48</v>
      </c>
      <c r="C94" s="42"/>
      <c r="D94" s="53">
        <f>SUM(D95:D110)</f>
        <v>4.1073517482760167</v>
      </c>
      <c r="E94" s="53">
        <f t="shared" ref="E94:F94" si="23">SUM(E95:E110)</f>
        <v>3.2273732504990451</v>
      </c>
      <c r="F94" s="53">
        <f t="shared" si="23"/>
        <v>3.3924969308990218</v>
      </c>
      <c r="G94" s="54">
        <f t="shared" si="15"/>
        <v>10.727221929674084</v>
      </c>
      <c r="I94" s="18" t="s">
        <v>48</v>
      </c>
      <c r="J94" s="42"/>
      <c r="K94" s="53">
        <f t="shared" si="16"/>
        <v>3.6481500417611321</v>
      </c>
      <c r="L94" s="53">
        <f t="shared" si="17"/>
        <v>2.7722950610525867</v>
      </c>
      <c r="M94" s="53">
        <f t="shared" si="18"/>
        <v>2.8128719622241021</v>
      </c>
      <c r="N94" s="54">
        <f t="shared" si="19"/>
        <v>9.2333170650378218</v>
      </c>
    </row>
    <row r="95" spans="2:14" s="28" customFormat="1" hidden="1" outlineLevel="1" x14ac:dyDescent="0.35">
      <c r="B95" s="20" t="s">
        <v>48</v>
      </c>
      <c r="C95" s="20" t="s">
        <v>63</v>
      </c>
      <c r="D95" s="55">
        <v>7.7197648423804596E-2</v>
      </c>
      <c r="E95" s="55">
        <v>5.6974135576011206E-2</v>
      </c>
      <c r="F95" s="55">
        <v>5.9467483023623327E-2</v>
      </c>
      <c r="G95" s="56">
        <f t="shared" si="15"/>
        <v>0.19363926702343914</v>
      </c>
      <c r="I95" s="20" t="s">
        <v>48</v>
      </c>
      <c r="J95" s="20" t="s">
        <v>63</v>
      </c>
      <c r="K95" s="55">
        <f t="shared" si="16"/>
        <v>6.8566955445043695E-2</v>
      </c>
      <c r="L95" s="55">
        <f t="shared" si="17"/>
        <v>4.8940454792668571E-2</v>
      </c>
      <c r="M95" s="55">
        <f t="shared" si="18"/>
        <v>4.9307167867314657E-2</v>
      </c>
      <c r="N95" s="56">
        <f t="shared" si="19"/>
        <v>0.16681457810502692</v>
      </c>
    </row>
    <row r="96" spans="2:14" s="28" customFormat="1" hidden="1" outlineLevel="1" x14ac:dyDescent="0.35">
      <c r="B96" s="20" t="s">
        <v>48</v>
      </c>
      <c r="C96" s="20" t="s">
        <v>64</v>
      </c>
      <c r="D96" s="55">
        <v>1.436426206716194E-2</v>
      </c>
      <c r="E96" s="55">
        <v>1.0591536430840726E-2</v>
      </c>
      <c r="F96" s="55">
        <v>1.1070100685936033E-2</v>
      </c>
      <c r="G96" s="56">
        <f t="shared" si="15"/>
        <v>3.6025899183938698E-2</v>
      </c>
      <c r="I96" s="20" t="s">
        <v>48</v>
      </c>
      <c r="J96" s="20" t="s">
        <v>64</v>
      </c>
      <c r="K96" s="55">
        <f t="shared" si="16"/>
        <v>1.2758338333740188E-2</v>
      </c>
      <c r="L96" s="55">
        <f t="shared" si="17"/>
        <v>9.0980688805169779E-3</v>
      </c>
      <c r="M96" s="55">
        <f t="shared" si="18"/>
        <v>9.1787189414539571E-3</v>
      </c>
      <c r="N96" s="56">
        <f t="shared" si="19"/>
        <v>3.1035126155711121E-2</v>
      </c>
    </row>
    <row r="97" spans="2:14" s="28" customFormat="1" hidden="1" outlineLevel="1" x14ac:dyDescent="0.35">
      <c r="B97" s="20" t="s">
        <v>48</v>
      </c>
      <c r="C97" s="20" t="s">
        <v>65</v>
      </c>
      <c r="D97" s="55">
        <v>5.187550643683627E-2</v>
      </c>
      <c r="E97" s="55">
        <v>3.8290189287898915E-2</v>
      </c>
      <c r="F97" s="55">
        <v>3.9980446278959067E-2</v>
      </c>
      <c r="G97" s="56">
        <f t="shared" si="15"/>
        <v>0.13014614200369423</v>
      </c>
      <c r="I97" s="20" t="s">
        <v>48</v>
      </c>
      <c r="J97" s="20" t="s">
        <v>65</v>
      </c>
      <c r="K97" s="55">
        <f t="shared" si="16"/>
        <v>4.6075827582421715E-2</v>
      </c>
      <c r="L97" s="55">
        <f t="shared" si="17"/>
        <v>3.289105238546447E-2</v>
      </c>
      <c r="M97" s="55">
        <f t="shared" si="18"/>
        <v>3.314958824310231E-2</v>
      </c>
      <c r="N97" s="56">
        <f t="shared" si="19"/>
        <v>0.11211646821098849</v>
      </c>
    </row>
    <row r="98" spans="2:14" s="28" customFormat="1" hidden="1" outlineLevel="1" x14ac:dyDescent="0.35">
      <c r="B98" s="20" t="s">
        <v>48</v>
      </c>
      <c r="C98" s="20" t="s">
        <v>66</v>
      </c>
      <c r="D98" s="55">
        <v>0.52117646854539845</v>
      </c>
      <c r="E98" s="55">
        <v>0.38471673479550966</v>
      </c>
      <c r="F98" s="55">
        <v>0.40157323920772925</v>
      </c>
      <c r="G98" s="56">
        <f t="shared" si="15"/>
        <v>1.3074664425486375</v>
      </c>
      <c r="I98" s="20" t="s">
        <v>48</v>
      </c>
      <c r="J98" s="20" t="s">
        <v>66</v>
      </c>
      <c r="K98" s="55">
        <f t="shared" si="16"/>
        <v>0.46290896714333318</v>
      </c>
      <c r="L98" s="55">
        <f t="shared" si="17"/>
        <v>0.33046946262349736</v>
      </c>
      <c r="M98" s="55">
        <f t="shared" si="18"/>
        <v>0.33296245460348689</v>
      </c>
      <c r="N98" s="56">
        <f t="shared" si="19"/>
        <v>1.1263408843703173</v>
      </c>
    </row>
    <row r="99" spans="2:14" s="28" customFormat="1" hidden="1" outlineLevel="1" x14ac:dyDescent="0.35">
      <c r="B99" s="20" t="s">
        <v>48</v>
      </c>
      <c r="C99" s="20" t="s">
        <v>58</v>
      </c>
      <c r="D99" s="55">
        <v>1.0509304535823309</v>
      </c>
      <c r="E99" s="55">
        <v>0.77577054054542693</v>
      </c>
      <c r="F99" s="55">
        <v>0.80970314962062717</v>
      </c>
      <c r="G99" s="56">
        <f t="shared" si="15"/>
        <v>2.6364041437483849</v>
      </c>
      <c r="I99" s="20" t="s">
        <v>48</v>
      </c>
      <c r="J99" s="20" t="s">
        <v>58</v>
      </c>
      <c r="K99" s="55">
        <f t="shared" si="16"/>
        <v>0.93343648489167141</v>
      </c>
      <c r="L99" s="55">
        <f t="shared" si="17"/>
        <v>0.66638243275134901</v>
      </c>
      <c r="M99" s="55">
        <f t="shared" si="18"/>
        <v>0.6713613405359341</v>
      </c>
      <c r="N99" s="56">
        <f t="shared" si="19"/>
        <v>2.2711802581789544</v>
      </c>
    </row>
    <row r="100" spans="2:14" s="28" customFormat="1" hidden="1" outlineLevel="1" x14ac:dyDescent="0.35">
      <c r="B100" s="20" t="s">
        <v>48</v>
      </c>
      <c r="C100" s="20" t="s">
        <v>60</v>
      </c>
      <c r="D100" s="55">
        <v>0.66346474450782844</v>
      </c>
      <c r="E100" s="55">
        <v>0.48976930540589902</v>
      </c>
      <c r="F100" s="55">
        <v>0.51120688098717837</v>
      </c>
      <c r="G100" s="56">
        <f t="shared" si="15"/>
        <v>1.6644409309009058</v>
      </c>
      <c r="I100" s="20" t="s">
        <v>48</v>
      </c>
      <c r="J100" s="20" t="s">
        <v>60</v>
      </c>
      <c r="K100" s="55">
        <f t="shared" si="16"/>
        <v>0.58928942143783969</v>
      </c>
      <c r="L100" s="55">
        <f t="shared" si="17"/>
        <v>0.42070901660413063</v>
      </c>
      <c r="M100" s="55">
        <f t="shared" si="18"/>
        <v>0.4238646435691259</v>
      </c>
      <c r="N100" s="56">
        <f t="shared" si="19"/>
        <v>1.4338630816110962</v>
      </c>
    </row>
    <row r="101" spans="2:14" s="28" customFormat="1" hidden="1" outlineLevel="1" x14ac:dyDescent="0.35">
      <c r="B101" s="20" t="s">
        <v>48</v>
      </c>
      <c r="C101" s="20" t="s">
        <v>70</v>
      </c>
      <c r="D101" s="55">
        <v>0.15230221866067989</v>
      </c>
      <c r="E101" s="55">
        <v>0.112430944303784</v>
      </c>
      <c r="F101" s="55">
        <v>0.11734916649995003</v>
      </c>
      <c r="G101" s="56">
        <f t="shared" si="15"/>
        <v>0.38208232946441395</v>
      </c>
      <c r="I101" s="20" t="s">
        <v>48</v>
      </c>
      <c r="J101" s="20" t="s">
        <v>70</v>
      </c>
      <c r="K101" s="55">
        <f t="shared" si="16"/>
        <v>0.13527483873288526</v>
      </c>
      <c r="L101" s="55">
        <f t="shared" si="17"/>
        <v>9.6577534549083313E-2</v>
      </c>
      <c r="M101" s="55">
        <f t="shared" si="18"/>
        <v>9.7299477924834246E-2</v>
      </c>
      <c r="N101" s="56">
        <f t="shared" si="19"/>
        <v>0.32915185120680279</v>
      </c>
    </row>
    <row r="102" spans="2:14" s="28" customFormat="1" hidden="1" outlineLevel="1" x14ac:dyDescent="0.35">
      <c r="B102" s="20" t="s">
        <v>48</v>
      </c>
      <c r="C102" s="20" t="s">
        <v>71</v>
      </c>
      <c r="D102" s="55">
        <v>9.3162499692736028E-3</v>
      </c>
      <c r="E102" s="55">
        <v>6.8725980773151904E-3</v>
      </c>
      <c r="F102" s="55">
        <v>7.1665941079751185E-3</v>
      </c>
      <c r="G102" s="56">
        <f t="shared" si="15"/>
        <v>2.3355442154563914E-2</v>
      </c>
      <c r="I102" s="20" t="s">
        <v>48</v>
      </c>
      <c r="J102" s="20" t="s">
        <v>71</v>
      </c>
      <c r="K102" s="55">
        <f t="shared" si="16"/>
        <v>8.2746937193114937E-3</v>
      </c>
      <c r="L102" s="55">
        <f t="shared" si="17"/>
        <v>5.9035222230320846E-3</v>
      </c>
      <c r="M102" s="55">
        <f t="shared" si="18"/>
        <v>5.9421458711892017E-3</v>
      </c>
      <c r="N102" s="56">
        <f t="shared" si="19"/>
        <v>2.0120361813532779E-2</v>
      </c>
    </row>
    <row r="103" spans="2:14" s="28" customFormat="1" hidden="1" outlineLevel="1" x14ac:dyDescent="0.35">
      <c r="B103" s="20" t="s">
        <v>48</v>
      </c>
      <c r="C103" s="20" t="s">
        <v>72</v>
      </c>
      <c r="D103" s="55">
        <v>0.33661622135674929</v>
      </c>
      <c r="E103" s="55">
        <v>0.24848458502916224</v>
      </c>
      <c r="F103" s="55">
        <v>0.25936971441841866</v>
      </c>
      <c r="G103" s="56">
        <f t="shared" si="15"/>
        <v>0.84447052080433016</v>
      </c>
      <c r="I103" s="20" t="s">
        <v>48</v>
      </c>
      <c r="J103" s="20" t="s">
        <v>72</v>
      </c>
      <c r="K103" s="55">
        <f t="shared" si="16"/>
        <v>0.29898254575239153</v>
      </c>
      <c r="L103" s="55">
        <f t="shared" si="17"/>
        <v>0.2134468294665107</v>
      </c>
      <c r="M103" s="55">
        <f t="shared" si="18"/>
        <v>0.21505510908282621</v>
      </c>
      <c r="N103" s="56">
        <f t="shared" si="19"/>
        <v>0.72748448430172841</v>
      </c>
    </row>
    <row r="104" spans="2:14" s="28" customFormat="1" hidden="1" outlineLevel="1" x14ac:dyDescent="0.35">
      <c r="B104" s="20" t="s">
        <v>48</v>
      </c>
      <c r="C104" s="20" t="s">
        <v>75</v>
      </c>
      <c r="D104" s="55">
        <v>0.26532844075486273</v>
      </c>
      <c r="E104" s="55">
        <v>0.19585416945006884</v>
      </c>
      <c r="F104" s="55">
        <v>0.20441566087556265</v>
      </c>
      <c r="G104" s="56">
        <f t="shared" si="15"/>
        <v>0.66559827108049419</v>
      </c>
      <c r="I104" s="20" t="s">
        <v>48</v>
      </c>
      <c r="J104" s="20" t="s">
        <v>75</v>
      </c>
      <c r="K104" s="55">
        <f t="shared" si="16"/>
        <v>0.23566473522180093</v>
      </c>
      <c r="L104" s="55">
        <f t="shared" si="17"/>
        <v>0.16823760516978448</v>
      </c>
      <c r="M104" s="55">
        <f t="shared" si="18"/>
        <v>0.16949022882800518</v>
      </c>
      <c r="N104" s="56">
        <f t="shared" si="19"/>
        <v>0.57339256921959059</v>
      </c>
    </row>
    <row r="105" spans="2:14" s="28" customFormat="1" hidden="1" outlineLevel="1" x14ac:dyDescent="0.35">
      <c r="B105" s="20" t="s">
        <v>48</v>
      </c>
      <c r="C105" s="20" t="s">
        <v>77</v>
      </c>
      <c r="D105" s="55">
        <v>0.25941857293294468</v>
      </c>
      <c r="E105" s="55">
        <v>0.19151044945315099</v>
      </c>
      <c r="F105" s="55">
        <v>0.19990223139479532</v>
      </c>
      <c r="G105" s="56">
        <f t="shared" si="15"/>
        <v>0.65083125378089102</v>
      </c>
      <c r="I105" s="20" t="s">
        <v>48</v>
      </c>
      <c r="J105" s="20" t="s">
        <v>77</v>
      </c>
      <c r="K105" s="55">
        <f t="shared" si="16"/>
        <v>0.23041559030734782</v>
      </c>
      <c r="L105" s="55">
        <f t="shared" si="17"/>
        <v>0.1645063746738421</v>
      </c>
      <c r="M105" s="55">
        <f t="shared" si="18"/>
        <v>0.16574794121551156</v>
      </c>
      <c r="N105" s="56">
        <f t="shared" si="19"/>
        <v>0.56066990619670154</v>
      </c>
    </row>
    <row r="106" spans="2:14" s="28" customFormat="1" hidden="1" outlineLevel="1" x14ac:dyDescent="0.35">
      <c r="B106" s="20" t="s">
        <v>48</v>
      </c>
      <c r="C106" s="20" t="s">
        <v>78</v>
      </c>
      <c r="D106" s="55">
        <v>4.641708685131473E-2</v>
      </c>
      <c r="E106" s="55">
        <v>3.4273735866091337E-2</v>
      </c>
      <c r="F106" s="55">
        <v>3.5771978249594952E-2</v>
      </c>
      <c r="G106" s="56">
        <f t="shared" si="15"/>
        <v>0.11646280096700103</v>
      </c>
      <c r="I106" s="20" t="s">
        <v>48</v>
      </c>
      <c r="J106" s="20" t="s">
        <v>78</v>
      </c>
      <c r="K106" s="55">
        <f t="shared" si="16"/>
        <v>4.1227659015600437E-2</v>
      </c>
      <c r="L106" s="55">
        <f t="shared" si="17"/>
        <v>2.9440941995380783E-2</v>
      </c>
      <c r="M106" s="55">
        <f t="shared" si="18"/>
        <v>2.9660157901723119E-2</v>
      </c>
      <c r="N106" s="56">
        <f t="shared" si="19"/>
        <v>0.10032875891270433</v>
      </c>
    </row>
    <row r="107" spans="2:14" s="28" customFormat="1" hidden="1" outlineLevel="1" x14ac:dyDescent="0.35">
      <c r="B107" s="20" t="s">
        <v>48</v>
      </c>
      <c r="C107" s="20" t="s">
        <v>80</v>
      </c>
      <c r="D107" s="55">
        <v>0.14975769223735405</v>
      </c>
      <c r="E107" s="55">
        <v>0.11055659937360714</v>
      </c>
      <c r="F107" s="55">
        <v>0.11539741321096957</v>
      </c>
      <c r="G107" s="56">
        <f t="shared" si="15"/>
        <v>0.37571170482193078</v>
      </c>
      <c r="I107" s="20" t="s">
        <v>48</v>
      </c>
      <c r="J107" s="20" t="s">
        <v>80</v>
      </c>
      <c r="K107" s="55">
        <f t="shared" si="16"/>
        <v>0.13301479022805127</v>
      </c>
      <c r="L107" s="55">
        <f t="shared" si="17"/>
        <v>9.4967483033710928E-2</v>
      </c>
      <c r="M107" s="55">
        <f t="shared" si="18"/>
        <v>9.5681191389701867E-2</v>
      </c>
      <c r="N107" s="56">
        <f t="shared" si="19"/>
        <v>0.32366346465146406</v>
      </c>
    </row>
    <row r="108" spans="2:14" s="28" customFormat="1" hidden="1" outlineLevel="1" x14ac:dyDescent="0.35">
      <c r="B108" s="20" t="s">
        <v>48</v>
      </c>
      <c r="C108" s="20" t="s">
        <v>81</v>
      </c>
      <c r="D108" s="55">
        <v>0.10888110646908751</v>
      </c>
      <c r="E108" s="55">
        <v>8.0388571449807988E-2</v>
      </c>
      <c r="F108" s="55">
        <v>8.3894895281019372E-2</v>
      </c>
      <c r="G108" s="56">
        <f t="shared" si="15"/>
        <v>0.27316457319991483</v>
      </c>
      <c r="I108" s="20" t="s">
        <v>48</v>
      </c>
      <c r="J108" s="20" t="s">
        <v>81</v>
      </c>
      <c r="K108" s="55">
        <f t="shared" si="16"/>
        <v>9.6708204569750628E-2</v>
      </c>
      <c r="L108" s="55">
        <f t="shared" si="17"/>
        <v>6.9053320548193478E-2</v>
      </c>
      <c r="M108" s="55">
        <f t="shared" si="18"/>
        <v>6.9561035283580833E-2</v>
      </c>
      <c r="N108" s="56">
        <f t="shared" si="19"/>
        <v>0.23532256040152494</v>
      </c>
    </row>
    <row r="109" spans="2:14" s="28" customFormat="1" hidden="1" outlineLevel="1" x14ac:dyDescent="0.35">
      <c r="B109" s="20" t="s">
        <v>48</v>
      </c>
      <c r="C109" s="20" t="s">
        <v>25</v>
      </c>
      <c r="D109" s="55">
        <v>0.2929424767155448</v>
      </c>
      <c r="E109" s="55">
        <v>0.41163114126413475</v>
      </c>
      <c r="F109" s="55">
        <v>0.45349193529099596</v>
      </c>
      <c r="G109" s="56">
        <f t="shared" si="15"/>
        <v>1.1580655532706756</v>
      </c>
      <c r="I109" s="20" t="s">
        <v>48</v>
      </c>
      <c r="J109" s="20" t="s">
        <v>25</v>
      </c>
      <c r="K109" s="55">
        <f t="shared" si="16"/>
        <v>0.26019152343404484</v>
      </c>
      <c r="L109" s="55">
        <f t="shared" si="17"/>
        <v>0.35358878299110391</v>
      </c>
      <c r="M109" s="55">
        <f t="shared" si="18"/>
        <v>0.37601058331296638</v>
      </c>
      <c r="N109" s="56">
        <f t="shared" si="19"/>
        <v>0.98979088973811513</v>
      </c>
    </row>
    <row r="110" spans="2:14" s="28" customFormat="1" hidden="1" outlineLevel="1" x14ac:dyDescent="0.35">
      <c r="B110" s="20" t="s">
        <v>48</v>
      </c>
      <c r="C110" s="20" t="s">
        <v>82</v>
      </c>
      <c r="D110" s="55">
        <v>0.10736259876484468</v>
      </c>
      <c r="E110" s="55">
        <v>7.9258014190336221E-2</v>
      </c>
      <c r="F110" s="55">
        <v>8.2736041765687218E-2</v>
      </c>
      <c r="G110" s="56">
        <f t="shared" si="15"/>
        <v>0.26935665472086812</v>
      </c>
      <c r="I110" s="20" t="s">
        <v>48</v>
      </c>
      <c r="J110" s="20" t="s">
        <v>82</v>
      </c>
      <c r="K110" s="55">
        <f t="shared" si="16"/>
        <v>9.5359465945898086E-2</v>
      </c>
      <c r="L110" s="55">
        <f t="shared" si="17"/>
        <v>6.8082178364318055E-2</v>
      </c>
      <c r="M110" s="55">
        <f t="shared" si="18"/>
        <v>6.8600177653345973E-2</v>
      </c>
      <c r="N110" s="56">
        <f t="shared" si="19"/>
        <v>0.2320418219635621</v>
      </c>
    </row>
    <row r="111" spans="2:14" collapsed="1" x14ac:dyDescent="0.35">
      <c r="B111" s="18" t="s">
        <v>49</v>
      </c>
      <c r="C111" s="42"/>
      <c r="D111" s="53">
        <v>0</v>
      </c>
      <c r="E111" s="53">
        <v>0</v>
      </c>
      <c r="F111" s="53">
        <v>0</v>
      </c>
      <c r="G111" s="54">
        <f t="shared" si="15"/>
        <v>0</v>
      </c>
      <c r="I111" s="18" t="s">
        <v>49</v>
      </c>
      <c r="J111" s="42"/>
      <c r="K111" s="53">
        <f t="shared" si="16"/>
        <v>0</v>
      </c>
      <c r="L111" s="53">
        <f t="shared" si="17"/>
        <v>0</v>
      </c>
      <c r="M111" s="53">
        <f t="shared" si="18"/>
        <v>0</v>
      </c>
      <c r="N111" s="54">
        <f t="shared" si="19"/>
        <v>0</v>
      </c>
    </row>
    <row r="112" spans="2:14" x14ac:dyDescent="0.35">
      <c r="B112" s="18" t="s">
        <v>50</v>
      </c>
      <c r="C112" s="42"/>
      <c r="D112" s="53">
        <v>0</v>
      </c>
      <c r="E112" s="53">
        <v>0</v>
      </c>
      <c r="F112" s="53">
        <v>0</v>
      </c>
      <c r="G112" s="54">
        <f t="shared" si="15"/>
        <v>0</v>
      </c>
      <c r="I112" s="18" t="s">
        <v>50</v>
      </c>
      <c r="J112" s="42"/>
      <c r="K112" s="53">
        <f t="shared" ref="K112:K135" si="24">+K$1*D112</f>
        <v>0</v>
      </c>
      <c r="L112" s="53">
        <f t="shared" ref="L112:L135" si="25">+L$1*E112</f>
        <v>0</v>
      </c>
      <c r="M112" s="53">
        <f t="shared" ref="M112:M135" si="26">+M$1*F112</f>
        <v>0</v>
      </c>
      <c r="N112" s="54">
        <f t="shared" ref="N112:N135" si="27">SUM(K112:M112)</f>
        <v>0</v>
      </c>
    </row>
    <row r="113" spans="2:14" x14ac:dyDescent="0.35">
      <c r="B113" s="18" t="s">
        <v>51</v>
      </c>
      <c r="C113" s="42"/>
      <c r="D113" s="53">
        <v>2.4934790229922212</v>
      </c>
      <c r="E113" s="53">
        <v>2.7919577100101853</v>
      </c>
      <c r="F113" s="53">
        <v>3.0758856127230856</v>
      </c>
      <c r="G113" s="54">
        <f t="shared" si="15"/>
        <v>8.3613223457254922</v>
      </c>
      <c r="I113" s="18" t="s">
        <v>51</v>
      </c>
      <c r="J113" s="42"/>
      <c r="K113" s="53">
        <f t="shared" si="24"/>
        <v>2.2147082011365837</v>
      </c>
      <c r="L113" s="53">
        <f t="shared" si="25"/>
        <v>2.3982756159152276</v>
      </c>
      <c r="M113" s="53">
        <f t="shared" si="26"/>
        <v>2.5503552620000294</v>
      </c>
      <c r="N113" s="54">
        <f t="shared" si="27"/>
        <v>7.1633390790518403</v>
      </c>
    </row>
    <row r="114" spans="2:14" hidden="1" outlineLevel="1" x14ac:dyDescent="0.35">
      <c r="B114" s="20" t="s">
        <v>51</v>
      </c>
      <c r="C114" s="20" t="s">
        <v>25</v>
      </c>
      <c r="D114" s="55">
        <v>2.4934790229922212</v>
      </c>
      <c r="E114" s="55">
        <v>2.7919577100101853</v>
      </c>
      <c r="F114" s="55">
        <v>3.0758856127230856</v>
      </c>
      <c r="G114" s="56">
        <f t="shared" si="15"/>
        <v>8.3613223457254922</v>
      </c>
      <c r="I114" s="20" t="s">
        <v>51</v>
      </c>
      <c r="J114" s="20" t="s">
        <v>25</v>
      </c>
      <c r="K114" s="55">
        <f t="shared" si="24"/>
        <v>2.2147082011365837</v>
      </c>
      <c r="L114" s="55">
        <f t="shared" si="25"/>
        <v>2.3982756159152276</v>
      </c>
      <c r="M114" s="55">
        <f t="shared" si="26"/>
        <v>2.5503552620000294</v>
      </c>
      <c r="N114" s="56">
        <f t="shared" si="27"/>
        <v>7.1633390790518403</v>
      </c>
    </row>
    <row r="115" spans="2:14" collapsed="1" x14ac:dyDescent="0.35">
      <c r="B115" s="18" t="s">
        <v>52</v>
      </c>
      <c r="C115" s="42"/>
      <c r="D115" s="53">
        <v>0</v>
      </c>
      <c r="E115" s="53">
        <v>0</v>
      </c>
      <c r="F115" s="53">
        <v>0</v>
      </c>
      <c r="G115" s="54">
        <f t="shared" si="15"/>
        <v>0</v>
      </c>
      <c r="I115" s="18" t="s">
        <v>52</v>
      </c>
      <c r="J115" s="42"/>
      <c r="K115" s="53">
        <f t="shared" si="24"/>
        <v>0</v>
      </c>
      <c r="L115" s="53">
        <f t="shared" si="25"/>
        <v>0</v>
      </c>
      <c r="M115" s="53">
        <f t="shared" si="26"/>
        <v>0</v>
      </c>
      <c r="N115" s="54">
        <f t="shared" si="27"/>
        <v>0</v>
      </c>
    </row>
    <row r="116" spans="2:14" x14ac:dyDescent="0.35">
      <c r="B116" s="18" t="s">
        <v>53</v>
      </c>
      <c r="C116" s="42"/>
      <c r="D116" s="53">
        <v>0</v>
      </c>
      <c r="E116" s="53">
        <v>0</v>
      </c>
      <c r="F116" s="53">
        <v>0</v>
      </c>
      <c r="G116" s="54">
        <f t="shared" si="15"/>
        <v>0</v>
      </c>
      <c r="I116" s="18" t="s">
        <v>53</v>
      </c>
      <c r="J116" s="42"/>
      <c r="K116" s="53">
        <f t="shared" si="24"/>
        <v>0</v>
      </c>
      <c r="L116" s="53">
        <f t="shared" si="25"/>
        <v>0</v>
      </c>
      <c r="M116" s="53">
        <f t="shared" si="26"/>
        <v>0</v>
      </c>
      <c r="N116" s="54">
        <f t="shared" si="27"/>
        <v>0</v>
      </c>
    </row>
    <row r="117" spans="2:14" x14ac:dyDescent="0.35">
      <c r="B117" s="18" t="s">
        <v>54</v>
      </c>
      <c r="C117" s="42"/>
      <c r="D117" s="53">
        <f>SUM(D118:D133)</f>
        <v>4.8703249344496982</v>
      </c>
      <c r="E117" s="53">
        <f t="shared" ref="E117:F117" si="28">SUM(E118:E133)</f>
        <v>21.486191957690952</v>
      </c>
      <c r="F117" s="53">
        <f t="shared" si="28"/>
        <v>18.534247155365691</v>
      </c>
      <c r="G117" s="54">
        <f t="shared" si="15"/>
        <v>44.890764047506337</v>
      </c>
      <c r="I117" s="18" t="s">
        <v>54</v>
      </c>
      <c r="J117" s="42"/>
      <c r="K117" s="53">
        <f t="shared" si="24"/>
        <v>4.3258228663908795</v>
      </c>
      <c r="L117" s="53">
        <f t="shared" si="25"/>
        <v>18.456515321220998</v>
      </c>
      <c r="M117" s="53">
        <f t="shared" si="26"/>
        <v>15.367578873665829</v>
      </c>
      <c r="N117" s="54">
        <f t="shared" si="27"/>
        <v>38.149917061277705</v>
      </c>
    </row>
    <row r="118" spans="2:14" s="28" customFormat="1" hidden="1" outlineLevel="1" x14ac:dyDescent="0.35">
      <c r="B118" s="20" t="s">
        <v>54</v>
      </c>
      <c r="C118" s="20" t="s">
        <v>63</v>
      </c>
      <c r="D118" s="55">
        <v>2.17460121357042E-2</v>
      </c>
      <c r="E118" s="55">
        <v>2.174485581991081E-2</v>
      </c>
      <c r="F118" s="55">
        <v>2.2776862826893247E-2</v>
      </c>
      <c r="G118" s="57">
        <f t="shared" si="15"/>
        <v>6.626773078250825E-2</v>
      </c>
      <c r="I118" s="20" t="s">
        <v>54</v>
      </c>
      <c r="J118" s="20" t="s">
        <v>63</v>
      </c>
      <c r="K118" s="55">
        <f t="shared" si="24"/>
        <v>1.931480913810359E-2</v>
      </c>
      <c r="L118" s="55">
        <f t="shared" si="25"/>
        <v>1.8678706091251707E-2</v>
      </c>
      <c r="M118" s="55">
        <f t="shared" si="26"/>
        <v>1.8885322562757368E-2</v>
      </c>
      <c r="N118" s="57">
        <f t="shared" si="27"/>
        <v>5.6878837792112669E-2</v>
      </c>
    </row>
    <row r="119" spans="2:14" s="28" customFormat="1" hidden="1" outlineLevel="1" x14ac:dyDescent="0.35">
      <c r="B119" s="20" t="s">
        <v>54</v>
      </c>
      <c r="C119" s="20" t="s">
        <v>64</v>
      </c>
      <c r="D119" s="55">
        <v>4.0463074149369857E-3</v>
      </c>
      <c r="E119" s="55">
        <v>4.0423857294455603E-3</v>
      </c>
      <c r="F119" s="55">
        <v>4.2400006185447422E-3</v>
      </c>
      <c r="G119" s="56">
        <f t="shared" si="15"/>
        <v>1.2328693762927287E-2</v>
      </c>
      <c r="I119" s="20" t="s">
        <v>54</v>
      </c>
      <c r="J119" s="20" t="s">
        <v>64</v>
      </c>
      <c r="K119" s="55">
        <f t="shared" si="24"/>
        <v>3.5939304616354369E-3</v>
      </c>
      <c r="L119" s="55">
        <f t="shared" si="25"/>
        <v>3.4723860932039728E-3</v>
      </c>
      <c r="M119" s="55">
        <f t="shared" si="26"/>
        <v>3.5155754309132941E-3</v>
      </c>
      <c r="N119" s="56">
        <f t="shared" si="27"/>
        <v>1.0581891985752705E-2</v>
      </c>
    </row>
    <row r="120" spans="2:14" s="28" customFormat="1" hidden="1" outlineLevel="1" x14ac:dyDescent="0.35">
      <c r="B120" s="20" t="s">
        <v>54</v>
      </c>
      <c r="C120" s="20" t="s">
        <v>65</v>
      </c>
      <c r="D120" s="55">
        <v>1.4612950207086717E-2</v>
      </c>
      <c r="E120" s="55">
        <v>1.4613905712911338E-2</v>
      </c>
      <c r="F120" s="55">
        <v>1.5313060085157461E-2</v>
      </c>
      <c r="G120" s="56">
        <f t="shared" si="15"/>
        <v>4.4539916005155514E-2</v>
      </c>
      <c r="I120" s="20" t="s">
        <v>54</v>
      </c>
      <c r="J120" s="20" t="s">
        <v>65</v>
      </c>
      <c r="K120" s="55">
        <f t="shared" si="24"/>
        <v>1.2979223152877695E-2</v>
      </c>
      <c r="L120" s="55">
        <f t="shared" si="25"/>
        <v>1.2553260960543575E-2</v>
      </c>
      <c r="M120" s="55">
        <f t="shared" si="26"/>
        <v>1.26967476306538E-2</v>
      </c>
      <c r="N120" s="56">
        <f t="shared" si="27"/>
        <v>3.8229231744075068E-2</v>
      </c>
    </row>
    <row r="121" spans="2:14" s="28" customFormat="1" hidden="1" outlineLevel="1" x14ac:dyDescent="0.35">
      <c r="B121" s="20" t="s">
        <v>54</v>
      </c>
      <c r="C121" s="20" t="s">
        <v>66</v>
      </c>
      <c r="D121" s="55">
        <v>0.14681159389224224</v>
      </c>
      <c r="E121" s="55">
        <v>0.14683171311084423</v>
      </c>
      <c r="F121" s="55">
        <v>0.15380806651514373</v>
      </c>
      <c r="G121" s="56">
        <f t="shared" si="15"/>
        <v>0.44745137351823022</v>
      </c>
      <c r="I121" s="20" t="s">
        <v>54</v>
      </c>
      <c r="J121" s="20" t="s">
        <v>66</v>
      </c>
      <c r="K121" s="55">
        <f t="shared" si="24"/>
        <v>0.13039806552088118</v>
      </c>
      <c r="L121" s="55">
        <f t="shared" si="25"/>
        <v>0.12612759711017016</v>
      </c>
      <c r="M121" s="55">
        <f t="shared" si="26"/>
        <v>0.12752919359302001</v>
      </c>
      <c r="N121" s="56">
        <f t="shared" si="27"/>
        <v>0.38405485622407137</v>
      </c>
    </row>
    <row r="122" spans="2:14" s="28" customFormat="1" hidden="1" outlineLevel="1" x14ac:dyDescent="0.35">
      <c r="B122" s="20" t="s">
        <v>54</v>
      </c>
      <c r="C122" s="20" t="s">
        <v>58</v>
      </c>
      <c r="D122" s="55">
        <v>0.29603941135511835</v>
      </c>
      <c r="E122" s="55">
        <v>0.29608204464969945</v>
      </c>
      <c r="F122" s="55">
        <v>0.31012742816248334</v>
      </c>
      <c r="G122" s="56">
        <f t="shared" si="15"/>
        <v>0.90224888416730109</v>
      </c>
      <c r="I122" s="20" t="s">
        <v>54</v>
      </c>
      <c r="J122" s="20" t="s">
        <v>58</v>
      </c>
      <c r="K122" s="55">
        <f t="shared" si="24"/>
        <v>0.26294222094599617</v>
      </c>
      <c r="L122" s="55">
        <f t="shared" si="25"/>
        <v>0.25433277354015055</v>
      </c>
      <c r="M122" s="55">
        <f t="shared" si="26"/>
        <v>0.25714061505834401</v>
      </c>
      <c r="N122" s="56">
        <f t="shared" si="27"/>
        <v>0.77441560954449074</v>
      </c>
    </row>
    <row r="123" spans="2:14" s="28" customFormat="1" hidden="1" outlineLevel="1" x14ac:dyDescent="0.35">
      <c r="B123" s="20" t="s">
        <v>54</v>
      </c>
      <c r="C123" s="20" t="s">
        <v>60</v>
      </c>
      <c r="D123" s="55">
        <v>0.1868931590567752</v>
      </c>
      <c r="E123" s="55">
        <v>0.18692627493857533</v>
      </c>
      <c r="F123" s="55">
        <v>0.19579925721395461</v>
      </c>
      <c r="G123" s="56">
        <f t="shared" si="15"/>
        <v>0.56961869120930519</v>
      </c>
      <c r="I123" s="20" t="s">
        <v>54</v>
      </c>
      <c r="J123" s="20" t="s">
        <v>60</v>
      </c>
      <c r="K123" s="55">
        <f t="shared" si="24"/>
        <v>0.16599851383656708</v>
      </c>
      <c r="L123" s="55">
        <f t="shared" si="25"/>
        <v>0.16056859513012303</v>
      </c>
      <c r="M123" s="55">
        <f t="shared" si="26"/>
        <v>0.16234598057410346</v>
      </c>
      <c r="N123" s="56">
        <f t="shared" si="27"/>
        <v>0.4889130895407936</v>
      </c>
    </row>
    <row r="124" spans="2:14" s="28" customFormat="1" hidden="1" outlineLevel="1" x14ac:dyDescent="0.35">
      <c r="B124" s="20" t="s">
        <v>54</v>
      </c>
      <c r="C124" s="20" t="s">
        <v>70</v>
      </c>
      <c r="D124" s="55">
        <v>4.2902419476660444E-2</v>
      </c>
      <c r="E124" s="55">
        <v>4.2910605819030258E-2</v>
      </c>
      <c r="F124" s="55">
        <v>4.4946342645069338E-2</v>
      </c>
      <c r="G124" s="56">
        <f t="shared" si="15"/>
        <v>0.13075936794076004</v>
      </c>
      <c r="I124" s="20" t="s">
        <v>54</v>
      </c>
      <c r="J124" s="20" t="s">
        <v>70</v>
      </c>
      <c r="K124" s="55">
        <f t="shared" si="24"/>
        <v>3.8105931266083165E-2</v>
      </c>
      <c r="L124" s="55">
        <f t="shared" si="25"/>
        <v>3.6859963612971385E-2</v>
      </c>
      <c r="M124" s="55">
        <f t="shared" si="26"/>
        <v>3.7267036523841203E-2</v>
      </c>
      <c r="N124" s="56">
        <f t="shared" si="27"/>
        <v>0.11223293140289575</v>
      </c>
    </row>
    <row r="125" spans="2:14" s="28" customFormat="1" hidden="1" outlineLevel="1" x14ac:dyDescent="0.35">
      <c r="B125" s="20" t="s">
        <v>54</v>
      </c>
      <c r="C125" s="20" t="s">
        <v>71</v>
      </c>
      <c r="D125" s="55">
        <v>2.6243193805448456E-3</v>
      </c>
      <c r="E125" s="55">
        <v>2.623008717702035E-3</v>
      </c>
      <c r="F125" s="55">
        <v>2.7449039817025195E-3</v>
      </c>
      <c r="G125" s="56">
        <f t="shared" si="15"/>
        <v>7.9922320799493997E-3</v>
      </c>
      <c r="I125" s="20" t="s">
        <v>54</v>
      </c>
      <c r="J125" s="20" t="s">
        <v>71</v>
      </c>
      <c r="K125" s="55">
        <f t="shared" si="24"/>
        <v>2.3309206136892698E-3</v>
      </c>
      <c r="L125" s="55">
        <f t="shared" si="25"/>
        <v>2.253149403174488E-3</v>
      </c>
      <c r="M125" s="55">
        <f t="shared" si="26"/>
        <v>2.2759234883322982E-3</v>
      </c>
      <c r="N125" s="56">
        <f t="shared" si="27"/>
        <v>6.859993505196056E-3</v>
      </c>
    </row>
    <row r="126" spans="2:14" s="28" customFormat="1" hidden="1" outlineLevel="1" x14ac:dyDescent="0.35">
      <c r="B126" s="20" t="s">
        <v>54</v>
      </c>
      <c r="C126" s="20" t="s">
        <v>72</v>
      </c>
      <c r="D126" s="55">
        <v>9.4822324049466181E-2</v>
      </c>
      <c r="E126" s="55">
        <v>9.4837094416655401E-2</v>
      </c>
      <c r="F126" s="55">
        <v>9.934216325268054E-2</v>
      </c>
      <c r="G126" s="56">
        <f t="shared" si="15"/>
        <v>0.28900158171880214</v>
      </c>
      <c r="I126" s="20" t="s">
        <v>54</v>
      </c>
      <c r="J126" s="20" t="s">
        <v>72</v>
      </c>
      <c r="K126" s="55">
        <f t="shared" si="24"/>
        <v>8.4221193275239595E-2</v>
      </c>
      <c r="L126" s="55">
        <f t="shared" si="25"/>
        <v>8.1464518681010067E-2</v>
      </c>
      <c r="M126" s="55">
        <f t="shared" si="26"/>
        <v>8.2369060716026357E-2</v>
      </c>
      <c r="N126" s="56">
        <f t="shared" si="27"/>
        <v>0.24805477267227599</v>
      </c>
    </row>
    <row r="127" spans="2:14" s="28" customFormat="1" hidden="1" outlineLevel="1" x14ac:dyDescent="0.35">
      <c r="B127" s="20" t="s">
        <v>54</v>
      </c>
      <c r="C127" s="20" t="s">
        <v>75</v>
      </c>
      <c r="D127" s="55">
        <v>7.4741078393050331E-2</v>
      </c>
      <c r="E127" s="55">
        <v>7.4750070946461022E-2</v>
      </c>
      <c r="F127" s="55">
        <v>7.8294005912136116E-2</v>
      </c>
      <c r="G127" s="56">
        <f t="shared" si="15"/>
        <v>0.22778515525164747</v>
      </c>
      <c r="I127" s="20" t="s">
        <v>54</v>
      </c>
      <c r="J127" s="20" t="s">
        <v>75</v>
      </c>
      <c r="K127" s="55">
        <f t="shared" si="24"/>
        <v>6.63850298127803E-2</v>
      </c>
      <c r="L127" s="55">
        <f t="shared" si="25"/>
        <v>6.4209881043712794E-2</v>
      </c>
      <c r="M127" s="55">
        <f t="shared" si="26"/>
        <v>6.4917085711878264E-2</v>
      </c>
      <c r="N127" s="56">
        <f t="shared" si="27"/>
        <v>0.19551199656837137</v>
      </c>
    </row>
    <row r="128" spans="2:14" s="28" customFormat="1" hidden="1" outlineLevel="1" x14ac:dyDescent="0.35">
      <c r="B128" s="20" t="s">
        <v>54</v>
      </c>
      <c r="C128" s="20" t="s">
        <v>77</v>
      </c>
      <c r="D128" s="55">
        <v>7.3076311913761974E-2</v>
      </c>
      <c r="E128" s="55">
        <v>7.3092238596744588E-2</v>
      </c>
      <c r="F128" s="55">
        <v>7.6565300425787297E-2</v>
      </c>
      <c r="G128" s="56">
        <f t="shared" si="15"/>
        <v>0.22273385093629386</v>
      </c>
      <c r="I128" s="20" t="s">
        <v>54</v>
      </c>
      <c r="J128" s="20" t="s">
        <v>77</v>
      </c>
      <c r="K128" s="55">
        <f t="shared" si="24"/>
        <v>6.4906384137136008E-2</v>
      </c>
      <c r="L128" s="55">
        <f t="shared" si="25"/>
        <v>6.278581258975835E-2</v>
      </c>
      <c r="M128" s="55">
        <f t="shared" si="26"/>
        <v>6.3483738153268993E-2</v>
      </c>
      <c r="N128" s="56">
        <f t="shared" si="27"/>
        <v>0.19117593488016335</v>
      </c>
    </row>
    <row r="129" spans="2:14" s="28" customFormat="1" hidden="1" outlineLevel="1" x14ac:dyDescent="0.35">
      <c r="B129" s="20" t="s">
        <v>54</v>
      </c>
      <c r="C129" s="20" t="s">
        <v>78</v>
      </c>
      <c r="D129" s="55">
        <v>1.3075353389410661E-2</v>
      </c>
      <c r="E129" s="55">
        <v>1.3080978540228331E-2</v>
      </c>
      <c r="F129" s="55">
        <v>1.3701159023561936E-2</v>
      </c>
      <c r="G129" s="56">
        <f t="shared" si="15"/>
        <v>3.985749095320093E-2</v>
      </c>
      <c r="I129" s="20" t="s">
        <v>54</v>
      </c>
      <c r="J129" s="20" t="s">
        <v>78</v>
      </c>
      <c r="K129" s="55">
        <f t="shared" si="24"/>
        <v>1.1613529577456228E-2</v>
      </c>
      <c r="L129" s="55">
        <f t="shared" si="25"/>
        <v>1.1236485335311732E-2</v>
      </c>
      <c r="M129" s="55">
        <f t="shared" si="26"/>
        <v>1.1360247880058662E-2</v>
      </c>
      <c r="N129" s="56">
        <f t="shared" si="27"/>
        <v>3.4210262792826622E-2</v>
      </c>
    </row>
    <row r="130" spans="2:14" s="28" customFormat="1" hidden="1" outlineLevel="1" x14ac:dyDescent="0.35">
      <c r="B130" s="20" t="s">
        <v>54</v>
      </c>
      <c r="C130" s="20" t="s">
        <v>80</v>
      </c>
      <c r="D130" s="55">
        <v>4.2185645020300179E-2</v>
      </c>
      <c r="E130" s="55">
        <v>4.2195239805111528E-2</v>
      </c>
      <c r="F130" s="55">
        <v>4.4198794326648229E-2</v>
      </c>
      <c r="G130" s="56">
        <f t="shared" si="15"/>
        <v>0.12857967915205992</v>
      </c>
      <c r="I130" s="20" t="s">
        <v>54</v>
      </c>
      <c r="J130" s="20" t="s">
        <v>80</v>
      </c>
      <c r="K130" s="55">
        <f t="shared" si="24"/>
        <v>3.7469292155736314E-2</v>
      </c>
      <c r="L130" s="55">
        <f t="shared" si="25"/>
        <v>3.6245468321196531E-2</v>
      </c>
      <c r="M130" s="55">
        <f t="shared" si="26"/>
        <v>3.6647210552550706E-2</v>
      </c>
      <c r="N130" s="56">
        <f t="shared" si="27"/>
        <v>0.11036197102948356</v>
      </c>
    </row>
    <row r="131" spans="2:14" s="28" customFormat="1" hidden="1" outlineLevel="1" x14ac:dyDescent="0.35">
      <c r="B131" s="20" t="s">
        <v>54</v>
      </c>
      <c r="C131" s="20" t="s">
        <v>81</v>
      </c>
      <c r="D131" s="55">
        <v>3.0671010205222355E-2</v>
      </c>
      <c r="E131" s="55">
        <v>3.0681253485848044E-2</v>
      </c>
      <c r="F131" s="55">
        <v>3.2132897249632475E-2</v>
      </c>
      <c r="G131" s="56">
        <f t="shared" si="15"/>
        <v>9.3485160940702874E-2</v>
      </c>
      <c r="I131" s="20" t="s">
        <v>54</v>
      </c>
      <c r="J131" s="20" t="s">
        <v>81</v>
      </c>
      <c r="K131" s="55">
        <f t="shared" si="24"/>
        <v>2.7241992899196616E-2</v>
      </c>
      <c r="L131" s="55">
        <f t="shared" si="25"/>
        <v>2.6355020291677342E-2</v>
      </c>
      <c r="M131" s="55">
        <f t="shared" si="26"/>
        <v>2.6642831984690009E-2</v>
      </c>
      <c r="N131" s="56">
        <f t="shared" si="27"/>
        <v>8.0239845175563956E-2</v>
      </c>
    </row>
    <row r="132" spans="2:14" s="28" customFormat="1" hidden="1" outlineLevel="1" x14ac:dyDescent="0.35">
      <c r="B132" s="20" t="s">
        <v>54</v>
      </c>
      <c r="C132" s="20" t="s">
        <v>25</v>
      </c>
      <c r="D132" s="55">
        <v>3.7958337808523455</v>
      </c>
      <c r="E132" s="55">
        <v>20.411530524527507</v>
      </c>
      <c r="F132" s="55">
        <v>17.408567872690725</v>
      </c>
      <c r="G132" s="57">
        <f t="shared" si="15"/>
        <v>41.61593217807058</v>
      </c>
      <c r="I132" s="20" t="s">
        <v>54</v>
      </c>
      <c r="J132" s="20" t="s">
        <v>25</v>
      </c>
      <c r="K132" s="55">
        <f t="shared" si="24"/>
        <v>3.3714597664899633</v>
      </c>
      <c r="L132" s="55">
        <f t="shared" si="25"/>
        <v>17.533387330678835</v>
      </c>
      <c r="M132" s="55">
        <f t="shared" si="26"/>
        <v>14.434227493491155</v>
      </c>
      <c r="N132" s="57">
        <f t="shared" si="27"/>
        <v>35.339074590659955</v>
      </c>
    </row>
    <row r="133" spans="2:14" s="28" customFormat="1" hidden="1" outlineLevel="1" x14ac:dyDescent="0.35">
      <c r="B133" s="20" t="s">
        <v>54</v>
      </c>
      <c r="C133" s="20" t="s">
        <v>82</v>
      </c>
      <c r="D133" s="55">
        <v>3.0243257707071872E-2</v>
      </c>
      <c r="E133" s="55">
        <v>3.0249762874278014E-2</v>
      </c>
      <c r="F133" s="55">
        <v>3.1689040435569936E-2</v>
      </c>
      <c r="G133" s="57">
        <f t="shared" si="15"/>
        <v>9.2182061016919822E-2</v>
      </c>
      <c r="I133" s="20" t="s">
        <v>54</v>
      </c>
      <c r="J133" s="20" t="s">
        <v>82</v>
      </c>
      <c r="K133" s="55">
        <f t="shared" si="24"/>
        <v>2.6862063107538012E-2</v>
      </c>
      <c r="L133" s="55">
        <f t="shared" si="25"/>
        <v>2.598437233790838E-2</v>
      </c>
      <c r="M133" s="55">
        <f t="shared" si="26"/>
        <v>2.6274810314236275E-2</v>
      </c>
      <c r="N133" s="57">
        <f t="shared" si="27"/>
        <v>7.9121245759682671E-2</v>
      </c>
    </row>
    <row r="134" spans="2:14" ht="15" collapsed="1" thickBot="1" x14ac:dyDescent="0.4">
      <c r="B134" s="29" t="s">
        <v>55</v>
      </c>
      <c r="C134" s="29"/>
      <c r="D134" s="61">
        <v>0</v>
      </c>
      <c r="E134" s="61">
        <v>0</v>
      </c>
      <c r="F134" s="62">
        <v>0</v>
      </c>
      <c r="G134" s="63">
        <f t="shared" si="15"/>
        <v>0</v>
      </c>
      <c r="I134" s="29" t="s">
        <v>55</v>
      </c>
      <c r="J134" s="29"/>
      <c r="K134" s="61">
        <f t="shared" si="24"/>
        <v>0</v>
      </c>
      <c r="L134" s="61">
        <f t="shared" si="25"/>
        <v>0</v>
      </c>
      <c r="M134" s="62">
        <f t="shared" si="26"/>
        <v>0</v>
      </c>
      <c r="N134" s="63">
        <f t="shared" si="27"/>
        <v>0</v>
      </c>
    </row>
    <row r="135" spans="2:14" ht="15" thickBot="1" x14ac:dyDescent="0.4">
      <c r="B135" s="30" t="s">
        <v>56</v>
      </c>
      <c r="C135" s="31"/>
      <c r="D135" s="64">
        <f>+D134+D7</f>
        <v>315.9846893946617</v>
      </c>
      <c r="E135" s="64">
        <f>+E134+E7</f>
        <v>485.67279777081882</v>
      </c>
      <c r="F135" s="64">
        <f t="shared" ref="F135" si="29">+F134+F7</f>
        <v>95.271342781197575</v>
      </c>
      <c r="G135" s="65">
        <f t="shared" ref="G135" si="30">SUM(D135:F135)</f>
        <v>896.92882994667798</v>
      </c>
      <c r="I135" s="30" t="s">
        <v>56</v>
      </c>
      <c r="J135" s="31"/>
      <c r="K135" s="64">
        <f t="shared" si="24"/>
        <v>280.65761796390154</v>
      </c>
      <c r="L135" s="64">
        <f t="shared" si="25"/>
        <v>417.19014010525001</v>
      </c>
      <c r="M135" s="64">
        <f t="shared" si="26"/>
        <v>78.993760162858905</v>
      </c>
      <c r="N135" s="65">
        <f t="shared" si="27"/>
        <v>776.84151823201046</v>
      </c>
    </row>
    <row r="138" spans="2:14" x14ac:dyDescent="0.35">
      <c r="D138" s="46"/>
      <c r="E138" s="46"/>
      <c r="F138" s="46"/>
    </row>
    <row r="139" spans="2:14" x14ac:dyDescent="0.35">
      <c r="D139" s="46"/>
      <c r="E139" s="46"/>
      <c r="F139" s="46"/>
      <c r="K139" s="46"/>
      <c r="L139" s="46"/>
      <c r="M139" s="46"/>
    </row>
  </sheetData>
  <mergeCells count="2">
    <mergeCell ref="B2:G2"/>
    <mergeCell ref="I2:N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AA16C464D8BC47AD6C98ADB70EC34B" ma:contentTypeVersion="19" ma:contentTypeDescription="Crie um novo documento." ma:contentTypeScope="" ma:versionID="6c896a47ebaf8ade292882d4c62358d0">
  <xsd:schema xmlns:xsd="http://www.w3.org/2001/XMLSchema" xmlns:xs="http://www.w3.org/2001/XMLSchema" xmlns:p="http://schemas.microsoft.com/office/2006/metadata/properties" xmlns:ns2="eae44489-1072-4b8d-96a0-0365cf0b1652" xmlns:ns3="4aec774b-181c-4e1f-9352-7b51a45747fa" targetNamespace="http://schemas.microsoft.com/office/2006/metadata/properties" ma:root="true" ma:fieldsID="aef330e79cc115979b1d34af022079fc" ns2:_="" ns3:_="">
    <xsd:import namespace="eae44489-1072-4b8d-96a0-0365cf0b1652"/>
    <xsd:import namespace="4aec774b-181c-4e1f-9352-7b51a4574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44489-1072-4b8d-96a0-0365cf0b1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181c148-9ad9-4a74-9ffe-3faf7671d2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c774b-181c-4e1f-9352-7b51a4574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Columna global de taxonomía" ma:hidden="true" ma:list="{e6564bee-13cb-487c-9af6-9e1c7c238a01}" ma:internalName="TaxCatchAll" ma:showField="CatchAllData" ma:web="4aec774b-181c-4e1f-9352-7b51a4574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e44489-1072-4b8d-96a0-0365cf0b1652">
      <Terms xmlns="http://schemas.microsoft.com/office/infopath/2007/PartnerControls"/>
    </lcf76f155ced4ddcb4097134ff3c332f>
    <TaxCatchAll xmlns="4aec774b-181c-4e1f-9352-7b51a45747fa" xsi:nil="true"/>
  </documentManagement>
</p:properties>
</file>

<file path=customXml/itemProps1.xml><?xml version="1.0" encoding="utf-8"?>
<ds:datastoreItem xmlns:ds="http://schemas.openxmlformats.org/officeDocument/2006/customXml" ds:itemID="{58B9AC15-DEE4-465E-B88A-F8A7E10700BB}"/>
</file>

<file path=customXml/itemProps2.xml><?xml version="1.0" encoding="utf-8"?>
<ds:datastoreItem xmlns:ds="http://schemas.openxmlformats.org/officeDocument/2006/customXml" ds:itemID="{D78D8970-C386-42FE-AB9E-761FEE30F69E}"/>
</file>

<file path=customXml/itemProps3.xml><?xml version="1.0" encoding="utf-8"?>
<ds:datastoreItem xmlns:ds="http://schemas.openxmlformats.org/officeDocument/2006/customXml" ds:itemID="{DC19BF0F-FB3B-4AEA-9429-95167196A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Indicadores Cliente e Rede</vt:lpstr>
      <vt:lpstr>Capex por Município - Ceg</vt:lpstr>
      <vt:lpstr>Capex por Município - Ceg Rio </vt:lpstr>
    </vt:vector>
  </TitlesOfParts>
  <Company>Naturgy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Martins De Barros Gioia</dc:creator>
  <cp:lastModifiedBy>Pedro Martins De Barros Gioia</cp:lastModifiedBy>
  <dcterms:created xsi:type="dcterms:W3CDTF">2026-03-30T11:54:43Z</dcterms:created>
  <dcterms:modified xsi:type="dcterms:W3CDTF">2026-03-30T18:56:32Z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fdb0a8-4a6b-4f00-936d-33796aec780e_Enabled">
    <vt:lpwstr>true</vt:lpwstr>
  </property>
  <property fmtid="{D5CDD505-2E9C-101B-9397-08002B2CF9AE}" pid="3" name="MSIP_Label_04fdb0a8-4a6b-4f00-936d-33796aec780e_SetDate">
    <vt:lpwstr>2026-03-30T17:30:33Z</vt:lpwstr>
  </property>
  <property fmtid="{D5CDD505-2E9C-101B-9397-08002B2CF9AE}" pid="4" name="MSIP_Label_04fdb0a8-4a6b-4f00-936d-33796aec780e_Method">
    <vt:lpwstr>Standard</vt:lpwstr>
  </property>
  <property fmtid="{D5CDD505-2E9C-101B-9397-08002B2CF9AE}" pid="5" name="MSIP_Label_04fdb0a8-4a6b-4f00-936d-33796aec780e_Name">
    <vt:lpwstr>Interna</vt:lpwstr>
  </property>
  <property fmtid="{D5CDD505-2E9C-101B-9397-08002B2CF9AE}" pid="6" name="MSIP_Label_04fdb0a8-4a6b-4f00-936d-33796aec780e_SiteId">
    <vt:lpwstr>4671ebb9-5444-457d-a9ef-c8888adaf03b</vt:lpwstr>
  </property>
  <property fmtid="{D5CDD505-2E9C-101B-9397-08002B2CF9AE}" pid="7" name="MSIP_Label_04fdb0a8-4a6b-4f00-936d-33796aec780e_ActionId">
    <vt:lpwstr>35cb0aa4-e08b-4cf6-94fd-5a77908526b0</vt:lpwstr>
  </property>
  <property fmtid="{D5CDD505-2E9C-101B-9397-08002B2CF9AE}" pid="8" name="MSIP_Label_04fdb0a8-4a6b-4f00-936d-33796aec780e_ContentBits">
    <vt:lpwstr>0</vt:lpwstr>
  </property>
  <property fmtid="{D5CDD505-2E9C-101B-9397-08002B2CF9AE}" pid="9" name="MSIP_Label_04fdb0a8-4a6b-4f00-936d-33796aec780e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0x01010059AA16C464D8BC47AD6C98ADB70EC34B</vt:lpwstr>
  </property>
</Properties>
</file>